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tables/table1.xml" ContentType="application/vnd.openxmlformats-officedocument.spreadsheetml.table+xml"/>
  <Override PartName="/xl/printerSettings/printerSettings1.bin" ContentType="application/vnd.openxmlformats-officedocument.spreadsheetml.printerSettings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rinterSettings/printerSettings2.bin" ContentType="application/vnd.openxmlformats-officedocument.spreadsheetml.printerSettings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fileSharing readOnlyRecommended="1"/>
  <workbookPr backupFile="1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酒販RSV\Desktop\"/>
    </mc:Choice>
  </mc:AlternateContent>
  <xr:revisionPtr revIDLastSave="0" documentId="13_ncr:1_{1CDD8DEB-0F79-4486-BB89-17A9A9B015A9}" xr6:coauthVersionLast="47" xr6:coauthVersionMax="47" xr10:uidLastSave="{00000000-0000-0000-0000-000000000000}"/>
  <bookViews>
    <workbookView xWindow="-110" yWindow="-110" windowWidth="19420" windowHeight="10300" xr2:uid="{DA9889D5-56F8-4F60-B5CB-63CEA9D125B3}"/>
  </bookViews>
  <sheets>
    <sheet name="操作" sheetId="15" r:id="rId1"/>
    <sheet name="管理" sheetId="2" r:id="rId2"/>
    <sheet name="月別売上報告" sheetId="12" r:id="rId3"/>
    <sheet name="報告計算シート" sheetId="13" r:id="rId4"/>
    <sheet name="月別売上報告pivot" sheetId="3" r:id="rId5"/>
    <sheet name="税務署報告用" sheetId="10" r:id="rId6"/>
    <sheet name="酒税計算用シート" sheetId="6" r:id="rId7"/>
    <sheet name="酒税集計pivot" sheetId="4" r:id="rId8"/>
  </sheets>
  <definedNames>
    <definedName name="_xlnm._FilterDatabase" localSheetId="1" hidden="1">管理!$A$1:$BL$19</definedName>
    <definedName name="_xlnm.Print_Area" localSheetId="2">月別売上報告!$A$1:$J$64</definedName>
    <definedName name="_xlnm.Print_Area" localSheetId="5">税務署報告用!$A$1:$F$27</definedName>
  </definedNames>
  <calcPr calcId="191029" iterateDelta="1E-4"/>
  <pivotCaches>
    <pivotCache cacheId="30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2" i="2" l="1"/>
  <c r="BG3" i="2"/>
  <c r="BG4" i="2"/>
  <c r="BG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C5" i="12"/>
  <c r="I53" i="12" s="1"/>
  <c r="D26" i="12"/>
  <c r="D29" i="12"/>
  <c r="D33" i="12" s="1"/>
  <c r="D28" i="12"/>
  <c r="D32" i="12" s="1"/>
  <c r="D27" i="12"/>
  <c r="D31" i="12" s="1"/>
  <c r="A53" i="13"/>
  <c r="A52" i="13"/>
  <c r="B52" i="13" s="1"/>
  <c r="C52" i="13" s="1"/>
  <c r="A51" i="13"/>
  <c r="B51" i="13" s="1"/>
  <c r="C51" i="13" s="1"/>
  <c r="A50" i="13"/>
  <c r="B50" i="13" s="1"/>
  <c r="C50" i="13" s="1"/>
  <c r="A49" i="13"/>
  <c r="B49" i="13" s="1"/>
  <c r="C49" i="13" s="1"/>
  <c r="A48" i="13"/>
  <c r="B48" i="13" s="1"/>
  <c r="C48" i="13" s="1"/>
  <c r="A47" i="13"/>
  <c r="B47" i="13" s="1"/>
  <c r="C47" i="13" s="1"/>
  <c r="A46" i="13"/>
  <c r="B46" i="13" s="1"/>
  <c r="C46" i="13" s="1"/>
  <c r="A45" i="13"/>
  <c r="B45" i="13" s="1"/>
  <c r="C45" i="13" s="1"/>
  <c r="A44" i="13"/>
  <c r="B44" i="13" s="1"/>
  <c r="C44" i="13" s="1"/>
  <c r="A43" i="13"/>
  <c r="B43" i="13" s="1"/>
  <c r="C43" i="13" s="1"/>
  <c r="A42" i="13"/>
  <c r="B42" i="13" s="1"/>
  <c r="C42" i="13" s="1"/>
  <c r="A41" i="13"/>
  <c r="B41" i="13" s="1"/>
  <c r="C41" i="13" s="1"/>
  <c r="A40" i="13"/>
  <c r="B40" i="13" s="1"/>
  <c r="C40" i="13" s="1"/>
  <c r="A39" i="13"/>
  <c r="A38" i="13"/>
  <c r="A37" i="13"/>
  <c r="A36" i="13"/>
  <c r="C59" i="12"/>
  <c r="B61" i="13"/>
  <c r="C60" i="12"/>
  <c r="C56" i="12" l="1"/>
  <c r="C57" i="12"/>
  <c r="C22" i="12"/>
  <c r="D37" i="12"/>
  <c r="E37" i="12"/>
  <c r="H37" i="12"/>
  <c r="C38" i="12"/>
  <c r="E40" i="12"/>
  <c r="D43" i="12"/>
  <c r="C46" i="12"/>
  <c r="E48" i="12"/>
  <c r="D51" i="12"/>
  <c r="H38" i="12"/>
  <c r="H42" i="12"/>
  <c r="H46" i="12"/>
  <c r="H50" i="12"/>
  <c r="D38" i="12"/>
  <c r="C41" i="12"/>
  <c r="E43" i="12"/>
  <c r="D46" i="12"/>
  <c r="C49" i="12"/>
  <c r="E51" i="12"/>
  <c r="I38" i="12"/>
  <c r="I42" i="12"/>
  <c r="I46" i="12"/>
  <c r="I50" i="12"/>
  <c r="E38" i="12"/>
  <c r="D41" i="12"/>
  <c r="C44" i="12"/>
  <c r="E46" i="12"/>
  <c r="D49" i="12"/>
  <c r="C52" i="12"/>
  <c r="H39" i="12"/>
  <c r="H43" i="12"/>
  <c r="H47" i="12"/>
  <c r="H51" i="12"/>
  <c r="C37" i="12"/>
  <c r="C39" i="12"/>
  <c r="E41" i="12"/>
  <c r="D44" i="12"/>
  <c r="C47" i="12"/>
  <c r="E49" i="12"/>
  <c r="D52" i="12"/>
  <c r="I39" i="12"/>
  <c r="I43" i="12"/>
  <c r="I47" i="12"/>
  <c r="I51" i="12"/>
  <c r="D39" i="12"/>
  <c r="C42" i="12"/>
  <c r="E44" i="12"/>
  <c r="D47" i="12"/>
  <c r="C50" i="12"/>
  <c r="E52" i="12"/>
  <c r="H40" i="12"/>
  <c r="H44" i="12"/>
  <c r="H48" i="12"/>
  <c r="H52" i="12"/>
  <c r="E39" i="12"/>
  <c r="D42" i="12"/>
  <c r="C45" i="12"/>
  <c r="E47" i="12"/>
  <c r="D50" i="12"/>
  <c r="C53" i="12"/>
  <c r="I40" i="12"/>
  <c r="I44" i="12"/>
  <c r="I48" i="12"/>
  <c r="I52" i="12"/>
  <c r="C40" i="12"/>
  <c r="E42" i="12"/>
  <c r="D45" i="12"/>
  <c r="C48" i="12"/>
  <c r="E50" i="12"/>
  <c r="D53" i="12"/>
  <c r="H41" i="12"/>
  <c r="H45" i="12"/>
  <c r="H49" i="12"/>
  <c r="H53" i="12"/>
  <c r="I37" i="12"/>
  <c r="D40" i="12"/>
  <c r="C43" i="12"/>
  <c r="E45" i="12"/>
  <c r="D48" i="12"/>
  <c r="C51" i="12"/>
  <c r="E53" i="12"/>
  <c r="I41" i="12"/>
  <c r="I45" i="12"/>
  <c r="I49" i="12"/>
  <c r="D30" i="12"/>
  <c r="A24" i="13" l="1"/>
  <c r="A23" i="13"/>
  <c r="A22" i="13"/>
  <c r="A21" i="13"/>
  <c r="A20" i="13"/>
  <c r="A19" i="13"/>
  <c r="A18" i="13"/>
  <c r="A17" i="13"/>
  <c r="A16" i="13"/>
  <c r="A15" i="13"/>
  <c r="A14" i="13"/>
  <c r="D13" i="12" s="1"/>
  <c r="D21" i="12" s="1"/>
  <c r="A13" i="13"/>
  <c r="A12" i="13"/>
  <c r="D12" i="12" s="1"/>
  <c r="D20" i="12" s="1"/>
  <c r="A11" i="13"/>
  <c r="D11" i="12" s="1"/>
  <c r="D19" i="12" s="1"/>
  <c r="A10" i="13"/>
  <c r="D10" i="12" s="1"/>
  <c r="D18" i="12" s="1"/>
  <c r="A9" i="13"/>
  <c r="D9" i="12" s="1"/>
  <c r="D17" i="12" s="1"/>
  <c r="A8" i="13"/>
  <c r="D8" i="12" s="1"/>
  <c r="D16" i="12" s="1"/>
  <c r="A7" i="13"/>
  <c r="D7" i="12" s="1"/>
  <c r="D15" i="12" s="1"/>
  <c r="H2" i="12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B26" i="10"/>
  <c r="D21" i="10"/>
  <c r="D140" i="6"/>
  <c r="E140" i="6" s="1"/>
  <c r="F140" i="6" s="1"/>
  <c r="G140" i="6" s="1"/>
  <c r="H140" i="6" s="1"/>
  <c r="I140" i="6" s="1"/>
  <c r="J140" i="6" s="1"/>
  <c r="K140" i="6" s="1"/>
  <c r="L140" i="6" s="1"/>
  <c r="C140" i="6"/>
  <c r="B140" i="6"/>
  <c r="B106" i="6"/>
  <c r="C106" i="6" s="1"/>
  <c r="D106" i="6" s="1"/>
  <c r="E106" i="6" s="1"/>
  <c r="F106" i="6" s="1"/>
  <c r="G106" i="6" s="1"/>
  <c r="H106" i="6" s="1"/>
  <c r="I106" i="6" s="1"/>
  <c r="J106" i="6" s="1"/>
  <c r="K106" i="6" s="1"/>
  <c r="L106" i="6" s="1"/>
  <c r="B76" i="6"/>
  <c r="C76" i="6" s="1"/>
  <c r="D76" i="6" s="1"/>
  <c r="E76" i="6" s="1"/>
  <c r="F76" i="6" s="1"/>
  <c r="G76" i="6" s="1"/>
  <c r="H76" i="6" s="1"/>
  <c r="I76" i="6" s="1"/>
  <c r="J76" i="6" s="1"/>
  <c r="K76" i="6" s="1"/>
  <c r="L76" i="6" s="1"/>
  <c r="B50" i="6"/>
  <c r="H22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C29" i="6"/>
  <c r="D29" i="6" s="1"/>
  <c r="E29" i="6" s="1"/>
  <c r="F29" i="6" s="1"/>
  <c r="G29" i="6" s="1"/>
  <c r="H29" i="6" s="1"/>
  <c r="I29" i="6" s="1"/>
  <c r="J29" i="6" s="1"/>
  <c r="K29" i="6" s="1"/>
  <c r="L29" i="6" s="1"/>
  <c r="F2" i="10"/>
  <c r="C50" i="6"/>
  <c r="D50" i="6" s="1"/>
  <c r="C2" i="6"/>
  <c r="D2" i="6"/>
  <c r="E2" i="6"/>
  <c r="G2" i="6" s="1"/>
  <c r="C17" i="13" l="1"/>
  <c r="B17" i="13"/>
  <c r="B18" i="13"/>
  <c r="C18" i="13"/>
  <c r="C19" i="13"/>
  <c r="B19" i="13"/>
  <c r="C20" i="13"/>
  <c r="B20" i="13"/>
  <c r="C21" i="13"/>
  <c r="B21" i="13"/>
  <c r="B22" i="13"/>
  <c r="C22" i="13"/>
  <c r="C15" i="13"/>
  <c r="B15" i="13"/>
  <c r="C23" i="13"/>
  <c r="B23" i="13"/>
  <c r="C16" i="13"/>
  <c r="B16" i="13"/>
  <c r="A1" i="12"/>
  <c r="B1" i="13"/>
  <c r="F2" i="6"/>
  <c r="E50" i="6"/>
  <c r="H2" i="6"/>
  <c r="B30" i="13" l="1"/>
  <c r="C15" i="12" s="1"/>
  <c r="C12" i="13"/>
  <c r="E20" i="12" s="1"/>
  <c r="C8" i="13"/>
  <c r="E16" i="12" s="1"/>
  <c r="B27" i="13"/>
  <c r="C14" i="12" s="1"/>
  <c r="B12" i="13"/>
  <c r="E12" i="12" s="1"/>
  <c r="B8" i="13"/>
  <c r="E8" i="12" s="1"/>
  <c r="C11" i="13"/>
  <c r="E19" i="12" s="1"/>
  <c r="C7" i="13"/>
  <c r="E15" i="12" s="1"/>
  <c r="B39" i="13"/>
  <c r="C39" i="13" s="1"/>
  <c r="B11" i="13"/>
  <c r="E11" i="12" s="1"/>
  <c r="B7" i="13"/>
  <c r="E7" i="12" s="1"/>
  <c r="B38" i="13"/>
  <c r="C38" i="13" s="1"/>
  <c r="C14" i="13"/>
  <c r="E21" i="12" s="1"/>
  <c r="C10" i="13"/>
  <c r="E18" i="12" s="1"/>
  <c r="B3" i="13"/>
  <c r="C7" i="12" s="1"/>
  <c r="B57" i="13"/>
  <c r="C30" i="12" s="1"/>
  <c r="B37" i="13"/>
  <c r="C37" i="13" s="1"/>
  <c r="B14" i="13"/>
  <c r="E13" i="12" s="1"/>
  <c r="B10" i="13"/>
  <c r="E10" i="12" s="1"/>
  <c r="B36" i="13"/>
  <c r="E26" i="12" s="1"/>
  <c r="C13" i="13"/>
  <c r="C9" i="13"/>
  <c r="E17" i="12" s="1"/>
  <c r="B33" i="13"/>
  <c r="C26" i="12" s="1"/>
  <c r="B13" i="13"/>
  <c r="B9" i="13"/>
  <c r="E9" i="12" s="1"/>
  <c r="I2" i="6"/>
  <c r="K2" i="6"/>
  <c r="J2" i="6"/>
  <c r="F50" i="6"/>
  <c r="E33" i="12" l="1"/>
  <c r="E29" i="12"/>
  <c r="E32" i="12"/>
  <c r="E28" i="12"/>
  <c r="E27" i="12"/>
  <c r="E31" i="12"/>
  <c r="C36" i="13"/>
  <c r="E30" i="12" s="1"/>
  <c r="G50" i="6"/>
  <c r="N2" i="6"/>
  <c r="M2" i="6"/>
  <c r="L2" i="6"/>
  <c r="Q2" i="6" l="1"/>
  <c r="P2" i="6"/>
  <c r="O2" i="6"/>
  <c r="H50" i="6"/>
  <c r="S2" i="6" l="1"/>
  <c r="T2" i="6"/>
  <c r="R2" i="6"/>
  <c r="I50" i="6"/>
  <c r="W2" i="6" l="1"/>
  <c r="V2" i="6"/>
  <c r="U2" i="6"/>
  <c r="J50" i="6"/>
  <c r="K50" i="6" l="1"/>
  <c r="Y2" i="6"/>
  <c r="X2" i="6"/>
  <c r="Z2" i="6"/>
  <c r="AB2" i="6" l="1"/>
  <c r="AA2" i="6"/>
  <c r="AC2" i="6"/>
  <c r="L50" i="6"/>
  <c r="AE2" i="6" l="1"/>
  <c r="AD2" i="6"/>
  <c r="AF2" i="6"/>
  <c r="AG2" i="6" l="1"/>
  <c r="AH2" i="6"/>
  <c r="A64" i="6" l="1"/>
  <c r="A42" i="6"/>
  <c r="A120" i="6"/>
  <c r="A153" i="6"/>
  <c r="A90" i="6"/>
  <c r="A43" i="6"/>
  <c r="A121" i="6"/>
  <c r="A65" i="6"/>
  <c r="A154" i="6"/>
  <c r="A91" i="6"/>
  <c r="A36" i="6"/>
  <c r="A114" i="6"/>
  <c r="A147" i="6"/>
  <c r="A84" i="6"/>
  <c r="A58" i="6"/>
  <c r="A44" i="6"/>
  <c r="A122" i="6"/>
  <c r="A155" i="6"/>
  <c r="A92" i="6"/>
  <c r="A66" i="6"/>
  <c r="A35" i="6"/>
  <c r="A57" i="6"/>
  <c r="A113" i="6"/>
  <c r="A146" i="6"/>
  <c r="A83" i="6"/>
  <c r="A115" i="6"/>
  <c r="A37" i="6"/>
  <c r="A148" i="6"/>
  <c r="A85" i="6"/>
  <c r="A59" i="6"/>
  <c r="A45" i="6"/>
  <c r="A123" i="6"/>
  <c r="A156" i="6"/>
  <c r="A93" i="6"/>
  <c r="A67" i="6"/>
  <c r="A124" i="6"/>
  <c r="A157" i="6"/>
  <c r="A94" i="6"/>
  <c r="A68" i="6"/>
  <c r="A46" i="6"/>
  <c r="A150" i="6"/>
  <c r="A87" i="6"/>
  <c r="A117" i="6"/>
  <c r="A61" i="6"/>
  <c r="A39" i="6"/>
  <c r="A158" i="6"/>
  <c r="A95" i="6"/>
  <c r="A125" i="6"/>
  <c r="A69" i="6"/>
  <c r="A47" i="6"/>
  <c r="A56" i="6"/>
  <c r="A34" i="6"/>
  <c r="A112" i="6"/>
  <c r="A145" i="6"/>
  <c r="A82" i="6"/>
  <c r="A108" i="6"/>
  <c r="A141" i="6"/>
  <c r="A78" i="6"/>
  <c r="A52" i="6"/>
  <c r="A30" i="6"/>
  <c r="A109" i="6"/>
  <c r="A142" i="6"/>
  <c r="A79" i="6"/>
  <c r="A53" i="6"/>
  <c r="A31" i="6"/>
  <c r="A143" i="6"/>
  <c r="A80" i="6"/>
  <c r="A54" i="6"/>
  <c r="A32" i="6"/>
  <c r="A110" i="6"/>
  <c r="A151" i="6"/>
  <c r="A88" i="6"/>
  <c r="A62" i="6"/>
  <c r="A40" i="6"/>
  <c r="A118" i="6"/>
  <c r="A116" i="6"/>
  <c r="A149" i="6"/>
  <c r="A86" i="6"/>
  <c r="A60" i="6"/>
  <c r="A38" i="6"/>
  <c r="A55" i="6"/>
  <c r="A33" i="6"/>
  <c r="A144" i="6"/>
  <c r="A111" i="6"/>
  <c r="A81" i="6"/>
  <c r="A152" i="6"/>
  <c r="A63" i="6"/>
  <c r="A89" i="6"/>
  <c r="A41" i="6"/>
  <c r="A119" i="6"/>
  <c r="H12" i="6"/>
  <c r="F12" i="6"/>
  <c r="AF12" i="6"/>
  <c r="N12" i="6"/>
  <c r="L12" i="6"/>
  <c r="E12" i="6"/>
  <c r="T12" i="6"/>
  <c r="K12" i="6"/>
  <c r="C12" i="6"/>
  <c r="U12" i="6"/>
  <c r="B12" i="6"/>
  <c r="AA12" i="6"/>
  <c r="R12" i="6"/>
  <c r="Z12" i="6"/>
  <c r="Q12" i="6"/>
  <c r="I12" i="6"/>
  <c r="W12" i="6"/>
  <c r="AD12" i="6"/>
  <c r="AG12" i="6"/>
  <c r="AC12" i="6"/>
  <c r="X12" i="6"/>
  <c r="O12" i="6"/>
  <c r="AF13" i="6"/>
  <c r="N13" i="6"/>
  <c r="L13" i="6"/>
  <c r="C13" i="6"/>
  <c r="T13" i="6"/>
  <c r="B13" i="6"/>
  <c r="W13" i="6"/>
  <c r="R13" i="6"/>
  <c r="AC13" i="6"/>
  <c r="H13" i="6"/>
  <c r="F13" i="6"/>
  <c r="E13" i="6"/>
  <c r="Q13" i="6"/>
  <c r="Z13" i="6"/>
  <c r="AG13" i="6"/>
  <c r="X13" i="6"/>
  <c r="K13" i="6"/>
  <c r="AD13" i="6"/>
  <c r="I13" i="6"/>
  <c r="AA13" i="6"/>
  <c r="O13" i="6"/>
  <c r="U13" i="6"/>
  <c r="C6" i="6"/>
  <c r="N6" i="6"/>
  <c r="B6" i="6"/>
  <c r="R6" i="6"/>
  <c r="L6" i="6"/>
  <c r="I6" i="6"/>
  <c r="Q6" i="6"/>
  <c r="O6" i="6"/>
  <c r="K6" i="6"/>
  <c r="H6" i="6"/>
  <c r="F6" i="6"/>
  <c r="E6" i="6"/>
  <c r="T6" i="6"/>
  <c r="AD6" i="6"/>
  <c r="AF6" i="6"/>
  <c r="AA6" i="6"/>
  <c r="X6" i="6"/>
  <c r="AC6" i="6"/>
  <c r="U6" i="6"/>
  <c r="AG6" i="6"/>
  <c r="Z6" i="6"/>
  <c r="W6" i="6"/>
  <c r="C14" i="6"/>
  <c r="B14" i="6"/>
  <c r="R14" i="6"/>
  <c r="F14" i="6"/>
  <c r="Q14" i="6"/>
  <c r="O14" i="6"/>
  <c r="E14" i="6"/>
  <c r="H14" i="6"/>
  <c r="AG14" i="6"/>
  <c r="Z14" i="6"/>
  <c r="W14" i="6"/>
  <c r="AD14" i="6"/>
  <c r="T14" i="6"/>
  <c r="K14" i="6"/>
  <c r="AF14" i="6"/>
  <c r="AA14" i="6"/>
  <c r="X14" i="6"/>
  <c r="I14" i="6"/>
  <c r="AC14" i="6"/>
  <c r="U14" i="6"/>
  <c r="N14" i="6"/>
  <c r="L14" i="6"/>
  <c r="Z11" i="6"/>
  <c r="R11" i="6"/>
  <c r="Q11" i="6"/>
  <c r="I11" i="6"/>
  <c r="K11" i="6"/>
  <c r="AF11" i="6"/>
  <c r="O11" i="6"/>
  <c r="H11" i="6"/>
  <c r="F11" i="6"/>
  <c r="B11" i="6"/>
  <c r="N11" i="6"/>
  <c r="L11" i="6"/>
  <c r="E11" i="6"/>
  <c r="C11" i="6"/>
  <c r="AC11" i="6"/>
  <c r="T11" i="6"/>
  <c r="U11" i="6"/>
  <c r="X11" i="6"/>
  <c r="AG11" i="6"/>
  <c r="W11" i="6"/>
  <c r="AA11" i="6"/>
  <c r="AD11" i="6"/>
  <c r="R7" i="6"/>
  <c r="L7" i="6"/>
  <c r="I7" i="6"/>
  <c r="B7" i="6"/>
  <c r="Q7" i="6"/>
  <c r="O7" i="6"/>
  <c r="K7" i="6"/>
  <c r="H7" i="6"/>
  <c r="N7" i="6"/>
  <c r="F7" i="6"/>
  <c r="U7" i="6"/>
  <c r="E7" i="6"/>
  <c r="T7" i="6"/>
  <c r="Z7" i="6"/>
  <c r="AG7" i="6"/>
  <c r="C7" i="6"/>
  <c r="AA7" i="6"/>
  <c r="X7" i="6"/>
  <c r="AC7" i="6"/>
  <c r="AF7" i="6"/>
  <c r="W7" i="6"/>
  <c r="AD7" i="6"/>
  <c r="U15" i="6"/>
  <c r="R15" i="6"/>
  <c r="B15" i="6"/>
  <c r="T15" i="6"/>
  <c r="Q15" i="6"/>
  <c r="Z15" i="6"/>
  <c r="F15" i="6"/>
  <c r="AA15" i="6"/>
  <c r="E15" i="6"/>
  <c r="N15" i="6"/>
  <c r="AG15" i="6"/>
  <c r="K15" i="6"/>
  <c r="C15" i="6"/>
  <c r="I15" i="6"/>
  <c r="O15" i="6"/>
  <c r="L15" i="6"/>
  <c r="X15" i="6"/>
  <c r="AC15" i="6"/>
  <c r="AF15" i="6"/>
  <c r="AD15" i="6"/>
  <c r="W15" i="6"/>
  <c r="H15" i="6"/>
  <c r="AA4" i="6"/>
  <c r="N4" i="6"/>
  <c r="F4" i="6"/>
  <c r="AF4" i="6"/>
  <c r="Z4" i="6"/>
  <c r="E4" i="6"/>
  <c r="C4" i="6"/>
  <c r="B4" i="6"/>
  <c r="U4" i="6"/>
  <c r="R4" i="6"/>
  <c r="L4" i="6"/>
  <c r="I4" i="6"/>
  <c r="T4" i="6"/>
  <c r="Q4" i="6"/>
  <c r="O4" i="6"/>
  <c r="K4" i="6"/>
  <c r="H4" i="6"/>
  <c r="AD4" i="6"/>
  <c r="AG4" i="6"/>
  <c r="AC4" i="6"/>
  <c r="X4" i="6"/>
  <c r="W4" i="6"/>
  <c r="N8" i="6"/>
  <c r="F8" i="6"/>
  <c r="AD8" i="6"/>
  <c r="U8" i="6"/>
  <c r="E8" i="6"/>
  <c r="AG8" i="6"/>
  <c r="R8" i="6"/>
  <c r="L8" i="6"/>
  <c r="I8" i="6"/>
  <c r="C8" i="6"/>
  <c r="Q8" i="6"/>
  <c r="O8" i="6"/>
  <c r="K8" i="6"/>
  <c r="H8" i="6"/>
  <c r="B8" i="6"/>
  <c r="AA8" i="6"/>
  <c r="AC8" i="6"/>
  <c r="X8" i="6"/>
  <c r="Z8" i="6"/>
  <c r="AF8" i="6"/>
  <c r="T8" i="6"/>
  <c r="W8" i="6"/>
  <c r="F16" i="6"/>
  <c r="E16" i="6"/>
  <c r="AA16" i="6"/>
  <c r="I16" i="6"/>
  <c r="AG16" i="6"/>
  <c r="U16" i="6"/>
  <c r="R16" i="6"/>
  <c r="K16" i="6"/>
  <c r="C16" i="6"/>
  <c r="Q16" i="6"/>
  <c r="B16" i="6"/>
  <c r="N16" i="6"/>
  <c r="AD16" i="6"/>
  <c r="L16" i="6"/>
  <c r="O16" i="6"/>
  <c r="T16" i="6"/>
  <c r="AF16" i="6"/>
  <c r="W16" i="6"/>
  <c r="H16" i="6"/>
  <c r="AC16" i="6"/>
  <c r="X16" i="6"/>
  <c r="Z16" i="6"/>
  <c r="R19" i="6"/>
  <c r="Q19" i="6"/>
  <c r="O19" i="6"/>
  <c r="AF19" i="6"/>
  <c r="T19" i="6"/>
  <c r="N19" i="6"/>
  <c r="F19" i="6"/>
  <c r="AC19" i="6"/>
  <c r="K19" i="6"/>
  <c r="E19" i="6"/>
  <c r="C19" i="6"/>
  <c r="Z19" i="6"/>
  <c r="B19" i="6"/>
  <c r="I19" i="6"/>
  <c r="AA19" i="6"/>
  <c r="X19" i="6"/>
  <c r="U19" i="6"/>
  <c r="L19" i="6"/>
  <c r="AG19" i="6"/>
  <c r="W19" i="6"/>
  <c r="H19" i="6"/>
  <c r="AD19" i="6"/>
  <c r="AF5" i="6"/>
  <c r="C5" i="6"/>
  <c r="R5" i="6"/>
  <c r="I5" i="6"/>
  <c r="AC5" i="6"/>
  <c r="B5" i="6"/>
  <c r="L5" i="6"/>
  <c r="W5" i="6"/>
  <c r="N5" i="6"/>
  <c r="F5" i="6"/>
  <c r="Z5" i="6"/>
  <c r="E5" i="6"/>
  <c r="O5" i="6"/>
  <c r="T5" i="6"/>
  <c r="K5" i="6"/>
  <c r="H5" i="6"/>
  <c r="Q5" i="6"/>
  <c r="AD5" i="6"/>
  <c r="AA5" i="6"/>
  <c r="U5" i="6"/>
  <c r="AG5" i="6"/>
  <c r="X5" i="6"/>
  <c r="U9" i="6"/>
  <c r="AA9" i="6"/>
  <c r="N9" i="6"/>
  <c r="F9" i="6"/>
  <c r="B9" i="6"/>
  <c r="E9" i="6"/>
  <c r="R9" i="6"/>
  <c r="L9" i="6"/>
  <c r="Q9" i="6"/>
  <c r="C9" i="6"/>
  <c r="AG9" i="6"/>
  <c r="H9" i="6"/>
  <c r="AC9" i="6"/>
  <c r="I9" i="6"/>
  <c r="Z9" i="6"/>
  <c r="W9" i="6"/>
  <c r="O9" i="6"/>
  <c r="K9" i="6"/>
  <c r="AD9" i="6"/>
  <c r="T9" i="6"/>
  <c r="X9" i="6"/>
  <c r="AF9" i="6"/>
  <c r="R17" i="6"/>
  <c r="AA17" i="6"/>
  <c r="H17" i="6"/>
  <c r="F17" i="6"/>
  <c r="B17" i="6"/>
  <c r="E17" i="6"/>
  <c r="L17" i="6"/>
  <c r="U17" i="6"/>
  <c r="Q17" i="6"/>
  <c r="C17" i="6"/>
  <c r="AG17" i="6"/>
  <c r="AF17" i="6"/>
  <c r="X17" i="6"/>
  <c r="K17" i="6"/>
  <c r="Z17" i="6"/>
  <c r="AC17" i="6"/>
  <c r="N17" i="6"/>
  <c r="I17" i="6"/>
  <c r="W17" i="6"/>
  <c r="O17" i="6"/>
  <c r="T17" i="6"/>
  <c r="AD17" i="6"/>
  <c r="U20" i="6"/>
  <c r="N20" i="6"/>
  <c r="I20" i="6"/>
  <c r="F20" i="6"/>
  <c r="AA20" i="6"/>
  <c r="AF20" i="6"/>
  <c r="T20" i="6"/>
  <c r="L20" i="6"/>
  <c r="E20" i="6"/>
  <c r="K20" i="6"/>
  <c r="C20" i="6"/>
  <c r="B20" i="6"/>
  <c r="R20" i="6"/>
  <c r="Q20" i="6"/>
  <c r="Z20" i="6"/>
  <c r="H20" i="6"/>
  <c r="O20" i="6"/>
  <c r="W20" i="6"/>
  <c r="AC20" i="6"/>
  <c r="X20" i="6"/>
  <c r="AG20" i="6"/>
  <c r="AD20" i="6"/>
  <c r="AD10" i="6"/>
  <c r="H10" i="6"/>
  <c r="F10" i="6"/>
  <c r="C10" i="6"/>
  <c r="AA10" i="6"/>
  <c r="Z10" i="6"/>
  <c r="R10" i="6"/>
  <c r="O10" i="6"/>
  <c r="AG10" i="6"/>
  <c r="Q10" i="6"/>
  <c r="I10" i="6"/>
  <c r="AF10" i="6"/>
  <c r="U10" i="6"/>
  <c r="T10" i="6"/>
  <c r="E10" i="6"/>
  <c r="B10" i="6"/>
  <c r="X10" i="6"/>
  <c r="N10" i="6"/>
  <c r="W10" i="6"/>
  <c r="K10" i="6"/>
  <c r="L10" i="6"/>
  <c r="AC10" i="6"/>
  <c r="Z18" i="6"/>
  <c r="H18" i="6"/>
  <c r="AD18" i="6"/>
  <c r="R18" i="6"/>
  <c r="C18" i="6"/>
  <c r="AG18" i="6"/>
  <c r="X18" i="6"/>
  <c r="U18" i="6"/>
  <c r="Q18" i="6"/>
  <c r="O18" i="6"/>
  <c r="T18" i="6"/>
  <c r="AA18" i="6"/>
  <c r="AF18" i="6"/>
  <c r="F18" i="6"/>
  <c r="B18" i="6"/>
  <c r="E18" i="6"/>
  <c r="W18" i="6"/>
  <c r="N18" i="6"/>
  <c r="L18" i="6"/>
  <c r="K18" i="6"/>
  <c r="AC18" i="6"/>
  <c r="I18" i="6"/>
  <c r="B59" i="6" l="1"/>
  <c r="C59" i="6"/>
  <c r="D59" i="6"/>
  <c r="E59" i="6"/>
  <c r="C12" i="10" s="1"/>
  <c r="F59" i="6"/>
  <c r="G59" i="6"/>
  <c r="H59" i="6"/>
  <c r="I59" i="6"/>
  <c r="J59" i="6"/>
  <c r="K59" i="6"/>
  <c r="L59" i="6"/>
  <c r="B57" i="6"/>
  <c r="C57" i="6"/>
  <c r="D57" i="6"/>
  <c r="E57" i="6"/>
  <c r="F57" i="6"/>
  <c r="G57" i="6"/>
  <c r="H57" i="6"/>
  <c r="I57" i="6"/>
  <c r="J57" i="6"/>
  <c r="K57" i="6"/>
  <c r="L57" i="6"/>
  <c r="C54" i="6"/>
  <c r="D54" i="6"/>
  <c r="B54" i="6"/>
  <c r="E54" i="6"/>
  <c r="F54" i="6"/>
  <c r="G54" i="6"/>
  <c r="H54" i="6"/>
  <c r="I54" i="6"/>
  <c r="J54" i="6"/>
  <c r="K54" i="6"/>
  <c r="L54" i="6"/>
  <c r="F22" i="10"/>
  <c r="B61" i="6"/>
  <c r="C61" i="6"/>
  <c r="D61" i="6"/>
  <c r="E61" i="6"/>
  <c r="C14" i="10" s="1"/>
  <c r="F61" i="6"/>
  <c r="G61" i="6"/>
  <c r="H61" i="6"/>
  <c r="I61" i="6"/>
  <c r="J61" i="6"/>
  <c r="K61" i="6"/>
  <c r="L61" i="6"/>
  <c r="B66" i="6"/>
  <c r="D66" i="6"/>
  <c r="C66" i="6"/>
  <c r="E66" i="6"/>
  <c r="C19" i="10" s="1"/>
  <c r="F66" i="6"/>
  <c r="G66" i="6"/>
  <c r="H66" i="6"/>
  <c r="I66" i="6"/>
  <c r="J66" i="6"/>
  <c r="K66" i="6"/>
  <c r="L66" i="6"/>
  <c r="B60" i="6"/>
  <c r="D60" i="6"/>
  <c r="C60" i="6"/>
  <c r="E60" i="6"/>
  <c r="C13" i="10" s="1"/>
  <c r="F60" i="6"/>
  <c r="G60" i="6"/>
  <c r="H60" i="6"/>
  <c r="I60" i="6"/>
  <c r="J60" i="6"/>
  <c r="K60" i="6"/>
  <c r="L60" i="6"/>
  <c r="C22" i="10"/>
  <c r="B52" i="6"/>
  <c r="D52" i="6"/>
  <c r="C52" i="6"/>
  <c r="E52" i="6"/>
  <c r="F52" i="6"/>
  <c r="G52" i="6"/>
  <c r="H52" i="6"/>
  <c r="I52" i="6"/>
  <c r="J52" i="6"/>
  <c r="K52" i="6"/>
  <c r="L52" i="6"/>
  <c r="B56" i="6"/>
  <c r="D56" i="6"/>
  <c r="C56" i="6"/>
  <c r="E56" i="6"/>
  <c r="F56" i="6"/>
  <c r="G56" i="6"/>
  <c r="H56" i="6"/>
  <c r="I56" i="6"/>
  <c r="J56" i="6"/>
  <c r="K56" i="6"/>
  <c r="L56" i="6"/>
  <c r="B67" i="6"/>
  <c r="D67" i="6"/>
  <c r="C67" i="6"/>
  <c r="E67" i="6"/>
  <c r="F67" i="6"/>
  <c r="G67" i="6"/>
  <c r="H67" i="6"/>
  <c r="I67" i="6"/>
  <c r="J67" i="6"/>
  <c r="K67" i="6"/>
  <c r="L67" i="6"/>
  <c r="B53" i="6"/>
  <c r="D53" i="6"/>
  <c r="C53" i="6"/>
  <c r="E53" i="6"/>
  <c r="C6" i="10" s="1"/>
  <c r="F53" i="6"/>
  <c r="G53" i="6"/>
  <c r="H53" i="6"/>
  <c r="I53" i="6"/>
  <c r="J53" i="6"/>
  <c r="K53" i="6"/>
  <c r="L53" i="6"/>
  <c r="B65" i="6"/>
  <c r="D65" i="6"/>
  <c r="C65" i="6"/>
  <c r="E65" i="6"/>
  <c r="F65" i="6"/>
  <c r="G65" i="6"/>
  <c r="H65" i="6"/>
  <c r="I65" i="6"/>
  <c r="J65" i="6"/>
  <c r="K65" i="6"/>
  <c r="L65" i="6"/>
  <c r="B63" i="6"/>
  <c r="D63" i="6"/>
  <c r="C63" i="6"/>
  <c r="E63" i="6"/>
  <c r="F63" i="6"/>
  <c r="G63" i="6"/>
  <c r="H63" i="6"/>
  <c r="I63" i="6"/>
  <c r="J63" i="6"/>
  <c r="K63" i="6"/>
  <c r="L63" i="6"/>
  <c r="B68" i="6"/>
  <c r="D68" i="6"/>
  <c r="C68" i="6"/>
  <c r="E68" i="6"/>
  <c r="F68" i="6"/>
  <c r="G68" i="6"/>
  <c r="H68" i="6"/>
  <c r="I68" i="6"/>
  <c r="J68" i="6"/>
  <c r="K68" i="6"/>
  <c r="L68" i="6"/>
  <c r="B58" i="6"/>
  <c r="D58" i="6"/>
  <c r="C58" i="6"/>
  <c r="E58" i="6"/>
  <c r="F58" i="6"/>
  <c r="G58" i="6"/>
  <c r="H58" i="6"/>
  <c r="I58" i="6"/>
  <c r="J58" i="6"/>
  <c r="K58" i="6"/>
  <c r="L58" i="6"/>
  <c r="B55" i="6"/>
  <c r="C55" i="6"/>
  <c r="D55" i="6"/>
  <c r="E55" i="6"/>
  <c r="F55" i="6"/>
  <c r="G55" i="6"/>
  <c r="H55" i="6"/>
  <c r="I55" i="6"/>
  <c r="J55" i="6"/>
  <c r="K55" i="6"/>
  <c r="L55" i="6"/>
  <c r="C62" i="6"/>
  <c r="D62" i="6"/>
  <c r="B62" i="6"/>
  <c r="E62" i="6"/>
  <c r="F62" i="6"/>
  <c r="G62" i="6"/>
  <c r="H62" i="6"/>
  <c r="I62" i="6"/>
  <c r="J62" i="6"/>
  <c r="K62" i="6"/>
  <c r="L62" i="6"/>
  <c r="E22" i="10"/>
  <c r="B64" i="6"/>
  <c r="D64" i="6"/>
  <c r="C64" i="6"/>
  <c r="E64" i="6"/>
  <c r="F64" i="6"/>
  <c r="G64" i="6"/>
  <c r="H64" i="6"/>
  <c r="I64" i="6"/>
  <c r="J64" i="6"/>
  <c r="K64" i="6"/>
  <c r="L64" i="6"/>
  <c r="E94" i="6"/>
  <c r="F94" i="6"/>
  <c r="L94" i="6"/>
  <c r="D94" i="6"/>
  <c r="K94" i="6"/>
  <c r="C94" i="6"/>
  <c r="J94" i="6"/>
  <c r="B94" i="6"/>
  <c r="I94" i="6"/>
  <c r="H94" i="6"/>
  <c r="G94" i="6"/>
  <c r="E88" i="6"/>
  <c r="C88" i="6"/>
  <c r="L88" i="6"/>
  <c r="B88" i="6"/>
  <c r="D88" i="6"/>
  <c r="K88" i="6"/>
  <c r="J88" i="6"/>
  <c r="I88" i="6"/>
  <c r="H88" i="6"/>
  <c r="F88" i="6"/>
  <c r="G88" i="6"/>
  <c r="E87" i="6"/>
  <c r="D87" i="6"/>
  <c r="L87" i="6"/>
  <c r="C87" i="6"/>
  <c r="K87" i="6"/>
  <c r="B87" i="6"/>
  <c r="J87" i="6"/>
  <c r="I87" i="6"/>
  <c r="H87" i="6"/>
  <c r="G87" i="6"/>
  <c r="F87" i="6"/>
  <c r="E84" i="6"/>
  <c r="L84" i="6"/>
  <c r="K84" i="6"/>
  <c r="J84" i="6"/>
  <c r="D84" i="6"/>
  <c r="I84" i="6"/>
  <c r="C84" i="6"/>
  <c r="H84" i="6"/>
  <c r="B84" i="6"/>
  <c r="F84" i="6"/>
  <c r="G84" i="6"/>
  <c r="E91" i="6"/>
  <c r="L91" i="6"/>
  <c r="F91" i="6"/>
  <c r="K91" i="6"/>
  <c r="J91" i="6"/>
  <c r="I91" i="6"/>
  <c r="D91" i="6"/>
  <c r="H91" i="6"/>
  <c r="C91" i="6"/>
  <c r="G91" i="6"/>
  <c r="B91" i="6"/>
  <c r="E90" i="6"/>
  <c r="L90" i="6"/>
  <c r="K90" i="6"/>
  <c r="J90" i="6"/>
  <c r="I90" i="6"/>
  <c r="F90" i="6"/>
  <c r="B90" i="6"/>
  <c r="H90" i="6"/>
  <c r="D90" i="6"/>
  <c r="G90" i="6"/>
  <c r="C90" i="6"/>
  <c r="E89" i="6"/>
  <c r="B89" i="6"/>
  <c r="F89" i="6"/>
  <c r="C89" i="6"/>
  <c r="L89" i="6"/>
  <c r="K89" i="6"/>
  <c r="J89" i="6"/>
  <c r="I89" i="6"/>
  <c r="H89" i="6"/>
  <c r="G89" i="6"/>
  <c r="D89" i="6"/>
  <c r="E79" i="6"/>
  <c r="D79" i="6"/>
  <c r="L79" i="6"/>
  <c r="C79" i="6"/>
  <c r="K79" i="6"/>
  <c r="B79" i="6"/>
  <c r="J79" i="6"/>
  <c r="I79" i="6"/>
  <c r="F79" i="6"/>
  <c r="H79" i="6"/>
  <c r="G79" i="6"/>
  <c r="E80" i="6"/>
  <c r="C80" i="6"/>
  <c r="F80" i="6"/>
  <c r="L80" i="6"/>
  <c r="B80" i="6"/>
  <c r="K80" i="6"/>
  <c r="J80" i="6"/>
  <c r="I80" i="6"/>
  <c r="H80" i="6"/>
  <c r="G80" i="6"/>
  <c r="D80" i="6"/>
  <c r="E86" i="6"/>
  <c r="L86" i="6"/>
  <c r="D86" i="6"/>
  <c r="F86" i="6"/>
  <c r="K86" i="6"/>
  <c r="C86" i="6"/>
  <c r="J86" i="6"/>
  <c r="B86" i="6"/>
  <c r="I86" i="6"/>
  <c r="H86" i="6"/>
  <c r="G86" i="6"/>
  <c r="E92" i="6"/>
  <c r="L92" i="6"/>
  <c r="K92" i="6"/>
  <c r="J92" i="6"/>
  <c r="D92" i="6"/>
  <c r="I92" i="6"/>
  <c r="C92" i="6"/>
  <c r="H92" i="6"/>
  <c r="B92" i="6"/>
  <c r="G92" i="6"/>
  <c r="F92" i="6"/>
  <c r="E93" i="6"/>
  <c r="L93" i="6"/>
  <c r="K93" i="6"/>
  <c r="D93" i="6"/>
  <c r="J93" i="6"/>
  <c r="C93" i="6"/>
  <c r="I93" i="6"/>
  <c r="B93" i="6"/>
  <c r="H93" i="6"/>
  <c r="F93" i="6"/>
  <c r="G93" i="6"/>
  <c r="E81" i="6"/>
  <c r="B81" i="6"/>
  <c r="L81" i="6"/>
  <c r="K81" i="6"/>
  <c r="J81" i="6"/>
  <c r="I81" i="6"/>
  <c r="H81" i="6"/>
  <c r="C81" i="6"/>
  <c r="G81" i="6"/>
  <c r="D81" i="6"/>
  <c r="F81" i="6"/>
  <c r="E85" i="6"/>
  <c r="L85" i="6"/>
  <c r="K85" i="6"/>
  <c r="D85" i="6"/>
  <c r="J85" i="6"/>
  <c r="C85" i="6"/>
  <c r="I85" i="6"/>
  <c r="B85" i="6"/>
  <c r="F85" i="6"/>
  <c r="H85" i="6"/>
  <c r="G85" i="6"/>
  <c r="E83" i="6"/>
  <c r="F83" i="6"/>
  <c r="L83" i="6"/>
  <c r="K83" i="6"/>
  <c r="J83" i="6"/>
  <c r="I83" i="6"/>
  <c r="D83" i="6"/>
  <c r="H83" i="6"/>
  <c r="C83" i="6"/>
  <c r="G83" i="6"/>
  <c r="B83" i="6"/>
  <c r="E82" i="6"/>
  <c r="L82" i="6"/>
  <c r="F82" i="6"/>
  <c r="K82" i="6"/>
  <c r="J82" i="6"/>
  <c r="I82" i="6"/>
  <c r="H82" i="6"/>
  <c r="D82" i="6"/>
  <c r="G82" i="6"/>
  <c r="C82" i="6"/>
  <c r="B82" i="6"/>
  <c r="E78" i="6"/>
  <c r="L78" i="6"/>
  <c r="D78" i="6"/>
  <c r="K78" i="6"/>
  <c r="C78" i="6"/>
  <c r="J78" i="6"/>
  <c r="B78" i="6"/>
  <c r="I78" i="6"/>
  <c r="H78" i="6"/>
  <c r="F78" i="6"/>
  <c r="G78" i="6"/>
  <c r="D8" i="6"/>
  <c r="B34" i="6" s="1"/>
  <c r="D12" i="6"/>
  <c r="D9" i="6"/>
  <c r="D19" i="6"/>
  <c r="D5" i="6"/>
  <c r="B31" i="6" s="1"/>
  <c r="D11" i="6"/>
  <c r="D16" i="6"/>
  <c r="D14" i="6"/>
  <c r="D6" i="6"/>
  <c r="D13" i="6"/>
  <c r="D18" i="6"/>
  <c r="D20" i="6"/>
  <c r="B46" i="6" s="1"/>
  <c r="D17" i="6"/>
  <c r="D10" i="6"/>
  <c r="D4" i="6"/>
  <c r="D7" i="6"/>
  <c r="D15" i="6"/>
  <c r="AU2" i="2"/>
  <c r="AU3" i="2"/>
  <c r="AU4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BF2" i="2"/>
  <c r="BF3" i="2"/>
  <c r="BF4" i="2"/>
  <c r="BF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D2" i="2"/>
  <c r="BD3" i="2"/>
  <c r="BD4" i="2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E2" i="2"/>
  <c r="BE3" i="2"/>
  <c r="BE4" i="2"/>
  <c r="BE5" i="2"/>
  <c r="BE6" i="2"/>
  <c r="BE7" i="2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C2" i="2"/>
  <c r="BC3" i="2"/>
  <c r="BC4" i="2"/>
  <c r="BC5" i="2"/>
  <c r="BC6" i="2"/>
  <c r="BC7" i="2"/>
  <c r="BC8" i="2"/>
  <c r="BC9" i="2"/>
  <c r="BC10" i="2"/>
  <c r="BC11" i="2"/>
  <c r="BC12" i="2"/>
  <c r="BC13" i="2"/>
  <c r="BC14" i="2"/>
  <c r="BC15" i="2"/>
  <c r="BC16" i="2"/>
  <c r="BC17" i="2"/>
  <c r="BC18" i="2"/>
  <c r="BC19" i="2"/>
  <c r="BC20" i="2"/>
  <c r="BB2" i="2"/>
  <c r="BB3" i="2"/>
  <c r="BB4" i="2"/>
  <c r="BB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AX2" i="2"/>
  <c r="AX3" i="2"/>
  <c r="AX4" i="2"/>
  <c r="AX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W20" i="2"/>
  <c r="AW19" i="2"/>
  <c r="AW18" i="2"/>
  <c r="AW17" i="2"/>
  <c r="AW16" i="2"/>
  <c r="AW15" i="2"/>
  <c r="AW14" i="2"/>
  <c r="AW13" i="2"/>
  <c r="AW12" i="2"/>
  <c r="AW11" i="2"/>
  <c r="AW10" i="2"/>
  <c r="AW9" i="2"/>
  <c r="AW8" i="2"/>
  <c r="AW7" i="2"/>
  <c r="AW6" i="2"/>
  <c r="AW5" i="2"/>
  <c r="AW4" i="2"/>
  <c r="AW3" i="2"/>
  <c r="AW2" i="2"/>
  <c r="AV20" i="2"/>
  <c r="AV19" i="2"/>
  <c r="AV18" i="2"/>
  <c r="AV17" i="2"/>
  <c r="AV16" i="2"/>
  <c r="AV15" i="2"/>
  <c r="AV14" i="2"/>
  <c r="AV13" i="2"/>
  <c r="AV12" i="2"/>
  <c r="AV11" i="2"/>
  <c r="AV10" i="2"/>
  <c r="AV9" i="2"/>
  <c r="AV8" i="2"/>
  <c r="AV7" i="2"/>
  <c r="AV6" i="2"/>
  <c r="AV5" i="2"/>
  <c r="AV4" i="2"/>
  <c r="AV3" i="2"/>
  <c r="AV2" i="2"/>
  <c r="C10" i="10" l="1"/>
  <c r="C20" i="10"/>
  <c r="C17" i="10"/>
  <c r="C16" i="10"/>
  <c r="C15" i="10"/>
  <c r="C5" i="10"/>
  <c r="C9" i="10"/>
  <c r="C8" i="10"/>
  <c r="C11" i="10"/>
  <c r="C7" i="10"/>
  <c r="C18" i="10"/>
  <c r="G20" i="6"/>
  <c r="J20" i="6" s="1"/>
  <c r="G8" i="6"/>
  <c r="C34" i="6" s="1"/>
  <c r="G17" i="6"/>
  <c r="B43" i="6"/>
  <c r="G16" i="6"/>
  <c r="B42" i="6"/>
  <c r="G11" i="6"/>
  <c r="B37" i="6"/>
  <c r="G5" i="6"/>
  <c r="G18" i="6"/>
  <c r="B44" i="6"/>
  <c r="G19" i="6"/>
  <c r="B45" i="6"/>
  <c r="G10" i="6"/>
  <c r="B36" i="6"/>
  <c r="G15" i="6"/>
  <c r="B41" i="6"/>
  <c r="G13" i="6"/>
  <c r="B39" i="6"/>
  <c r="G9" i="6"/>
  <c r="B35" i="6"/>
  <c r="G7" i="6"/>
  <c r="B33" i="6"/>
  <c r="G6" i="6"/>
  <c r="B32" i="6"/>
  <c r="G12" i="6"/>
  <c r="B38" i="6"/>
  <c r="G4" i="6"/>
  <c r="B30" i="6"/>
  <c r="G14" i="6"/>
  <c r="B40" i="6"/>
  <c r="F122" i="6"/>
  <c r="F155" i="6" s="1"/>
  <c r="G122" i="6"/>
  <c r="G155" i="6" s="1"/>
  <c r="E122" i="6"/>
  <c r="E155" i="6" s="1"/>
  <c r="L122" i="6"/>
  <c r="L155" i="6" s="1"/>
  <c r="D122" i="6"/>
  <c r="D155" i="6" s="1"/>
  <c r="B122" i="6"/>
  <c r="B155" i="6" s="1"/>
  <c r="K122" i="6"/>
  <c r="K155" i="6" s="1"/>
  <c r="C122" i="6"/>
  <c r="C155" i="6" s="1"/>
  <c r="J122" i="6"/>
  <c r="J155" i="6" s="1"/>
  <c r="I122" i="6"/>
  <c r="I155" i="6" s="1"/>
  <c r="H122" i="6"/>
  <c r="H155" i="6" s="1"/>
  <c r="J112" i="6"/>
  <c r="J145" i="6" s="1"/>
  <c r="C112" i="6"/>
  <c r="C145" i="6" s="1"/>
  <c r="I112" i="6"/>
  <c r="I145" i="6" s="1"/>
  <c r="K112" i="6"/>
  <c r="K145" i="6" s="1"/>
  <c r="H112" i="6"/>
  <c r="H145" i="6" s="1"/>
  <c r="G112" i="6"/>
  <c r="G145" i="6" s="1"/>
  <c r="F112" i="6"/>
  <c r="F145" i="6" s="1"/>
  <c r="B112" i="6"/>
  <c r="B145" i="6" s="1"/>
  <c r="E112" i="6"/>
  <c r="E145" i="6" s="1"/>
  <c r="L112" i="6"/>
  <c r="L145" i="6" s="1"/>
  <c r="D112" i="6"/>
  <c r="D145" i="6" s="1"/>
  <c r="L119" i="6"/>
  <c r="L152" i="6" s="1"/>
  <c r="D119" i="6"/>
  <c r="D152" i="6" s="1"/>
  <c r="K119" i="6"/>
  <c r="K152" i="6" s="1"/>
  <c r="C119" i="6"/>
  <c r="C152" i="6" s="1"/>
  <c r="E119" i="6"/>
  <c r="E152" i="6" s="1"/>
  <c r="J119" i="6"/>
  <c r="J152" i="6" s="1"/>
  <c r="I119" i="6"/>
  <c r="I152" i="6" s="1"/>
  <c r="H119" i="6"/>
  <c r="H152" i="6" s="1"/>
  <c r="G119" i="6"/>
  <c r="G152" i="6" s="1"/>
  <c r="B119" i="6"/>
  <c r="B152" i="6" s="1"/>
  <c r="F119" i="6"/>
  <c r="F152" i="6" s="1"/>
  <c r="J108" i="6"/>
  <c r="J141" i="6" s="1"/>
  <c r="B108" i="6"/>
  <c r="B141" i="6" s="1"/>
  <c r="I108" i="6"/>
  <c r="I141" i="6" s="1"/>
  <c r="H108" i="6"/>
  <c r="H141" i="6" s="1"/>
  <c r="G108" i="6"/>
  <c r="G141" i="6" s="1"/>
  <c r="F108" i="6"/>
  <c r="F141" i="6" s="1"/>
  <c r="E108" i="6"/>
  <c r="E141" i="6" s="1"/>
  <c r="K108" i="6"/>
  <c r="K141" i="6" s="1"/>
  <c r="L108" i="6"/>
  <c r="L141" i="6" s="1"/>
  <c r="D108" i="6"/>
  <c r="D141" i="6" s="1"/>
  <c r="C108" i="6"/>
  <c r="C141" i="6" s="1"/>
  <c r="H113" i="6"/>
  <c r="H146" i="6" s="1"/>
  <c r="G113" i="6"/>
  <c r="G146" i="6" s="1"/>
  <c r="F113" i="6"/>
  <c r="F146" i="6" s="1"/>
  <c r="E113" i="6"/>
  <c r="E146" i="6" s="1"/>
  <c r="B113" i="6"/>
  <c r="B146" i="6" s="1"/>
  <c r="L113" i="6"/>
  <c r="L146" i="6" s="1"/>
  <c r="D113" i="6"/>
  <c r="D146" i="6" s="1"/>
  <c r="K113" i="6"/>
  <c r="K146" i="6" s="1"/>
  <c r="C113" i="6"/>
  <c r="C146" i="6" s="1"/>
  <c r="J113" i="6"/>
  <c r="J146" i="6" s="1"/>
  <c r="I113" i="6"/>
  <c r="I146" i="6" s="1"/>
  <c r="F110" i="6"/>
  <c r="F143" i="6" s="1"/>
  <c r="E110" i="6"/>
  <c r="E143" i="6" s="1"/>
  <c r="L110" i="6"/>
  <c r="L143" i="6" s="1"/>
  <c r="D110" i="6"/>
  <c r="D143" i="6" s="1"/>
  <c r="K110" i="6"/>
  <c r="K143" i="6" s="1"/>
  <c r="C110" i="6"/>
  <c r="C143" i="6" s="1"/>
  <c r="J110" i="6"/>
  <c r="J143" i="6" s="1"/>
  <c r="G110" i="6"/>
  <c r="G143" i="6" s="1"/>
  <c r="I110" i="6"/>
  <c r="I143" i="6" s="1"/>
  <c r="H110" i="6"/>
  <c r="H143" i="6" s="1"/>
  <c r="B110" i="6"/>
  <c r="B143" i="6" s="1"/>
  <c r="J116" i="6"/>
  <c r="J149" i="6" s="1"/>
  <c r="B116" i="6"/>
  <c r="B149" i="6" s="1"/>
  <c r="C116" i="6"/>
  <c r="C149" i="6" s="1"/>
  <c r="I116" i="6"/>
  <c r="I149" i="6" s="1"/>
  <c r="H116" i="6"/>
  <c r="H149" i="6" s="1"/>
  <c r="G116" i="6"/>
  <c r="G149" i="6" s="1"/>
  <c r="F116" i="6"/>
  <c r="F149" i="6" s="1"/>
  <c r="E116" i="6"/>
  <c r="E149" i="6" s="1"/>
  <c r="K116" i="6"/>
  <c r="K149" i="6" s="1"/>
  <c r="L116" i="6"/>
  <c r="L149" i="6" s="1"/>
  <c r="D116" i="6"/>
  <c r="D149" i="6" s="1"/>
  <c r="F114" i="6"/>
  <c r="F147" i="6" s="1"/>
  <c r="E114" i="6"/>
  <c r="E147" i="6" s="1"/>
  <c r="L114" i="6"/>
  <c r="L147" i="6" s="1"/>
  <c r="D114" i="6"/>
  <c r="D147" i="6" s="1"/>
  <c r="B114" i="6"/>
  <c r="B147" i="6" s="1"/>
  <c r="K114" i="6"/>
  <c r="K147" i="6" s="1"/>
  <c r="C114" i="6"/>
  <c r="C147" i="6" s="1"/>
  <c r="J114" i="6"/>
  <c r="J147" i="6" s="1"/>
  <c r="G114" i="6"/>
  <c r="G147" i="6" s="1"/>
  <c r="I114" i="6"/>
  <c r="I147" i="6" s="1"/>
  <c r="H114" i="6"/>
  <c r="H147" i="6" s="1"/>
  <c r="H109" i="6"/>
  <c r="H142" i="6" s="1"/>
  <c r="I109" i="6"/>
  <c r="I142" i="6" s="1"/>
  <c r="G109" i="6"/>
  <c r="G142" i="6" s="1"/>
  <c r="F109" i="6"/>
  <c r="F142" i="6" s="1"/>
  <c r="E109" i="6"/>
  <c r="E142" i="6" s="1"/>
  <c r="L109" i="6"/>
  <c r="L142" i="6" s="1"/>
  <c r="D109" i="6"/>
  <c r="D142" i="6" s="1"/>
  <c r="B109" i="6"/>
  <c r="B142" i="6" s="1"/>
  <c r="K109" i="6"/>
  <c r="K142" i="6" s="1"/>
  <c r="C109" i="6"/>
  <c r="C142" i="6" s="1"/>
  <c r="J109" i="6"/>
  <c r="J142" i="6" s="1"/>
  <c r="H121" i="6"/>
  <c r="H154" i="6" s="1"/>
  <c r="G121" i="6"/>
  <c r="G154" i="6" s="1"/>
  <c r="F121" i="6"/>
  <c r="F154" i="6" s="1"/>
  <c r="E121" i="6"/>
  <c r="E154" i="6" s="1"/>
  <c r="B121" i="6"/>
  <c r="B154" i="6" s="1"/>
  <c r="L121" i="6"/>
  <c r="L154" i="6" s="1"/>
  <c r="D121" i="6"/>
  <c r="D154" i="6" s="1"/>
  <c r="K121" i="6"/>
  <c r="K154" i="6" s="1"/>
  <c r="C121" i="6"/>
  <c r="C154" i="6" s="1"/>
  <c r="I121" i="6"/>
  <c r="I154" i="6" s="1"/>
  <c r="J121" i="6"/>
  <c r="J154" i="6" s="1"/>
  <c r="F118" i="6"/>
  <c r="F151" i="6" s="1"/>
  <c r="E118" i="6"/>
  <c r="E151" i="6" s="1"/>
  <c r="L118" i="6"/>
  <c r="L151" i="6" s="1"/>
  <c r="D118" i="6"/>
  <c r="D151" i="6" s="1"/>
  <c r="K118" i="6"/>
  <c r="K151" i="6" s="1"/>
  <c r="C118" i="6"/>
  <c r="C151" i="6" s="1"/>
  <c r="J118" i="6"/>
  <c r="J151" i="6" s="1"/>
  <c r="G118" i="6"/>
  <c r="G151" i="6" s="1"/>
  <c r="I118" i="6"/>
  <c r="I151" i="6" s="1"/>
  <c r="H118" i="6"/>
  <c r="H151" i="6" s="1"/>
  <c r="B118" i="6"/>
  <c r="B151" i="6" s="1"/>
  <c r="L115" i="6"/>
  <c r="L148" i="6" s="1"/>
  <c r="D115" i="6"/>
  <c r="D148" i="6" s="1"/>
  <c r="K115" i="6"/>
  <c r="K148" i="6" s="1"/>
  <c r="C115" i="6"/>
  <c r="C148" i="6" s="1"/>
  <c r="B115" i="6"/>
  <c r="B148" i="6" s="1"/>
  <c r="J115" i="6"/>
  <c r="J148" i="6" s="1"/>
  <c r="I115" i="6"/>
  <c r="I148" i="6" s="1"/>
  <c r="H115" i="6"/>
  <c r="H148" i="6" s="1"/>
  <c r="G115" i="6"/>
  <c r="G148" i="6" s="1"/>
  <c r="E115" i="6"/>
  <c r="E148" i="6" s="1"/>
  <c r="F115" i="6"/>
  <c r="F148" i="6" s="1"/>
  <c r="J120" i="6"/>
  <c r="J153" i="6" s="1"/>
  <c r="K120" i="6"/>
  <c r="K153" i="6" s="1"/>
  <c r="I120" i="6"/>
  <c r="I153" i="6" s="1"/>
  <c r="H120" i="6"/>
  <c r="H153" i="6" s="1"/>
  <c r="G120" i="6"/>
  <c r="G153" i="6" s="1"/>
  <c r="F120" i="6"/>
  <c r="F153" i="6" s="1"/>
  <c r="B120" i="6"/>
  <c r="B153" i="6" s="1"/>
  <c r="E120" i="6"/>
  <c r="E153" i="6" s="1"/>
  <c r="C120" i="6"/>
  <c r="C153" i="6" s="1"/>
  <c r="L120" i="6"/>
  <c r="L153" i="6" s="1"/>
  <c r="D120" i="6"/>
  <c r="D153" i="6" s="1"/>
  <c r="L111" i="6"/>
  <c r="L144" i="6" s="1"/>
  <c r="D111" i="6"/>
  <c r="D144" i="6" s="1"/>
  <c r="K111" i="6"/>
  <c r="K144" i="6" s="1"/>
  <c r="C111" i="6"/>
  <c r="C144" i="6" s="1"/>
  <c r="J111" i="6"/>
  <c r="J144" i="6" s="1"/>
  <c r="I111" i="6"/>
  <c r="I144" i="6" s="1"/>
  <c r="H111" i="6"/>
  <c r="H144" i="6" s="1"/>
  <c r="G111" i="6"/>
  <c r="G144" i="6" s="1"/>
  <c r="B111" i="6"/>
  <c r="B144" i="6" s="1"/>
  <c r="E111" i="6"/>
  <c r="E144" i="6" s="1"/>
  <c r="F111" i="6"/>
  <c r="F144" i="6" s="1"/>
  <c r="H117" i="6"/>
  <c r="H150" i="6" s="1"/>
  <c r="I117" i="6"/>
  <c r="I150" i="6" s="1"/>
  <c r="G117" i="6"/>
  <c r="G150" i="6" s="1"/>
  <c r="B117" i="6"/>
  <c r="B150" i="6" s="1"/>
  <c r="F117" i="6"/>
  <c r="F150" i="6" s="1"/>
  <c r="E117" i="6"/>
  <c r="E150" i="6" s="1"/>
  <c r="L117" i="6"/>
  <c r="L150" i="6" s="1"/>
  <c r="D117" i="6"/>
  <c r="D150" i="6" s="1"/>
  <c r="K117" i="6"/>
  <c r="K150" i="6" s="1"/>
  <c r="C117" i="6"/>
  <c r="C150" i="6" s="1"/>
  <c r="J117" i="6"/>
  <c r="J150" i="6" s="1"/>
  <c r="J124" i="6"/>
  <c r="J157" i="6" s="1"/>
  <c r="B124" i="6"/>
  <c r="B157" i="6" s="1"/>
  <c r="I124" i="6"/>
  <c r="I157" i="6" s="1"/>
  <c r="H124" i="6"/>
  <c r="H157" i="6" s="1"/>
  <c r="G124" i="6"/>
  <c r="G157" i="6" s="1"/>
  <c r="F124" i="6"/>
  <c r="F157" i="6" s="1"/>
  <c r="E124" i="6"/>
  <c r="E157" i="6" s="1"/>
  <c r="C124" i="6"/>
  <c r="C157" i="6" s="1"/>
  <c r="L124" i="6"/>
  <c r="L157" i="6" s="1"/>
  <c r="D124" i="6"/>
  <c r="D157" i="6" s="1"/>
  <c r="K124" i="6"/>
  <c r="K157" i="6" s="1"/>
  <c r="L123" i="6"/>
  <c r="L156" i="6" s="1"/>
  <c r="D123" i="6"/>
  <c r="D156" i="6" s="1"/>
  <c r="K123" i="6"/>
  <c r="K156" i="6" s="1"/>
  <c r="C123" i="6"/>
  <c r="C156" i="6" s="1"/>
  <c r="B123" i="6"/>
  <c r="B156" i="6" s="1"/>
  <c r="J123" i="6"/>
  <c r="J156" i="6" s="1"/>
  <c r="I123" i="6"/>
  <c r="I156" i="6" s="1"/>
  <c r="H123" i="6"/>
  <c r="H156" i="6" s="1"/>
  <c r="E123" i="6"/>
  <c r="E156" i="6" s="1"/>
  <c r="G123" i="6"/>
  <c r="G156" i="6" s="1"/>
  <c r="F123" i="6"/>
  <c r="F156" i="6" s="1"/>
  <c r="AY6" i="2"/>
  <c r="AZ6" i="2" s="1"/>
  <c r="BA6" i="2" s="1"/>
  <c r="AY14" i="2"/>
  <c r="AZ14" i="2" s="1"/>
  <c r="BA14" i="2" s="1"/>
  <c r="AY19" i="2"/>
  <c r="AZ19" i="2" s="1"/>
  <c r="BA19" i="2" s="1"/>
  <c r="AY3" i="2"/>
  <c r="AZ3" i="2" s="1"/>
  <c r="BA3" i="2" s="1"/>
  <c r="AY11" i="2"/>
  <c r="AZ11" i="2" s="1"/>
  <c r="BA11" i="2" s="1"/>
  <c r="AY5" i="2"/>
  <c r="AZ5" i="2" s="1"/>
  <c r="BA5" i="2" s="1"/>
  <c r="AY13" i="2"/>
  <c r="AZ13" i="2" s="1"/>
  <c r="BA13" i="2" s="1"/>
  <c r="AY4" i="2"/>
  <c r="AZ4" i="2" s="1"/>
  <c r="BA4" i="2" s="1"/>
  <c r="AY12" i="2"/>
  <c r="AZ12" i="2" s="1"/>
  <c r="BA12" i="2" s="1"/>
  <c r="AY20" i="2"/>
  <c r="AZ20" i="2" s="1"/>
  <c r="BA20" i="2" s="1"/>
  <c r="AY17" i="2"/>
  <c r="AZ17" i="2" s="1"/>
  <c r="BA17" i="2" s="1"/>
  <c r="AY9" i="2"/>
  <c r="AZ9" i="2" s="1"/>
  <c r="BA9" i="2" s="1"/>
  <c r="AY7" i="2"/>
  <c r="AZ7" i="2" s="1"/>
  <c r="BA7" i="2" s="1"/>
  <c r="AY15" i="2"/>
  <c r="AZ15" i="2" s="1"/>
  <c r="BA15" i="2" s="1"/>
  <c r="AY2" i="2"/>
  <c r="AZ2" i="2" s="1"/>
  <c r="BA2" i="2" s="1"/>
  <c r="AY10" i="2"/>
  <c r="AZ10" i="2" s="1"/>
  <c r="BA10" i="2" s="1"/>
  <c r="AY18" i="2"/>
  <c r="AZ18" i="2" s="1"/>
  <c r="BA18" i="2" s="1"/>
  <c r="AY8" i="2"/>
  <c r="AZ8" i="2" s="1"/>
  <c r="BA8" i="2" s="1"/>
  <c r="AY16" i="2"/>
  <c r="AZ16" i="2" s="1"/>
  <c r="BA16" i="2" s="1"/>
  <c r="E19" i="10" l="1"/>
  <c r="E7" i="10"/>
  <c r="C46" i="6"/>
  <c r="E16" i="10"/>
  <c r="E18" i="10"/>
  <c r="J8" i="6"/>
  <c r="D34" i="6" s="1"/>
  <c r="E9" i="10"/>
  <c r="E13" i="10"/>
  <c r="E10" i="10"/>
  <c r="E11" i="10"/>
  <c r="C21" i="10"/>
  <c r="E20" i="10"/>
  <c r="E14" i="10"/>
  <c r="E15" i="10"/>
  <c r="E8" i="10"/>
  <c r="E17" i="10"/>
  <c r="E6" i="10"/>
  <c r="E12" i="10"/>
  <c r="E5" i="10"/>
  <c r="J7" i="6"/>
  <c r="C33" i="6"/>
  <c r="J13" i="6"/>
  <c r="C39" i="6"/>
  <c r="J17" i="6"/>
  <c r="C43" i="6"/>
  <c r="M20" i="6"/>
  <c r="D46" i="6"/>
  <c r="J14" i="6"/>
  <c r="C40" i="6"/>
  <c r="J15" i="6"/>
  <c r="C41" i="6"/>
  <c r="J11" i="6"/>
  <c r="C37" i="6"/>
  <c r="J12" i="6"/>
  <c r="C38" i="6"/>
  <c r="J10" i="6"/>
  <c r="C36" i="6"/>
  <c r="J5" i="6"/>
  <c r="C31" i="6"/>
  <c r="J4" i="6"/>
  <c r="C30" i="6"/>
  <c r="J19" i="6"/>
  <c r="C45" i="6"/>
  <c r="J6" i="6"/>
  <c r="C32" i="6"/>
  <c r="M8" i="6"/>
  <c r="J9" i="6"/>
  <c r="C35" i="6"/>
  <c r="J18" i="6"/>
  <c r="C44" i="6"/>
  <c r="J16" i="6"/>
  <c r="C42" i="6"/>
  <c r="E21" i="10" l="1"/>
  <c r="M16" i="6"/>
  <c r="D42" i="6"/>
  <c r="M14" i="6"/>
  <c r="D40" i="6"/>
  <c r="M18" i="6"/>
  <c r="D44" i="6"/>
  <c r="M19" i="6"/>
  <c r="D45" i="6"/>
  <c r="M12" i="6"/>
  <c r="D38" i="6"/>
  <c r="P20" i="6"/>
  <c r="E46" i="6"/>
  <c r="M10" i="6"/>
  <c r="D36" i="6"/>
  <c r="M9" i="6"/>
  <c r="D35" i="6"/>
  <c r="M4" i="6"/>
  <c r="D30" i="6"/>
  <c r="M11" i="6"/>
  <c r="D37" i="6"/>
  <c r="M17" i="6"/>
  <c r="D43" i="6"/>
  <c r="M6" i="6"/>
  <c r="D32" i="6"/>
  <c r="M7" i="6"/>
  <c r="D33" i="6"/>
  <c r="P8" i="6"/>
  <c r="E34" i="6"/>
  <c r="F9" i="10" s="1"/>
  <c r="M5" i="6"/>
  <c r="D31" i="6"/>
  <c r="M15" i="6"/>
  <c r="D41" i="6"/>
  <c r="M13" i="6"/>
  <c r="D39" i="6"/>
  <c r="P15" i="6" l="1"/>
  <c r="E41" i="6"/>
  <c r="F16" i="10" s="1"/>
  <c r="P6" i="6"/>
  <c r="E32" i="6"/>
  <c r="F7" i="10" s="1"/>
  <c r="P9" i="6"/>
  <c r="E35" i="6"/>
  <c r="F10" i="10" s="1"/>
  <c r="P19" i="6"/>
  <c r="E45" i="6"/>
  <c r="F20" i="10" s="1"/>
  <c r="P5" i="6"/>
  <c r="E31" i="6"/>
  <c r="F6" i="10" s="1"/>
  <c r="P17" i="6"/>
  <c r="E43" i="6"/>
  <c r="F18" i="10" s="1"/>
  <c r="S20" i="6"/>
  <c r="F46" i="6"/>
  <c r="P14" i="6"/>
  <c r="E40" i="6"/>
  <c r="F15" i="10" s="1"/>
  <c r="P18" i="6"/>
  <c r="E44" i="6"/>
  <c r="F19" i="10" s="1"/>
  <c r="P11" i="6"/>
  <c r="E37" i="6"/>
  <c r="F12" i="10" s="1"/>
  <c r="P10" i="6"/>
  <c r="E36" i="6"/>
  <c r="F11" i="10" s="1"/>
  <c r="S8" i="6"/>
  <c r="F34" i="6"/>
  <c r="P13" i="6"/>
  <c r="E39" i="6"/>
  <c r="F14" i="10" s="1"/>
  <c r="P7" i="6"/>
  <c r="E33" i="6"/>
  <c r="F8" i="10" s="1"/>
  <c r="P4" i="6"/>
  <c r="E30" i="6"/>
  <c r="F5" i="10" s="1"/>
  <c r="P12" i="6"/>
  <c r="E38" i="6"/>
  <c r="F13" i="10" s="1"/>
  <c r="P16" i="6"/>
  <c r="E42" i="6"/>
  <c r="F17" i="10" s="1"/>
  <c r="F21" i="10" l="1"/>
  <c r="S12" i="6"/>
  <c r="F38" i="6"/>
  <c r="V8" i="6"/>
  <c r="G34" i="6"/>
  <c r="S14" i="6"/>
  <c r="F40" i="6"/>
  <c r="S19" i="6"/>
  <c r="F45" i="6"/>
  <c r="S4" i="6"/>
  <c r="F30" i="6"/>
  <c r="S10" i="6"/>
  <c r="F36" i="6"/>
  <c r="S11" i="6"/>
  <c r="F37" i="6"/>
  <c r="S17" i="6"/>
  <c r="F43" i="6"/>
  <c r="S6" i="6"/>
  <c r="F32" i="6"/>
  <c r="V20" i="6"/>
  <c r="G46" i="6"/>
  <c r="S9" i="6"/>
  <c r="F35" i="6"/>
  <c r="S7" i="6"/>
  <c r="F33" i="6"/>
  <c r="S16" i="6"/>
  <c r="F42" i="6"/>
  <c r="S13" i="6"/>
  <c r="F39" i="6"/>
  <c r="S18" i="6"/>
  <c r="F44" i="6"/>
  <c r="S5" i="6"/>
  <c r="F31" i="6"/>
  <c r="S15" i="6"/>
  <c r="F41" i="6"/>
  <c r="V5" i="6" l="1"/>
  <c r="G31" i="6"/>
  <c r="V7" i="6"/>
  <c r="G33" i="6"/>
  <c r="V17" i="6"/>
  <c r="G43" i="6"/>
  <c r="V19" i="6"/>
  <c r="G45" i="6"/>
  <c r="V18" i="6"/>
  <c r="G44" i="6"/>
  <c r="V13" i="6"/>
  <c r="G39" i="6"/>
  <c r="Y20" i="6"/>
  <c r="H46" i="6"/>
  <c r="V10" i="6"/>
  <c r="G36" i="6"/>
  <c r="Y8" i="6"/>
  <c r="H34" i="6"/>
  <c r="V11" i="6"/>
  <c r="G37" i="6"/>
  <c r="V9" i="6"/>
  <c r="G35" i="6"/>
  <c r="V14" i="6"/>
  <c r="G40" i="6"/>
  <c r="V15" i="6"/>
  <c r="G41" i="6"/>
  <c r="V16" i="6"/>
  <c r="G42" i="6"/>
  <c r="V6" i="6"/>
  <c r="G32" i="6"/>
  <c r="V4" i="6"/>
  <c r="G30" i="6"/>
  <c r="V12" i="6"/>
  <c r="G38" i="6"/>
  <c r="Y10" i="6" l="1"/>
  <c r="H36" i="6"/>
  <c r="Y14" i="6"/>
  <c r="H40" i="6"/>
  <c r="Y17" i="6"/>
  <c r="H43" i="6"/>
  <c r="Y6" i="6"/>
  <c r="H32" i="6"/>
  <c r="AB20" i="6"/>
  <c r="I46" i="6"/>
  <c r="Y16" i="6"/>
  <c r="H42" i="6"/>
  <c r="Y11" i="6"/>
  <c r="H37" i="6"/>
  <c r="Y13" i="6"/>
  <c r="H39" i="6"/>
  <c r="Y7" i="6"/>
  <c r="H33" i="6"/>
  <c r="Y4" i="6"/>
  <c r="H30" i="6"/>
  <c r="Y9" i="6"/>
  <c r="H35" i="6"/>
  <c r="Y19" i="6"/>
  <c r="H45" i="6"/>
  <c r="Y12" i="6"/>
  <c r="H38" i="6"/>
  <c r="Y15" i="6"/>
  <c r="H41" i="6"/>
  <c r="AB8" i="6"/>
  <c r="I34" i="6"/>
  <c r="Y18" i="6"/>
  <c r="H44" i="6"/>
  <c r="Y5" i="6"/>
  <c r="H31" i="6"/>
  <c r="AB13" i="6" l="1"/>
  <c r="I39" i="6"/>
  <c r="AB6" i="6"/>
  <c r="I32" i="6"/>
  <c r="AE8" i="6"/>
  <c r="J34" i="6"/>
  <c r="AB9" i="6"/>
  <c r="I35" i="6"/>
  <c r="AB11" i="6"/>
  <c r="I37" i="6"/>
  <c r="AB17" i="6"/>
  <c r="I43" i="6"/>
  <c r="AB15" i="6"/>
  <c r="I41" i="6"/>
  <c r="AB4" i="6"/>
  <c r="I30" i="6"/>
  <c r="AB16" i="6"/>
  <c r="I42" i="6"/>
  <c r="AB14" i="6"/>
  <c r="I40" i="6"/>
  <c r="AB19" i="6"/>
  <c r="I45" i="6"/>
  <c r="AB18" i="6"/>
  <c r="I44" i="6"/>
  <c r="AB5" i="6"/>
  <c r="I31" i="6"/>
  <c r="AB12" i="6"/>
  <c r="I38" i="6"/>
  <c r="AB7" i="6"/>
  <c r="I33" i="6"/>
  <c r="AE20" i="6"/>
  <c r="J46" i="6"/>
  <c r="AB10" i="6"/>
  <c r="I36" i="6"/>
  <c r="AE10" i="6" l="1"/>
  <c r="J36" i="6"/>
  <c r="AE16" i="6"/>
  <c r="J42" i="6"/>
  <c r="AH20" i="6"/>
  <c r="L46" i="6" s="1"/>
  <c r="K46" i="6"/>
  <c r="AE18" i="6"/>
  <c r="J44" i="6"/>
  <c r="AE4" i="6"/>
  <c r="J30" i="6"/>
  <c r="AE9" i="6"/>
  <c r="J35" i="6"/>
  <c r="AE13" i="6"/>
  <c r="J39" i="6"/>
  <c r="AH8" i="6"/>
  <c r="L34" i="6" s="1"/>
  <c r="K34" i="6"/>
  <c r="AE5" i="6"/>
  <c r="J31" i="6"/>
  <c r="AE11" i="6"/>
  <c r="J37" i="6"/>
  <c r="AE7" i="6"/>
  <c r="J33" i="6"/>
  <c r="AE19" i="6"/>
  <c r="J45" i="6"/>
  <c r="AE15" i="6"/>
  <c r="J41" i="6"/>
  <c r="AE12" i="6"/>
  <c r="J38" i="6"/>
  <c r="AE14" i="6"/>
  <c r="J40" i="6"/>
  <c r="AE17" i="6"/>
  <c r="J43" i="6"/>
  <c r="AE6" i="6"/>
  <c r="J32" i="6"/>
  <c r="AH15" i="6" l="1"/>
  <c r="L41" i="6" s="1"/>
  <c r="K41" i="6"/>
  <c r="AH5" i="6"/>
  <c r="L31" i="6" s="1"/>
  <c r="K31" i="6"/>
  <c r="AH18" i="6"/>
  <c r="L44" i="6" s="1"/>
  <c r="K44" i="6"/>
  <c r="AH6" i="6"/>
  <c r="L32" i="6" s="1"/>
  <c r="K32" i="6"/>
  <c r="AH10" i="6"/>
  <c r="L36" i="6" s="1"/>
  <c r="K36" i="6"/>
  <c r="AH17" i="6"/>
  <c r="L43" i="6" s="1"/>
  <c r="K43" i="6"/>
  <c r="AH7" i="6"/>
  <c r="L33" i="6" s="1"/>
  <c r="K33" i="6"/>
  <c r="AH13" i="6"/>
  <c r="L39" i="6" s="1"/>
  <c r="K39" i="6"/>
  <c r="AH4" i="6"/>
  <c r="L30" i="6" s="1"/>
  <c r="K30" i="6"/>
  <c r="AH19" i="6"/>
  <c r="L45" i="6" s="1"/>
  <c r="K45" i="6"/>
  <c r="AH14" i="6"/>
  <c r="L40" i="6" s="1"/>
  <c r="K40" i="6"/>
  <c r="AH12" i="6"/>
  <c r="L38" i="6" s="1"/>
  <c r="K38" i="6"/>
  <c r="AH11" i="6"/>
  <c r="L37" i="6" s="1"/>
  <c r="K37" i="6"/>
  <c r="AH9" i="6"/>
  <c r="L35" i="6" s="1"/>
  <c r="K35" i="6"/>
  <c r="AH16" i="6"/>
  <c r="L42" i="6" s="1"/>
  <c r="K42" i="6"/>
</calcChain>
</file>

<file path=xl/sharedStrings.xml><?xml version="1.0" encoding="utf-8"?>
<sst xmlns="http://schemas.openxmlformats.org/spreadsheetml/2006/main" count="951" uniqueCount="239">
  <si>
    <t>No</t>
  </si>
  <si>
    <t>商品名</t>
  </si>
  <si>
    <t>酒類区分</t>
  </si>
  <si>
    <t>単位容量
 （単位：L)</t>
  </si>
  <si>
    <t>本数</t>
  </si>
  <si>
    <t>消費期限</t>
  </si>
  <si>
    <t>仕入金額</t>
  </si>
  <si>
    <t>買取店舗</t>
  </si>
  <si>
    <t>仕入れ日</t>
  </si>
  <si>
    <t>売渡承諾書No</t>
  </si>
  <si>
    <t>仕入先</t>
  </si>
  <si>
    <t>仕入先住所</t>
  </si>
  <si>
    <t>合計
 （単位：L)</t>
  </si>
  <si>
    <t>受入ステータス</t>
  </si>
  <si>
    <t>管理店舗</t>
  </si>
  <si>
    <t>所在</t>
  </si>
  <si>
    <t>所在コメント1</t>
  </si>
  <si>
    <t>所在コメント2</t>
  </si>
  <si>
    <t>予定</t>
  </si>
  <si>
    <t>予定コメント</t>
  </si>
  <si>
    <t>販売ステータス</t>
  </si>
  <si>
    <t>出庫種別</t>
  </si>
  <si>
    <t>出庫日
 （売上・廃棄日）</t>
  </si>
  <si>
    <t>決済方法</t>
  </si>
  <si>
    <t>決済2</t>
  </si>
  <si>
    <t>販売価格</t>
  </si>
  <si>
    <t>送料</t>
  </si>
  <si>
    <t>廃棄理由</t>
  </si>
  <si>
    <t>ネットステータス</t>
  </si>
  <si>
    <t>出品日</t>
  </si>
  <si>
    <t>出品金額</t>
  </si>
  <si>
    <t>販売先氏名</t>
  </si>
  <si>
    <t>販売先住所</t>
  </si>
  <si>
    <t>生年月日</t>
  </si>
  <si>
    <t>コメント</t>
  </si>
  <si>
    <t>OP1</t>
  </si>
  <si>
    <t>OP2</t>
  </si>
  <si>
    <t>OP3</t>
  </si>
  <si>
    <t>OP4</t>
  </si>
  <si>
    <t>OP5</t>
  </si>
  <si>
    <t>OP6</t>
  </si>
  <si>
    <t>OP7</t>
  </si>
  <si>
    <t>OP8</t>
  </si>
  <si>
    <t>OP9</t>
  </si>
  <si>
    <t>OP10</t>
  </si>
  <si>
    <t>CP_FLG</t>
  </si>
  <si>
    <t>管理用</t>
  </si>
  <si>
    <t>清酒</t>
  </si>
  <si>
    <t>アピタ飯田店</t>
  </si>
  <si>
    <t>受入前</t>
  </si>
  <si>
    <t>店舗</t>
  </si>
  <si>
    <t>アピタ飯田店予定</t>
  </si>
  <si>
    <t>済</t>
  </si>
  <si>
    <t>ネット売上</t>
  </si>
  <si>
    <t>POS</t>
  </si>
  <si>
    <t>出品</t>
  </si>
  <si>
    <t>END</t>
  </si>
  <si>
    <t>合成清酒</t>
  </si>
  <si>
    <t>かいてん局松本店</t>
  </si>
  <si>
    <t>受入チェック済</t>
  </si>
  <si>
    <t>蔵王</t>
  </si>
  <si>
    <t>かいてん局松本店予定</t>
  </si>
  <si>
    <t>廃棄</t>
  </si>
  <si>
    <t>業販売上</t>
  </si>
  <si>
    <t>現金（出納帳）</t>
  </si>
  <si>
    <t>連続式蒸留焼酎</t>
  </si>
  <si>
    <t>諏訪店</t>
  </si>
  <si>
    <t>店移動中</t>
  </si>
  <si>
    <t>業販予定</t>
  </si>
  <si>
    <t>アピタ飯田店_店頭販売</t>
  </si>
  <si>
    <t>かんたん決済</t>
  </si>
  <si>
    <t>単式蒸留焼酎</t>
  </si>
  <si>
    <t>New伊那店</t>
  </si>
  <si>
    <t>旧店</t>
  </si>
  <si>
    <t>旧店保管予定</t>
  </si>
  <si>
    <t>かいてん局松本店_店頭販売</t>
  </si>
  <si>
    <t>銀行振込</t>
  </si>
  <si>
    <t>みりん</t>
  </si>
  <si>
    <t>廃棄予定</t>
  </si>
  <si>
    <t>諏訪店_店舗売上</t>
  </si>
  <si>
    <t>ビール</t>
  </si>
  <si>
    <t>New伊那_店舗売上</t>
  </si>
  <si>
    <t>果実酒</t>
  </si>
  <si>
    <t>New伊那予定</t>
  </si>
  <si>
    <t>甘味果実酒</t>
  </si>
  <si>
    <t>諏訪予定</t>
  </si>
  <si>
    <t>店舗売上（旧）</t>
  </si>
  <si>
    <t>ウイスキー</t>
  </si>
  <si>
    <t>ブランデー</t>
  </si>
  <si>
    <t>原料用アルコール</t>
  </si>
  <si>
    <t>発泡酒</t>
  </si>
  <si>
    <t>その他の醸造酒</t>
  </si>
  <si>
    <t>スピリッツ</t>
  </si>
  <si>
    <t>リキュール</t>
  </si>
  <si>
    <t>雑酒</t>
  </si>
  <si>
    <t>粉末酒</t>
  </si>
  <si>
    <t>特別本醸造吉田屋治助</t>
  </si>
  <si>
    <t>R000010</t>
  </si>
  <si>
    <t>丸山千春</t>
  </si>
  <si>
    <t>長野県諏訪市四賀2-1252-23-101</t>
  </si>
  <si>
    <t/>
  </si>
  <si>
    <t>IN</t>
    <phoneticPr fontId="4"/>
  </si>
  <si>
    <t>OUT</t>
    <phoneticPr fontId="4"/>
  </si>
  <si>
    <t>合計金額</t>
    <rPh sb="0" eb="2">
      <t>ゴウケイ</t>
    </rPh>
    <rPh sb="2" eb="4">
      <t>キンガク</t>
    </rPh>
    <phoneticPr fontId="4"/>
  </si>
  <si>
    <t>販売量</t>
    <rPh sb="0" eb="3">
      <t>ハンバイリョウ</t>
    </rPh>
    <phoneticPr fontId="4"/>
  </si>
  <si>
    <t>廃棄量</t>
    <rPh sb="0" eb="3">
      <t>ハイキリョウ</t>
    </rPh>
    <phoneticPr fontId="4"/>
  </si>
  <si>
    <t>在庫量</t>
    <rPh sb="0" eb="3">
      <t>ザイコリョウ</t>
    </rPh>
    <phoneticPr fontId="4"/>
  </si>
  <si>
    <t>在庫量chk</t>
    <rPh sb="0" eb="2">
      <t>ザイコ</t>
    </rPh>
    <rPh sb="2" eb="3">
      <t>リョウ</t>
    </rPh>
    <phoneticPr fontId="4"/>
  </si>
  <si>
    <t>仕入月</t>
    <rPh sb="0" eb="2">
      <t>シイレ</t>
    </rPh>
    <rPh sb="2" eb="3">
      <t>ツキ</t>
    </rPh>
    <phoneticPr fontId="4"/>
  </si>
  <si>
    <t>入庫年度</t>
    <rPh sb="0" eb="2">
      <t>ニュウコ</t>
    </rPh>
    <rPh sb="2" eb="4">
      <t>ネンド</t>
    </rPh>
    <phoneticPr fontId="4"/>
  </si>
  <si>
    <t>出庫月</t>
    <rPh sb="0" eb="2">
      <t>シュッコ</t>
    </rPh>
    <rPh sb="2" eb="3">
      <t>ツキ</t>
    </rPh>
    <phoneticPr fontId="4"/>
  </si>
  <si>
    <t>出庫年度</t>
  </si>
  <si>
    <t>出庫年度</t>
    <rPh sb="0" eb="2">
      <t>シュッコ</t>
    </rPh>
    <rPh sb="2" eb="4">
      <t>ネンド</t>
    </rPh>
    <phoneticPr fontId="4"/>
  </si>
  <si>
    <t>売上</t>
    <rPh sb="0" eb="2">
      <t>ウリアゲ</t>
    </rPh>
    <phoneticPr fontId="4"/>
  </si>
  <si>
    <t>売渡承諾書ID</t>
    <rPh sb="0" eb="5">
      <t>ウリワタシショウダクショ</t>
    </rPh>
    <phoneticPr fontId="4"/>
  </si>
  <si>
    <t>OPA1</t>
    <phoneticPr fontId="4"/>
  </si>
  <si>
    <t>OPA2</t>
  </si>
  <si>
    <t>OPA3</t>
  </si>
  <si>
    <t>OPA4</t>
  </si>
  <si>
    <t>OPA5</t>
  </si>
  <si>
    <t>(すべて)</t>
  </si>
  <si>
    <t>合計 / 合計金額</t>
  </si>
  <si>
    <t>列ラベル</t>
  </si>
  <si>
    <t>2021/1</t>
  </si>
  <si>
    <t>(空白)</t>
  </si>
  <si>
    <t>総計</t>
  </si>
  <si>
    <t>売上原価</t>
    <rPh sb="0" eb="2">
      <t>ウリアゲ</t>
    </rPh>
    <rPh sb="2" eb="4">
      <t>ゲンカ</t>
    </rPh>
    <phoneticPr fontId="4"/>
  </si>
  <si>
    <t>個数 / 仕入金額</t>
  </si>
  <si>
    <t>合計 / 仕入金額</t>
  </si>
  <si>
    <t>(複数のアイテム)</t>
  </si>
  <si>
    <t>廃棄原価</t>
    <rPh sb="0" eb="2">
      <t>ハイキ</t>
    </rPh>
    <rPh sb="2" eb="4">
      <t>ゲンカ</t>
    </rPh>
    <phoneticPr fontId="4"/>
  </si>
  <si>
    <t>行ラベル</t>
  </si>
  <si>
    <t>個数 / 出庫日
 （売上・廃棄日）</t>
  </si>
  <si>
    <t>出庫種別売上点数</t>
    <rPh sb="0" eb="2">
      <t>シュッコ</t>
    </rPh>
    <rPh sb="2" eb="4">
      <t>シュベツ</t>
    </rPh>
    <rPh sb="4" eb="6">
      <t>ウリアゲ</t>
    </rPh>
    <rPh sb="6" eb="8">
      <t>テンスウ</t>
    </rPh>
    <phoneticPr fontId="4"/>
  </si>
  <si>
    <t>出庫種別売上金額</t>
    <rPh sb="0" eb="2">
      <t>シュッコ</t>
    </rPh>
    <rPh sb="2" eb="4">
      <t>シュベツ</t>
    </rPh>
    <rPh sb="4" eb="6">
      <t>ウリアゲ</t>
    </rPh>
    <rPh sb="6" eb="8">
      <t>キンガク</t>
    </rPh>
    <phoneticPr fontId="4"/>
  </si>
  <si>
    <t>総売上点数</t>
    <rPh sb="0" eb="3">
      <t>ソウウリアゲ</t>
    </rPh>
    <rPh sb="3" eb="5">
      <t>テンスウ</t>
    </rPh>
    <phoneticPr fontId="4"/>
  </si>
  <si>
    <t>個数 / 合計金額</t>
  </si>
  <si>
    <t>店舗別買取金額</t>
    <rPh sb="0" eb="2">
      <t>テンポ</t>
    </rPh>
    <rPh sb="2" eb="3">
      <t>ベツ</t>
    </rPh>
    <rPh sb="3" eb="5">
      <t>カイトリ</t>
    </rPh>
    <rPh sb="5" eb="7">
      <t>キンガク</t>
    </rPh>
    <phoneticPr fontId="4"/>
  </si>
  <si>
    <t>総買取金額</t>
    <rPh sb="0" eb="1">
      <t>ソウ</t>
    </rPh>
    <rPh sb="1" eb="3">
      <t>カイトリ</t>
    </rPh>
    <rPh sb="3" eb="5">
      <t>キンガク</t>
    </rPh>
    <phoneticPr fontId="4"/>
  </si>
  <si>
    <t>店舗別買取本数</t>
    <rPh sb="0" eb="2">
      <t>テンポ</t>
    </rPh>
    <rPh sb="2" eb="3">
      <t>ベツ</t>
    </rPh>
    <rPh sb="3" eb="5">
      <t>カイトリ</t>
    </rPh>
    <rPh sb="5" eb="7">
      <t>ホンスウ</t>
    </rPh>
    <phoneticPr fontId="4"/>
  </si>
  <si>
    <t>総買取数</t>
    <rPh sb="0" eb="1">
      <t>ソウ</t>
    </rPh>
    <rPh sb="1" eb="3">
      <t>カイトリ</t>
    </rPh>
    <rPh sb="3" eb="4">
      <t>スウ</t>
    </rPh>
    <phoneticPr fontId="4"/>
  </si>
  <si>
    <t>出庫本数</t>
    <rPh sb="0" eb="2">
      <t>シュッコ</t>
    </rPh>
    <rPh sb="2" eb="4">
      <t>ホンスウ</t>
    </rPh>
    <phoneticPr fontId="4"/>
  </si>
  <si>
    <t>個数 / 販売価格</t>
  </si>
  <si>
    <t>在庫数</t>
    <rPh sb="0" eb="3">
      <t>ザイコスウ</t>
    </rPh>
    <phoneticPr fontId="4"/>
  </si>
  <si>
    <t>個数 / No</t>
  </si>
  <si>
    <t>個数 / 出品日</t>
  </si>
  <si>
    <t>ネット出品本数</t>
    <rPh sb="3" eb="5">
      <t>シュッピン</t>
    </rPh>
    <rPh sb="5" eb="7">
      <t>ホンスウ</t>
    </rPh>
    <phoneticPr fontId="4"/>
  </si>
  <si>
    <t>合計 / 出品金額</t>
  </si>
  <si>
    <t>出品中金額</t>
    <rPh sb="0" eb="2">
      <t>シュッピン</t>
    </rPh>
    <rPh sb="2" eb="3">
      <t>チュウ</t>
    </rPh>
    <rPh sb="3" eb="5">
      <t>キンガク</t>
    </rPh>
    <phoneticPr fontId="4"/>
  </si>
  <si>
    <t>仕入れ量</t>
    <rPh sb="0" eb="2">
      <t>シイ</t>
    </rPh>
    <rPh sb="3" eb="4">
      <t>リョウ</t>
    </rPh>
    <phoneticPr fontId="4"/>
  </si>
  <si>
    <t>合計 / 合計</t>
  </si>
  <si>
    <t>販売量</t>
    <rPh sb="0" eb="2">
      <t>ハンバイ</t>
    </rPh>
    <rPh sb="2" eb="3">
      <t>リョウ</t>
    </rPh>
    <phoneticPr fontId="4"/>
  </si>
  <si>
    <t>販売量＋廃棄量</t>
    <rPh sb="0" eb="2">
      <t>ハンバイ</t>
    </rPh>
    <rPh sb="2" eb="3">
      <t>リョウ</t>
    </rPh>
    <rPh sb="4" eb="6">
      <t>ハイキ</t>
    </rPh>
    <rPh sb="6" eb="7">
      <t>リョウ</t>
    </rPh>
    <phoneticPr fontId="4"/>
  </si>
  <si>
    <t>月</t>
    <rPh sb="0" eb="1">
      <t>ツキ</t>
    </rPh>
    <phoneticPr fontId="4"/>
  </si>
  <si>
    <t>年度</t>
    <rPh sb="0" eb="2">
      <t>ネンド</t>
    </rPh>
    <phoneticPr fontId="4"/>
  </si>
  <si>
    <t>廃棄</t>
    <rPh sb="0" eb="2">
      <t>ハイキ</t>
    </rPh>
    <phoneticPr fontId="4"/>
  </si>
  <si>
    <t>在庫</t>
    <rPh sb="0" eb="2">
      <t>ザイコ</t>
    </rPh>
    <phoneticPr fontId="4"/>
  </si>
  <si>
    <t>2021/4</t>
    <phoneticPr fontId="4"/>
  </si>
  <si>
    <t>年度別買取量</t>
    <rPh sb="0" eb="2">
      <t>ネンド</t>
    </rPh>
    <rPh sb="2" eb="3">
      <t>ベツ</t>
    </rPh>
    <rPh sb="3" eb="6">
      <t>カイトリリョウ</t>
    </rPh>
    <phoneticPr fontId="4"/>
  </si>
  <si>
    <t>年度別出庫量</t>
    <rPh sb="0" eb="3">
      <t>ネンドベツ</t>
    </rPh>
    <rPh sb="3" eb="6">
      <t>シュッコリョウ</t>
    </rPh>
    <phoneticPr fontId="4"/>
  </si>
  <si>
    <t>入庫</t>
    <rPh sb="0" eb="2">
      <t>ニュウコ</t>
    </rPh>
    <phoneticPr fontId="4"/>
  </si>
  <si>
    <t>出庫</t>
    <rPh sb="0" eb="2">
      <t>シュッコ</t>
    </rPh>
    <phoneticPr fontId="4"/>
  </si>
  <si>
    <t>卸販売量</t>
    <rPh sb="0" eb="4">
      <t>オロシハンバイリョウ</t>
    </rPh>
    <phoneticPr fontId="4"/>
  </si>
  <si>
    <t>小売り販売量（ネット＋各店舗）</t>
    <rPh sb="0" eb="2">
      <t>コウ</t>
    </rPh>
    <rPh sb="3" eb="6">
      <t>ハンバイリョウ</t>
    </rPh>
    <rPh sb="11" eb="12">
      <t>カク</t>
    </rPh>
    <rPh sb="12" eb="14">
      <t>テンポ</t>
    </rPh>
    <phoneticPr fontId="4"/>
  </si>
  <si>
    <t>廃棄量</t>
    <rPh sb="0" eb="2">
      <t>ハイキ</t>
    </rPh>
    <rPh sb="2" eb="3">
      <t>リョウ</t>
    </rPh>
    <phoneticPr fontId="4"/>
  </si>
  <si>
    <t>在庫量（L)</t>
    <rPh sb="0" eb="2">
      <t>ザイコ</t>
    </rPh>
    <rPh sb="2" eb="3">
      <t>リョウ</t>
    </rPh>
    <phoneticPr fontId="4"/>
  </si>
  <si>
    <t>卸</t>
    <rPh sb="0" eb="1">
      <t>オロシ</t>
    </rPh>
    <phoneticPr fontId="4"/>
  </si>
  <si>
    <t>小売り</t>
    <rPh sb="0" eb="2">
      <t>コウ</t>
    </rPh>
    <phoneticPr fontId="4"/>
  </si>
  <si>
    <t>卸売業者（単位：ℓ）</t>
    <phoneticPr fontId="4"/>
  </si>
  <si>
    <t>小売業者（単位：ℓ）</t>
    <phoneticPr fontId="4"/>
  </si>
  <si>
    <t>小売販売数量</t>
    <phoneticPr fontId="4"/>
  </si>
  <si>
    <t>3月末在庫数量</t>
    <phoneticPr fontId="4"/>
  </si>
  <si>
    <t>酒類の販売数量等報告書</t>
    <phoneticPr fontId="4"/>
  </si>
  <si>
    <t>卸売販売数量（免許者に対する販売）</t>
    <phoneticPr fontId="4"/>
  </si>
  <si>
    <t>区分</t>
    <rPh sb="0" eb="2">
      <t>クブン</t>
    </rPh>
    <phoneticPr fontId="4"/>
  </si>
  <si>
    <t>（単位：ℓ）</t>
    <phoneticPr fontId="4"/>
  </si>
  <si>
    <t>①清酒</t>
  </si>
  <si>
    <t>②合成清酒</t>
  </si>
  <si>
    <t>③連続式蒸留焼酎</t>
  </si>
  <si>
    <t>④単式蒸留焼酎</t>
  </si>
  <si>
    <t>⑤みりん</t>
  </si>
  <si>
    <t>⑥ビール</t>
  </si>
  <si>
    <t>⑦果実酒</t>
  </si>
  <si>
    <t>⑧甘味果実酒</t>
  </si>
  <si>
    <t>⑨ウイスキー</t>
  </si>
  <si>
    <t>⑩ブランデー</t>
  </si>
  <si>
    <t>⑪原料用アルコール</t>
  </si>
  <si>
    <t>⑫発泡酒</t>
  </si>
  <si>
    <t>⑬その他の醸造酒</t>
  </si>
  <si>
    <t>⑭スピリッツ</t>
  </si>
  <si>
    <t>⑮リキュール</t>
  </si>
  <si>
    <t>⑯雑酒</t>
  </si>
  <si>
    <t>合計（①～⑯の計）</t>
    <phoneticPr fontId="4"/>
  </si>
  <si>
    <t>⑰粉末酒</t>
  </si>
  <si>
    <t>年間総売り上げ</t>
    <rPh sb="0" eb="2">
      <t>ネンカン</t>
    </rPh>
    <rPh sb="2" eb="3">
      <t>ソウ</t>
    </rPh>
    <rPh sb="3" eb="4">
      <t>ウ</t>
    </rPh>
    <rPh sb="5" eb="6">
      <t>ア</t>
    </rPh>
    <phoneticPr fontId="4"/>
  </si>
  <si>
    <t>円</t>
    <rPh sb="0" eb="1">
      <t>エン</t>
    </rPh>
    <phoneticPr fontId="4"/>
  </si>
  <si>
    <t>在庫量(四捨五入）</t>
    <rPh sb="0" eb="2">
      <t>ザイコ</t>
    </rPh>
    <rPh sb="2" eb="3">
      <t>リョウ</t>
    </rPh>
    <rPh sb="4" eb="8">
      <t>シシャゴニュウ</t>
    </rPh>
    <phoneticPr fontId="4"/>
  </si>
  <si>
    <t>検索用</t>
    <rPh sb="0" eb="2">
      <t>ケンサク</t>
    </rPh>
    <rPh sb="2" eb="3">
      <t>ヨウ</t>
    </rPh>
    <phoneticPr fontId="4"/>
  </si>
  <si>
    <t>卸販売量(四捨五入）</t>
    <rPh sb="0" eb="1">
      <t>オロシ</t>
    </rPh>
    <rPh sb="1" eb="4">
      <t>ハンバイリョウ</t>
    </rPh>
    <rPh sb="5" eb="9">
      <t>シシャゴニュウ</t>
    </rPh>
    <phoneticPr fontId="4"/>
  </si>
  <si>
    <t>小売り量(四捨五入）</t>
    <rPh sb="0" eb="2">
      <t>コウ</t>
    </rPh>
    <rPh sb="3" eb="4">
      <t>リョウ</t>
    </rPh>
    <rPh sb="5" eb="9">
      <t>シシャゴニュウ</t>
    </rPh>
    <phoneticPr fontId="4"/>
  </si>
  <si>
    <t>廃棄量（四捨五入）</t>
    <rPh sb="0" eb="2">
      <t>ハイキ</t>
    </rPh>
    <rPh sb="2" eb="3">
      <t>リョウ</t>
    </rPh>
    <rPh sb="4" eb="8">
      <t>シシャゴニュウ</t>
    </rPh>
    <phoneticPr fontId="4"/>
  </si>
  <si>
    <t>小売り＋廃棄（四捨五入）</t>
    <rPh sb="0" eb="2">
      <t>コウ</t>
    </rPh>
    <rPh sb="4" eb="6">
      <t>ハイキ</t>
    </rPh>
    <rPh sb="7" eb="11">
      <t>シシャゴニュウ</t>
    </rPh>
    <phoneticPr fontId="4"/>
  </si>
  <si>
    <t>年間販売金額</t>
    <rPh sb="0" eb="2">
      <t>ネンカン</t>
    </rPh>
    <rPh sb="2" eb="6">
      <t>ハンバイキンガク</t>
    </rPh>
    <phoneticPr fontId="4"/>
  </si>
  <si>
    <t>対象年</t>
    <rPh sb="0" eb="2">
      <t>タイショウ</t>
    </rPh>
    <rPh sb="2" eb="3">
      <t>ドシ</t>
    </rPh>
    <phoneticPr fontId="4"/>
  </si>
  <si>
    <t>売上総金額</t>
    <rPh sb="0" eb="2">
      <t>ウリアゲ</t>
    </rPh>
    <rPh sb="2" eb="3">
      <t>ソウ</t>
    </rPh>
    <rPh sb="3" eb="5">
      <t>キンガク</t>
    </rPh>
    <phoneticPr fontId="4"/>
  </si>
  <si>
    <t>計算シート</t>
    <rPh sb="0" eb="2">
      <t>ケイサン</t>
    </rPh>
    <phoneticPr fontId="4"/>
  </si>
  <si>
    <t>売上総原価</t>
    <rPh sb="0" eb="2">
      <t>ウリアゲ</t>
    </rPh>
    <rPh sb="2" eb="3">
      <t>ソウ</t>
    </rPh>
    <rPh sb="3" eb="5">
      <t>ゲンカ</t>
    </rPh>
    <phoneticPr fontId="4"/>
  </si>
  <si>
    <t>売上点数</t>
    <rPh sb="0" eb="2">
      <t>ウリアゲ</t>
    </rPh>
    <rPh sb="2" eb="4">
      <t>テンスウ</t>
    </rPh>
    <phoneticPr fontId="4"/>
  </si>
  <si>
    <t>（単位：本数）</t>
    <rPh sb="1" eb="3">
      <t>タンイ</t>
    </rPh>
    <rPh sb="4" eb="6">
      <t>ホンスウ</t>
    </rPh>
    <phoneticPr fontId="4"/>
  </si>
  <si>
    <t>在庫金額</t>
    <rPh sb="0" eb="2">
      <t>ザイコ</t>
    </rPh>
    <rPh sb="2" eb="4">
      <t>キンガク</t>
    </rPh>
    <phoneticPr fontId="4"/>
  </si>
  <si>
    <t>買取</t>
    <rPh sb="0" eb="2">
      <t>カイトリ</t>
    </rPh>
    <phoneticPr fontId="4"/>
  </si>
  <si>
    <t>買取金額</t>
    <rPh sb="0" eb="2">
      <t>カイトリ</t>
    </rPh>
    <rPh sb="2" eb="4">
      <t>キンガク</t>
    </rPh>
    <phoneticPr fontId="4"/>
  </si>
  <si>
    <t>買取点数</t>
    <rPh sb="0" eb="2">
      <t>カイトリ</t>
    </rPh>
    <rPh sb="2" eb="4">
      <t>テンスウ</t>
    </rPh>
    <phoneticPr fontId="4"/>
  </si>
  <si>
    <t>酒類別</t>
    <rPh sb="0" eb="2">
      <t>シュルイ</t>
    </rPh>
    <rPh sb="2" eb="3">
      <t>ベツ</t>
    </rPh>
    <phoneticPr fontId="4"/>
  </si>
  <si>
    <t>酒類</t>
    <rPh sb="0" eb="2">
      <t>シュルイ</t>
    </rPh>
    <phoneticPr fontId="4"/>
  </si>
  <si>
    <t>原価</t>
    <rPh sb="0" eb="2">
      <t>ゲンカ</t>
    </rPh>
    <phoneticPr fontId="4"/>
  </si>
  <si>
    <t>点数</t>
    <rPh sb="0" eb="2">
      <t>テンスウ</t>
    </rPh>
    <phoneticPr fontId="4"/>
  </si>
  <si>
    <t>金額</t>
    <rPh sb="0" eb="2">
      <t>キンガク</t>
    </rPh>
    <phoneticPr fontId="4"/>
  </si>
  <si>
    <t>集計pivot売上</t>
    <rPh sb="0" eb="2">
      <t>シュウケイ</t>
    </rPh>
    <rPh sb="7" eb="9">
      <t>ウリアゲ</t>
    </rPh>
    <phoneticPr fontId="4"/>
  </si>
  <si>
    <t>年月</t>
    <rPh sb="0" eb="2">
      <t>ネンゲツ</t>
    </rPh>
    <phoneticPr fontId="4"/>
  </si>
  <si>
    <t>売上内訳</t>
    <rPh sb="0" eb="2">
      <t>ウリアゲ</t>
    </rPh>
    <rPh sb="2" eb="4">
      <t>ウチワケ</t>
    </rPh>
    <phoneticPr fontId="4"/>
  </si>
  <si>
    <t>本数</t>
    <rPh sb="0" eb="2">
      <t>ホンスウ</t>
    </rPh>
    <phoneticPr fontId="4"/>
  </si>
  <si>
    <t>売上総原価</t>
    <rPh sb="0" eb="2">
      <t>ウリアゲ</t>
    </rPh>
    <rPh sb="2" eb="5">
      <t>ソウゲンカ</t>
    </rPh>
    <phoneticPr fontId="4"/>
  </si>
  <si>
    <t>買取内訳</t>
    <rPh sb="0" eb="2">
      <t>カイトリ</t>
    </rPh>
    <rPh sb="2" eb="4">
      <t>ウチワケ</t>
    </rPh>
    <phoneticPr fontId="4"/>
  </si>
  <si>
    <t>酒類　月別売上</t>
    <rPh sb="0" eb="2">
      <t>シュルイ</t>
    </rPh>
    <rPh sb="3" eb="5">
      <t>ツキベツ</t>
    </rPh>
    <rPh sb="5" eb="7">
      <t>ウリアゲ</t>
    </rPh>
    <phoneticPr fontId="4"/>
  </si>
  <si>
    <t>合計 / 本数</t>
  </si>
  <si>
    <t>売上本数</t>
    <rPh sb="0" eb="2">
      <t>ウリアゲ</t>
    </rPh>
    <rPh sb="2" eb="4">
      <t>ホンスウ</t>
    </rPh>
    <phoneticPr fontId="4"/>
  </si>
  <si>
    <t>買取本数</t>
    <rPh sb="0" eb="2">
      <t>カイトリ</t>
    </rPh>
    <rPh sb="2" eb="4">
      <t>ホンスウ</t>
    </rPh>
    <phoneticPr fontId="4"/>
  </si>
  <si>
    <t>ネット月別出品</t>
    <rPh sb="3" eb="5">
      <t>ツキベツ</t>
    </rPh>
    <rPh sb="5" eb="7">
      <t>シュッピン</t>
    </rPh>
    <phoneticPr fontId="4"/>
  </si>
  <si>
    <t>ネット出品状況</t>
    <rPh sb="3" eb="5">
      <t>シュッピン</t>
    </rPh>
    <rPh sb="5" eb="7">
      <t>ジョウキョウ</t>
    </rPh>
    <phoneticPr fontId="4"/>
  </si>
  <si>
    <t>当月出品数</t>
    <rPh sb="0" eb="2">
      <t>トウゲツ</t>
    </rPh>
    <rPh sb="2" eb="4">
      <t>シュッピン</t>
    </rPh>
    <rPh sb="4" eb="5">
      <t>スウ</t>
    </rPh>
    <phoneticPr fontId="4"/>
  </si>
  <si>
    <t>当月出品金額</t>
    <rPh sb="0" eb="2">
      <t>トウゲツ</t>
    </rPh>
    <rPh sb="2" eb="4">
      <t>シュッピン</t>
    </rPh>
    <rPh sb="4" eb="6">
      <t>キンガク</t>
    </rPh>
    <phoneticPr fontId="4"/>
  </si>
  <si>
    <t>ネット出品中</t>
    <rPh sb="3" eb="5">
      <t>シュッピン</t>
    </rPh>
    <rPh sb="5" eb="6">
      <t>チュウ</t>
    </rPh>
    <phoneticPr fontId="4"/>
  </si>
  <si>
    <t>累計出品点数</t>
    <rPh sb="0" eb="2">
      <t>ルイケイ</t>
    </rPh>
    <rPh sb="2" eb="4">
      <t>シュッピン</t>
    </rPh>
    <rPh sb="4" eb="6">
      <t>テンスウ</t>
    </rPh>
    <phoneticPr fontId="4"/>
  </si>
  <si>
    <t>累計出品金額</t>
    <rPh sb="0" eb="2">
      <t>ルイケイ</t>
    </rPh>
    <rPh sb="2" eb="4">
      <t>シュッピン</t>
    </rPh>
    <rPh sb="4" eb="6">
      <t>キンガク</t>
    </rPh>
    <phoneticPr fontId="4"/>
  </si>
  <si>
    <t>※月末時点の出品本数</t>
    <rPh sb="1" eb="3">
      <t>ゲツマツ</t>
    </rPh>
    <rPh sb="3" eb="5">
      <t>ジテン</t>
    </rPh>
    <rPh sb="6" eb="8">
      <t>シュッピン</t>
    </rPh>
    <rPh sb="8" eb="10">
      <t>ホンスウ</t>
    </rPh>
    <phoneticPr fontId="4"/>
  </si>
  <si>
    <t>※月末時点の出品金額</t>
    <rPh sb="1" eb="3">
      <t>ゲツマツ</t>
    </rPh>
    <rPh sb="3" eb="5">
      <t>ジテン</t>
    </rPh>
    <rPh sb="6" eb="8">
      <t>シュッピン</t>
    </rPh>
    <rPh sb="8" eb="10">
      <t>キンガク</t>
    </rPh>
    <phoneticPr fontId="4"/>
  </si>
  <si>
    <t>本</t>
    <rPh sb="0" eb="1">
      <t>ホン</t>
    </rPh>
    <phoneticPr fontId="4"/>
  </si>
  <si>
    <t>廃棄？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</si>
</sst>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;@"/>
    <numFmt numFmtId="177" formatCode="0.00_);[Red]\(0.00\)"/>
    <numFmt numFmtId="178" formatCode="#,##0.00_ ;[Red]\-#,##0.00\ "/>
  </numFmts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游ゴシック"/>
      <family val="2"/>
      <scheme val="minor"/>
    </font>
    <font>
      <sz val="11"/>
      <color rgb="FFFF0000"/>
      <name val="&quot;ＭＳ Ｐゴシック&quot;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&quot;ＭＳ Ｐゴシック&quot;"/>
      <family val="3"/>
      <charset val="128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1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0" fontId="5" fillId="3" borderId="0" xfId="2" applyFont="1" applyFill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0" fontId="5" fillId="5" borderId="0" xfId="2" applyFont="1" applyFill="1" applyAlignment="1">
      <alignment horizontal="center" vertical="center"/>
    </xf>
    <xf numFmtId="0" fontId="5" fillId="6" borderId="0" xfId="2" applyFont="1" applyFill="1" applyAlignment="1">
      <alignment horizontal="center" vertical="center"/>
    </xf>
    <xf numFmtId="0" fontId="2" fillId="0" borderId="0" xfId="2"/>
    <xf numFmtId="0" fontId="5" fillId="0" borderId="0" xfId="2" applyFont="1" applyAlignment="1">
      <alignment vertical="center"/>
    </xf>
    <xf numFmtId="0" fontId="5" fillId="0" borderId="0" xfId="2" applyFont="1" applyAlignment="1">
      <alignment wrapText="1"/>
    </xf>
    <xf numFmtId="0" fontId="5" fillId="0" borderId="0" xfId="2" applyFont="1"/>
    <xf numFmtId="14" fontId="5" fillId="0" borderId="0" xfId="2" applyNumberFormat="1" applyFont="1"/>
    <xf numFmtId="176" fontId="5" fillId="0" borderId="0" xfId="2" applyNumberFormat="1" applyFont="1" applyAlignment="1">
      <alignment horizontal="center" vertical="center"/>
    </xf>
    <xf numFmtId="176" fontId="5" fillId="0" borderId="0" xfId="2" applyNumberFormat="1" applyFont="1"/>
    <xf numFmtId="176" fontId="2" fillId="0" borderId="0" xfId="2" applyNumberFormat="1"/>
    <xf numFmtId="14" fontId="3" fillId="0" borderId="0" xfId="2" applyNumberFormat="1" applyFont="1" applyAlignment="1">
      <alignment horizontal="center" vertical="center"/>
    </xf>
    <xf numFmtId="14" fontId="2" fillId="0" borderId="0" xfId="2" applyNumberFormat="1"/>
    <xf numFmtId="14" fontId="5" fillId="4" borderId="0" xfId="2" applyNumberFormat="1" applyFont="1" applyFill="1" applyAlignment="1">
      <alignment horizontal="center" vertical="center"/>
    </xf>
    <xf numFmtId="14" fontId="5" fillId="6" borderId="0" xfId="2" applyNumberFormat="1" applyFont="1" applyFill="1" applyAlignment="1">
      <alignment horizontal="center" vertical="center"/>
    </xf>
    <xf numFmtId="0" fontId="0" fillId="0" borderId="0" xfId="0" pivotButton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left" vertical="center"/>
    </xf>
    <xf numFmtId="38" fontId="0" fillId="0" borderId="0" xfId="0" applyNumberFormat="1">
      <alignment vertical="center"/>
    </xf>
    <xf numFmtId="177" fontId="0" fillId="0" borderId="0" xfId="0" applyNumberFormat="1" applyAlignment="1">
      <alignment horizontal="left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" fontId="0" fillId="0" borderId="0" xfId="0" quotePrefix="1" applyNumberFormat="1">
      <alignment vertical="center"/>
    </xf>
    <xf numFmtId="40" fontId="0" fillId="0" borderId="0" xfId="1" applyNumberFormat="1" applyFont="1">
      <alignment vertical="center"/>
    </xf>
    <xf numFmtId="2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7" borderId="0" xfId="0" applyFill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38" fontId="6" fillId="0" borderId="1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38" fontId="6" fillId="0" borderId="0" xfId="1" applyFont="1">
      <alignment vertical="center"/>
    </xf>
    <xf numFmtId="38" fontId="6" fillId="0" borderId="0" xfId="0" applyNumberFormat="1" applyFont="1">
      <alignment vertical="center"/>
    </xf>
    <xf numFmtId="38" fontId="0" fillId="7" borderId="0" xfId="0" applyNumberFormat="1" applyFill="1">
      <alignment vertical="center"/>
    </xf>
    <xf numFmtId="0" fontId="0" fillId="0" borderId="1" xfId="0" applyBorder="1" applyProtection="1">
      <alignment vertical="center"/>
      <protection locked="0"/>
    </xf>
    <xf numFmtId="38" fontId="0" fillId="0" borderId="4" xfId="1" applyFont="1" applyBorder="1" applyProtection="1">
      <alignment vertical="center"/>
    </xf>
    <xf numFmtId="38" fontId="0" fillId="0" borderId="1" xfId="1" applyFont="1" applyBorder="1" applyProtection="1">
      <alignment vertical="center"/>
    </xf>
    <xf numFmtId="38" fontId="0" fillId="0" borderId="8" xfId="1" applyFont="1" applyBorder="1" applyProtection="1">
      <alignment vertical="center"/>
    </xf>
    <xf numFmtId="38" fontId="0" fillId="0" borderId="2" xfId="1" applyFont="1" applyBorder="1" applyProtection="1">
      <alignment vertical="center"/>
    </xf>
    <xf numFmtId="38" fontId="0" fillId="0" borderId="0" xfId="1" applyFont="1" applyProtection="1">
      <alignment vertical="center"/>
    </xf>
    <xf numFmtId="0" fontId="9" fillId="0" borderId="0" xfId="0" applyFont="1">
      <alignment vertical="center"/>
    </xf>
    <xf numFmtId="22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right" vertical="center" shrinkToFi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8" borderId="1" xfId="0" applyFill="1" applyBorder="1" applyAlignment="1">
      <alignment vertical="center" shrinkToFit="1"/>
    </xf>
    <xf numFmtId="0" fontId="0" fillId="8" borderId="1" xfId="0" applyFill="1" applyBorder="1">
      <alignment vertical="center"/>
    </xf>
    <xf numFmtId="38" fontId="0" fillId="0" borderId="2" xfId="0" applyNumberFormat="1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 shrinkToFit="1"/>
    </xf>
    <xf numFmtId="0" fontId="0" fillId="0" borderId="0" xfId="0" applyNumberFormat="1">
      <alignment vertical="center"/>
    </xf>
  </cellXfs>
  <cellStyles count="3">
    <cellStyle name="桁区切り" xfId="1" builtinId="6"/>
    <cellStyle name="標準" xfId="0" builtinId="0"/>
    <cellStyle name="標準 2" xfId="2" xr:uid="{D968489A-2ECB-4D22-A9B2-9ACC12D3FE16}"/>
  </cellStyles>
  <dxfs count="148"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yyyy/m/d"/>
    </dxf>
    <dxf>
      <numFmt numFmtId="19" formatCode="yyyy/m/d"/>
    </dxf>
    <dxf>
      <numFmt numFmtId="19" formatCode="yyyy/m/d"/>
    </dxf>
    <dxf>
      <numFmt numFmtId="176" formatCode="yyyy/m/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&quot;ＭＳ Ｐゴシック&quot;"/>
        <family val="3"/>
        <charset val="128"/>
        <scheme val="none"/>
      </font>
      <alignment horizontal="center" vertical="center" textRotation="0" wrapText="0" indent="0" justifyLastLine="0" shrinkToFit="0" readingOrder="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177" formatCode="0.00_);[Red]\(0.00\)"/>
    </dxf>
    <dxf>
      <numFmt numFmtId="177" formatCode="0.00_);[Red]\(0.00\)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  <dxf>
      <numFmt numFmtId="6" formatCode="#,##0;[Red]\-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</xdr:row>
          <xdr:rowOff>120650</xdr:rowOff>
        </xdr:from>
        <xdr:to>
          <xdr:col>5</xdr:col>
          <xdr:colOff>177800</xdr:colOff>
          <xdr:row>6</xdr:row>
          <xdr:rowOff>107950</xdr:rowOff>
        </xdr:to>
        <xdr:sp macro="" textlink="">
          <xdr:nvSpPr>
            <xdr:cNvPr id="8193" name="CommandButton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酒販RSV" refreshedDate="45353.728628819445" createdVersion="8" refreshedVersion="8" minRefreshableVersion="3" recordCount="1467" xr:uid="{C6F3077F-7F6C-410D-A127-B7512A0FA349}">
  <cacheSource type="worksheet">
    <worksheetSource ref="A1:BK1048576" sheet="管理"/>
  </cacheSource>
  <cacheFields count="63">
    <cacheField name="No" numFmtId="0">
      <sharedItems containsBlank="1" containsMixedTypes="1" containsNumber="1" containsInteger="1" minValue="0" maxValue="100001"/>
    </cacheField>
    <cacheField name="商品名" numFmtId="0">
      <sharedItems containsBlank="1"/>
    </cacheField>
    <cacheField name="酒類区分" numFmtId="0">
      <sharedItems containsBlank="1" count="20">
        <s v="清酒"/>
        <s v="合成清酒"/>
        <s v="連続式蒸留焼酎"/>
        <s v="単式蒸留焼酎"/>
        <s v="みりん"/>
        <s v="ビール"/>
        <s v="果実酒"/>
        <s v="甘味果実酒"/>
        <s v="ウイスキー"/>
        <s v="ブランデー"/>
        <s v="原料用アルコール"/>
        <s v="発泡酒"/>
        <s v="その他の醸造酒"/>
        <s v="スピリッツ"/>
        <s v="リキュール"/>
        <s v="雑酒"/>
        <s v="粉末酒"/>
        <s v="END"/>
        <m/>
        <s v="" u="1"/>
      </sharedItems>
    </cacheField>
    <cacheField name="単位容量_x000a_ （単位：L)" numFmtId="0">
      <sharedItems containsBlank="1" containsMixedTypes="1" containsNumber="1" minValue="1.8" maxValue="1.8"/>
    </cacheField>
    <cacheField name="本数" numFmtId="0">
      <sharedItems containsBlank="1" containsMixedTypes="1" containsNumber="1" containsInteger="1" minValue="1" maxValue="1"/>
    </cacheField>
    <cacheField name="消費期限" numFmtId="176">
      <sharedItems containsDate="1" containsBlank="1" containsMixedTypes="1" minDate="2021-06-01T00:00:00" maxDate="2021-06-02T00:00:00"/>
    </cacheField>
    <cacheField name="仕入金額" numFmtId="0">
      <sharedItems containsBlank="1" containsMixedTypes="1" containsNumber="1" containsInteger="1" minValue="330" maxValue="330"/>
    </cacheField>
    <cacheField name="買取店舗" numFmtId="0">
      <sharedItems containsBlank="1" count="7">
        <s v="アピタ飯田店"/>
        <s v="かいてん局松本店"/>
        <s v="諏訪店"/>
        <s v="New伊那店"/>
        <m/>
        <s v="END"/>
        <s v="" u="1"/>
      </sharedItems>
    </cacheField>
    <cacheField name="仕入れ日" numFmtId="14">
      <sharedItems containsDate="1" containsBlank="1" containsMixedTypes="1" minDate="2021-01-27T00:00:00" maxDate="2021-01-28T00:00:00"/>
    </cacheField>
    <cacheField name="売渡承諾書No" numFmtId="0">
      <sharedItems containsBlank="1"/>
    </cacheField>
    <cacheField name="仕入先" numFmtId="0">
      <sharedItems containsBlank="1"/>
    </cacheField>
    <cacheField name="仕入先住所" numFmtId="0">
      <sharedItems containsBlank="1"/>
    </cacheField>
    <cacheField name="合計_x000a_ （単位：L)" numFmtId="0">
      <sharedItems containsBlank="1" containsMixedTypes="1" containsNumber="1" minValue="1.8" maxValue="1.8"/>
    </cacheField>
    <cacheField name="受入ステータス" numFmtId="0">
      <sharedItems containsBlank="1"/>
    </cacheField>
    <cacheField name="管理店舗" numFmtId="0">
      <sharedItems containsBlank="1"/>
    </cacheField>
    <cacheField name="所在" numFmtId="0">
      <sharedItems containsBlank="1"/>
    </cacheField>
    <cacheField name="所在コメント1" numFmtId="0">
      <sharedItems containsBlank="1"/>
    </cacheField>
    <cacheField name="所在コメント2" numFmtId="0">
      <sharedItems containsBlank="1"/>
    </cacheField>
    <cacheField name="予定" numFmtId="0">
      <sharedItems containsBlank="1" count="10">
        <s v="アピタ飯田店予定"/>
        <s v="かいてん局松本店予定"/>
        <s v="業販予定"/>
        <s v="旧店保管予定"/>
        <s v="廃棄予定"/>
        <m/>
        <s v="New伊那予定"/>
        <s v="諏訪予定"/>
        <s v="END"/>
        <s v=""/>
      </sharedItems>
    </cacheField>
    <cacheField name="予定コメント" numFmtId="0">
      <sharedItems containsBlank="1"/>
    </cacheField>
    <cacheField name="販売ステータス" numFmtId="0">
      <sharedItems containsBlank="1" count="5">
        <s v="済"/>
        <s v="廃棄"/>
        <m/>
        <s v="END"/>
        <s v=""/>
      </sharedItems>
    </cacheField>
    <cacheField name="出庫種別" numFmtId="0">
      <sharedItems containsBlank="1" count="11">
        <s v="ネット売上"/>
        <s v="業販売上"/>
        <s v="アピタ飯田店_店頭販売"/>
        <s v="かいてん局松本店_店頭販売"/>
        <s v="諏訪店_店舗売上"/>
        <s v="New伊那_店舗売上"/>
        <s v="廃棄"/>
        <s v="店舗売上（旧）"/>
        <m/>
        <s v="END"/>
        <s v=""/>
      </sharedItems>
    </cacheField>
    <cacheField name="出庫日_x000a_ （売上・廃棄日）" numFmtId="14">
      <sharedItems containsBlank="1"/>
    </cacheField>
    <cacheField name="決済方法" numFmtId="0">
      <sharedItems containsBlank="1"/>
    </cacheField>
    <cacheField name="決済2" numFmtId="0">
      <sharedItems containsBlank="1"/>
    </cacheField>
    <cacheField name="販売価格" numFmtId="0">
      <sharedItems containsBlank="1"/>
    </cacheField>
    <cacheField name="送料" numFmtId="0">
      <sharedItems containsBlank="1"/>
    </cacheField>
    <cacheField name="廃棄理由" numFmtId="0">
      <sharedItems containsBlank="1"/>
    </cacheField>
    <cacheField name="ネットステータス" numFmtId="0">
      <sharedItems containsBlank="1" count="4">
        <s v="出品"/>
        <m/>
        <s v="END"/>
        <s v=""/>
      </sharedItems>
    </cacheField>
    <cacheField name="出品日" numFmtId="14">
      <sharedItems containsBlank="1"/>
    </cacheField>
    <cacheField name="出品金額" numFmtId="0">
      <sharedItems containsBlank="1"/>
    </cacheField>
    <cacheField name="販売先氏名" numFmtId="0">
      <sharedItems containsBlank="1" containsMixedTypes="1" containsNumber="1" containsInteger="1" minValue="0" maxValue="0"/>
    </cacheField>
    <cacheField name="販売先住所" numFmtId="0">
      <sharedItems containsBlank="1" containsMixedTypes="1" containsNumber="1" containsInteger="1" minValue="0" maxValue="0"/>
    </cacheField>
    <cacheField name="生年月日" numFmtId="0">
      <sharedItems containsBlank="1" containsMixedTypes="1" containsNumber="1" containsInteger="1" minValue="0" maxValue="0"/>
    </cacheField>
    <cacheField name="コメント" numFmtId="0">
      <sharedItems containsString="0" containsBlank="1" containsNumber="1" containsInteger="1" minValue="0" maxValue="0"/>
    </cacheField>
    <cacheField name="OP1" numFmtId="0">
      <sharedItems containsBlank="1"/>
    </cacheField>
    <cacheField name="OP2" numFmtId="0">
      <sharedItems containsBlank="1"/>
    </cacheField>
    <cacheField name="OP3" numFmtId="0">
      <sharedItems containsBlank="1"/>
    </cacheField>
    <cacheField name="OP4" numFmtId="0">
      <sharedItems containsBlank="1"/>
    </cacheField>
    <cacheField name="OP5" numFmtId="0">
      <sharedItems containsBlank="1"/>
    </cacheField>
    <cacheField name="OP6" numFmtId="0">
      <sharedItems containsBlank="1"/>
    </cacheField>
    <cacheField name="OP7" numFmtId="0">
      <sharedItems containsBlank="1"/>
    </cacheField>
    <cacheField name="OP8" numFmtId="0">
      <sharedItems containsBlank="1"/>
    </cacheField>
    <cacheField name="OP9" numFmtId="0">
      <sharedItems containsBlank="1"/>
    </cacheField>
    <cacheField name="OP10" numFmtId="0">
      <sharedItems containsBlank="1"/>
    </cacheField>
    <cacheField name="CP_FLG" numFmtId="0">
      <sharedItems containsBlank="1"/>
    </cacheField>
    <cacheField name="合計金額" numFmtId="0">
      <sharedItems containsString="0" containsBlank="1" containsNumber="1" containsInteger="1" minValue="0" maxValue="0"/>
    </cacheField>
    <cacheField name="販売量" numFmtId="0">
      <sharedItems containsString="0" containsBlank="1" containsNumber="1" containsInteger="1" minValue="0" maxValue="0"/>
    </cacheField>
    <cacheField name="廃棄量" numFmtId="0">
      <sharedItems containsString="0" containsBlank="1" containsNumber="1" containsInteger="1" minValue="0" maxValue="0"/>
    </cacheField>
    <cacheField name="IN" numFmtId="0">
      <sharedItems containsString="0" containsBlank="1" containsNumber="1" minValue="0" maxValue="1.8"/>
    </cacheField>
    <cacheField name="OUT" numFmtId="0">
      <sharedItems containsString="0" containsBlank="1" containsNumber="1" containsInteger="1" minValue="0" maxValue="0"/>
    </cacheField>
    <cacheField name="在庫量" numFmtId="0">
      <sharedItems containsString="0" containsBlank="1" containsNumber="1" minValue="0" maxValue="1.8"/>
    </cacheField>
    <cacheField name="在庫量chk" numFmtId="0">
      <sharedItems containsBlank="1"/>
    </cacheField>
    <cacheField name="仕入月" numFmtId="0">
      <sharedItems containsBlank="1" count="42">
        <s v=""/>
        <s v="2021/1"/>
        <m/>
        <s v="2021/2" u="1"/>
        <s v="2021/3" u="1"/>
        <s v="2020/12" u="1"/>
        <s v="2021/12" u="1"/>
        <s v="2021/4" u="1"/>
        <s v="2021/5" u="1"/>
        <s v="2022/1" u="1"/>
        <s v="2021/6" u="1"/>
        <s v="2022/2" u="1"/>
        <s v="2021/7" u="1"/>
        <s v="2021/8" u="1"/>
        <s v="2021/9" u="1"/>
        <s v="2021/10" u="1"/>
        <s v="2021/11" u="1"/>
        <s v="2022/3" u="1"/>
        <s v="2022/4" u="1"/>
        <s v="2020/4" u="1"/>
        <s v="2022/5" u="1"/>
        <s v="2022/6" u="1"/>
        <s v="2022/7" u="1"/>
        <s v="2022/8" u="1"/>
        <s v="2022/9" u="1"/>
        <s v="2022/10" u="1"/>
        <s v="2022/11" u="1"/>
        <s v="2022/12" u="1"/>
        <s v="2023/1" u="1"/>
        <s v="2023/2" u="1"/>
        <s v="2023/3" u="1"/>
        <s v="2023/4" u="1"/>
        <s v="2023/5" u="1"/>
        <s v="2023/6" u="1"/>
        <s v="2023/7" u="1"/>
        <s v="2023/8" u="1"/>
        <s v="2023/9" u="1"/>
        <s v="2023/10" u="1"/>
        <s v="2023/11" u="1"/>
        <s v="2023/12" u="1"/>
        <s v="2024/1" u="1"/>
        <s v="2024/2" u="1"/>
      </sharedItems>
    </cacheField>
    <cacheField name="入庫年度" numFmtId="0">
      <sharedItems containsBlank="1" containsMixedTypes="1" containsNumber="1" containsInteger="1" minValue="2020" maxValue="2023" count="6">
        <s v=""/>
        <n v="2020"/>
        <m/>
        <n v="2021" u="1"/>
        <n v="2022" u="1"/>
        <n v="2023" u="1"/>
      </sharedItems>
    </cacheField>
    <cacheField name="出庫月" numFmtId="0">
      <sharedItems containsBlank="1" count="40">
        <s v=""/>
        <m/>
        <s v="2021/5" u="1"/>
        <s v="2024/2" u="1"/>
        <s v="2021/6" u="1"/>
        <s v="2024/1" u="1"/>
        <s v="2021/10" u="1"/>
        <s v="2021/9" u="1"/>
        <s v="2021/4" u="1"/>
        <s v="2021/8" u="1"/>
        <s v="2023/12" u="1"/>
        <s v="2021/7" u="1"/>
        <s v="2022/12" u="1"/>
        <s v="2021/11" u="1"/>
        <s v="2021/1" u="1"/>
        <s v="2022/1" u="1"/>
        <s v="2022/7" u="1"/>
        <s v="2022/8" u="1"/>
        <s v="2023/2" u="1"/>
        <s v="2022/3" u="1"/>
        <s v="2022/2" u="1"/>
        <s v="2021/12" u="1"/>
        <s v="2022/10" u="1"/>
        <s v="2023/10" u="1"/>
        <s v="2023/5" u="1"/>
        <s v="2022/4" u="1"/>
        <s v="2022/9" u="1"/>
        <s v="2023/7" u="1"/>
        <s v="2022/5" u="1"/>
        <s v="2022/6" u="1"/>
        <s v="2023/3" u="1"/>
        <s v="2022/11" u="1"/>
        <s v="2023/9" u="1"/>
        <s v="2023/4" u="1"/>
        <s v="2023/1" u="1"/>
        <s v="2023/6" u="1"/>
        <s v="2023/8" u="1"/>
        <s v="2023/11" u="1"/>
        <s v="2024/3" u="1"/>
        <s v="2013/10" u="1"/>
      </sharedItems>
    </cacheField>
    <cacheField name="出庫年度" numFmtId="0">
      <sharedItems containsBlank="1" containsMixedTypes="1" containsNumber="1" containsInteger="1" minValue="2013" maxValue="2023" count="7">
        <s v=""/>
        <m/>
        <n v="2021" u="1"/>
        <n v="2023" u="1"/>
        <n v="2022" u="1"/>
        <n v="2020" u="1"/>
        <n v="2013" u="1"/>
      </sharedItems>
    </cacheField>
    <cacheField name="売渡承諾書ID" numFmtId="0">
      <sharedItems containsBlank="1"/>
    </cacheField>
    <cacheField name="OPA1" numFmtId="0">
      <sharedItems containsBlank="1" count="37">
        <s v=""/>
        <m/>
        <s v="2021/5" u="1"/>
        <s v="2021/4" u="1"/>
        <s v="2024/1" u="1"/>
        <s v="2021/10" u="1"/>
        <s v="2021/9" u="1"/>
        <s v="2021/7" u="1"/>
        <s v="2021/6" u="1"/>
        <s v="2023/12" u="1"/>
        <s v="2022/6" u="1"/>
        <s v="2022/2" u="1"/>
        <s v="2021/8" u="1"/>
        <s v="2021/11" u="1"/>
        <s v="2023/2" u="1"/>
        <s v="2021/12" u="1"/>
        <s v="2022/1" u="1"/>
        <s v="2022/3" u="1"/>
        <s v="2022/4" u="1"/>
        <s v="2022/5" u="1"/>
        <s v="2023/7" u="1"/>
        <s v="2022/7" u="1"/>
        <s v="2022/8" u="1"/>
        <s v="2022/9" u="1"/>
        <s v="2022/10" u="1"/>
        <s v="2022/11" u="1"/>
        <s v="2022/12" u="1"/>
        <s v="2023/1" u="1"/>
        <s v="2023/3" u="1"/>
        <s v="2023/4" u="1"/>
        <s v="2023/6" u="1"/>
        <s v="2023/10" u="1"/>
        <s v="2024/2" u="1"/>
        <s v="2023/8" u="1"/>
        <s v="2023/9" u="1"/>
        <s v="2023/11" u="1"/>
        <s v="2024/12" u="1"/>
      </sharedItems>
    </cacheField>
    <cacheField name="OPA2" numFmtId="0">
      <sharedItems containsNonDate="0" containsString="0" containsBlank="1"/>
    </cacheField>
    <cacheField name="OPA3" numFmtId="0">
      <sharedItems containsNonDate="0" containsString="0" containsBlank="1"/>
    </cacheField>
    <cacheField name="OPA4" numFmtId="0">
      <sharedItems containsNonDate="0" containsString="0" containsBlank="1"/>
    </cacheField>
    <cacheField name="OPA5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7">
  <r>
    <n v="0"/>
    <s v="管理用"/>
    <x v="0"/>
    <m/>
    <m/>
    <m/>
    <m/>
    <x v="0"/>
    <m/>
    <m/>
    <m/>
    <m/>
    <m/>
    <s v="受入前"/>
    <s v="アピタ飯田店"/>
    <s v="店舗"/>
    <m/>
    <m/>
    <x v="0"/>
    <m/>
    <x v="0"/>
    <x v="0"/>
    <m/>
    <s v="POS"/>
    <m/>
    <m/>
    <m/>
    <m/>
    <x v="0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"/>
    <m/>
    <m/>
    <m/>
    <m/>
    <x v="1"/>
    <m/>
    <m/>
    <m/>
    <m/>
    <m/>
    <s v="受入チェック済"/>
    <s v="かいてん局松本店"/>
    <s v="蔵王"/>
    <m/>
    <m/>
    <x v="1"/>
    <m/>
    <x v="1"/>
    <x v="1"/>
    <m/>
    <s v="現金（出納帳）"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2"/>
    <m/>
    <m/>
    <m/>
    <m/>
    <x v="2"/>
    <m/>
    <m/>
    <m/>
    <m/>
    <m/>
    <m/>
    <s v="諏訪店"/>
    <s v="店移動中"/>
    <m/>
    <m/>
    <x v="2"/>
    <m/>
    <x v="2"/>
    <x v="2"/>
    <m/>
    <s v="かんたん決済"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3"/>
    <m/>
    <m/>
    <m/>
    <m/>
    <x v="3"/>
    <m/>
    <m/>
    <m/>
    <m/>
    <m/>
    <m/>
    <s v="New伊那店"/>
    <s v="旧店"/>
    <m/>
    <m/>
    <x v="3"/>
    <m/>
    <x v="2"/>
    <x v="3"/>
    <m/>
    <s v="銀行振込"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4"/>
    <m/>
    <m/>
    <m/>
    <m/>
    <x v="4"/>
    <m/>
    <m/>
    <m/>
    <m/>
    <m/>
    <m/>
    <m/>
    <m/>
    <m/>
    <m/>
    <x v="4"/>
    <m/>
    <x v="2"/>
    <x v="4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5"/>
    <m/>
    <m/>
    <m/>
    <m/>
    <x v="4"/>
    <m/>
    <m/>
    <m/>
    <m/>
    <m/>
    <m/>
    <m/>
    <m/>
    <m/>
    <m/>
    <x v="5"/>
    <m/>
    <x v="2"/>
    <x v="5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6"/>
    <m/>
    <m/>
    <m/>
    <m/>
    <x v="4"/>
    <m/>
    <m/>
    <m/>
    <m/>
    <m/>
    <m/>
    <m/>
    <m/>
    <m/>
    <m/>
    <x v="6"/>
    <m/>
    <x v="2"/>
    <x v="6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7"/>
    <m/>
    <m/>
    <m/>
    <m/>
    <x v="4"/>
    <m/>
    <m/>
    <m/>
    <m/>
    <m/>
    <m/>
    <m/>
    <m/>
    <m/>
    <m/>
    <x v="7"/>
    <m/>
    <x v="2"/>
    <x v="7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9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0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1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2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3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4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5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n v="0"/>
    <s v="管理用"/>
    <x v="16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s v="END"/>
    <n v="0"/>
    <n v="0"/>
    <n v="0"/>
    <n v="0"/>
    <n v="0"/>
    <n v="0"/>
    <s v=""/>
    <x v="0"/>
    <x v="0"/>
    <x v="0"/>
    <x v="0"/>
    <s v=""/>
    <x v="0"/>
    <m/>
    <m/>
    <m/>
    <m/>
  </r>
  <r>
    <s v="END"/>
    <s v="END"/>
    <x v="17"/>
    <s v="END"/>
    <s v="END"/>
    <s v="END"/>
    <s v="END"/>
    <x v="5"/>
    <s v="END"/>
    <s v="END"/>
    <s v="END"/>
    <s v="END"/>
    <s v="END"/>
    <s v="END"/>
    <s v="END"/>
    <s v="END"/>
    <s v="END"/>
    <s v="END"/>
    <x v="8"/>
    <s v="END"/>
    <x v="3"/>
    <x v="9"/>
    <s v="END"/>
    <s v="END"/>
    <s v="END"/>
    <s v="END"/>
    <s v="END"/>
    <s v="END"/>
    <x v="2"/>
    <s v="END"/>
    <s v="END"/>
    <s v="END"/>
    <s v="END"/>
    <s v="END"/>
    <m/>
    <s v="END"/>
    <s v="END"/>
    <s v="END"/>
    <s v="END"/>
    <s v="END"/>
    <s v="END"/>
    <s v="END"/>
    <s v="END"/>
    <s v="END"/>
    <s v="END"/>
    <s v="END"/>
    <n v="0"/>
    <n v="0"/>
    <n v="0"/>
    <n v="0"/>
    <n v="0"/>
    <n v="0"/>
    <s v=""/>
    <x v="0"/>
    <x v="0"/>
    <x v="0"/>
    <x v="0"/>
    <s v="END-END"/>
    <x v="0"/>
    <m/>
    <m/>
    <m/>
    <m/>
  </r>
  <r>
    <n v="100001"/>
    <s v="特別本醸造吉田屋治助"/>
    <x v="0"/>
    <n v="1.8"/>
    <n v="1"/>
    <d v="2021-06-01T00:00:00"/>
    <n v="330"/>
    <x v="3"/>
    <d v="2021-01-27T00:00:00"/>
    <s v="R000010"/>
    <s v="丸山千春"/>
    <s v="長野県諏訪市四賀2-1252-23-101"/>
    <n v="1.8"/>
    <s v="受入チェック済"/>
    <s v="New伊那店"/>
    <s v="旧店"/>
    <s v=""/>
    <s v=""/>
    <x v="9"/>
    <s v="廃棄？"/>
    <x v="4"/>
    <x v="10"/>
    <s v=""/>
    <s v=""/>
    <s v=""/>
    <s v=""/>
    <s v=""/>
    <s v=""/>
    <x v="3"/>
    <s v=""/>
    <s v=""/>
    <n v="0"/>
    <n v="0"/>
    <n v="0"/>
    <n v="0"/>
    <m/>
    <m/>
    <m/>
    <m/>
    <m/>
    <m/>
    <m/>
    <m/>
    <m/>
    <m/>
    <m/>
    <n v="0"/>
    <n v="0"/>
    <n v="0"/>
    <n v="1.8"/>
    <n v="0"/>
    <n v="1.8"/>
    <s v=""/>
    <x v="1"/>
    <x v="1"/>
    <x v="0"/>
    <x v="0"/>
    <s v="New伊那店-R000010"/>
    <x v="0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  <r>
    <m/>
    <m/>
    <x v="18"/>
    <m/>
    <m/>
    <m/>
    <m/>
    <x v="4"/>
    <m/>
    <m/>
    <m/>
    <m/>
    <m/>
    <m/>
    <m/>
    <m/>
    <m/>
    <m/>
    <x v="5"/>
    <m/>
    <x v="2"/>
    <x v="8"/>
    <m/>
    <m/>
    <m/>
    <m/>
    <m/>
    <m/>
    <x v="1"/>
    <m/>
    <m/>
    <m/>
    <m/>
    <m/>
    <m/>
    <m/>
    <m/>
    <m/>
    <m/>
    <m/>
    <m/>
    <m/>
    <m/>
    <m/>
    <m/>
    <m/>
    <m/>
    <m/>
    <m/>
    <m/>
    <m/>
    <m/>
    <m/>
    <x v="2"/>
    <x v="2"/>
    <x v="1"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F718E5-73BA-4E69-A4A6-5CA3908FDADB}" name="ピボットテーブル12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04:B210" firstHeaderRow="1" firstDataRow="1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56" hier="-1"/>
  </pageFields>
  <dataFields count="1">
    <dataField name="個数 / 販売価格" fld="2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08C68F-C2A5-417B-92EC-B0DD4EB8D548}" name="ピボットテーブル27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504:A505" firstHeaderRow="1" firstDataRow="1" firstDataCol="0" rowPageCount="2" colPageCount="1"/>
  <pivotFields count="63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pageFields count="2">
    <pageField fld="20" hier="-1"/>
    <pageField fld="28" item="2" hier="-1"/>
  </pageFields>
  <dataFields count="1">
    <dataField name="個数 / N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EF5E2B-AF4D-49F3-9D64-4B56CC7C5C27}" name="ピボットテーブル16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82:D303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合計金額" fld="46" baseField="0" baseItem="0"/>
  </dataFields>
  <formats count="2">
    <format dxfId="141">
      <pivotArea grandRow="1" outline="0" collapsedLevelsAreSubtotals="1" fieldPosition="0"/>
    </format>
    <format dxfId="14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6D4D92-0ECE-434E-BAD3-A883403A2615}" name="ピボットテーブル10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74:D176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仕入金額" fld="6" subtotal="count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CCF55C-A5EF-45B5-8352-46AE8E009105}" name="ピボットテーブル19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81:E40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3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3"/>
  </colFields>
  <colItems count="4">
    <i>
      <x/>
    </i>
    <i>
      <x v="3"/>
    </i>
    <i>
      <x v="40"/>
    </i>
    <i t="grand">
      <x/>
    </i>
  </colItems>
  <dataFields count="1">
    <dataField name="合計 / 仕入金額" fld="6" baseField="2" baseItem="0"/>
  </dataFields>
  <formats count="2">
    <format dxfId="143">
      <pivotArea grandRow="1" outline="0" collapsedLevelsAreSubtotals="1" fieldPosition="0"/>
    </format>
    <format dxfId="14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C80BAB-06CA-45C4-9463-7238C7225D94}" name="ピボットテーブル5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66:D79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2">
        <item x="10"/>
        <item x="9"/>
        <item x="5"/>
        <item x="2"/>
        <item x="3"/>
        <item x="0"/>
        <item x="1"/>
        <item x="4"/>
        <item x="7"/>
        <item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合計 / 合計金額" fld="4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AFD91-85FB-44B0-8D31-B7C2D54CD34D}" name="ピボットテーブル26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92:D494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1"/>
        <item x="0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3"/>
        <item m="1" x="34"/>
        <item m="1" x="36"/>
        <item m="1" x="35"/>
        <item m="1" x="32"/>
        <item t="default"/>
      </items>
    </pivotField>
    <pivotField showAll="0"/>
    <pivotField showAll="0"/>
    <pivotField showAll="0"/>
    <pivotField showAll="0"/>
  </pivotFields>
  <rowItems count="1">
    <i/>
  </rowItems>
  <colFields count="1">
    <field x="58"/>
  </colFields>
  <colItems count="3">
    <i>
      <x/>
    </i>
    <i>
      <x v="1"/>
    </i>
    <i t="grand">
      <x/>
    </i>
  </colItems>
  <pageFields count="1">
    <pageField fld="20" hier="-1"/>
  </pageFields>
  <dataFields count="1">
    <dataField name="合計 / 出品金額" fld="30" baseField="58" baseItem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18332C-5D54-4170-BC81-040B143182A9}" name="ピボットテーブル21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54:A455" firstHeaderRow="1" firstDataRow="1" firstDataCol="0" rowPageCount="2" colPageCount="1"/>
  <pivotFields count="63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9"/>
        <item h="1" x="8"/>
        <item x="6"/>
        <item x="0"/>
        <item x="1"/>
        <item x="3"/>
        <item h="1" x="2"/>
        <item x="7"/>
        <item x="4"/>
        <item h="1" x="5"/>
        <item t="default"/>
      </items>
    </pivotField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pageFields count="2">
    <pageField fld="20" hier="-1"/>
    <pageField fld="18" hier="-1"/>
  </pageFields>
  <dataFields count="1">
    <dataField name="合計 / 本数" fld="4" baseField="0" baseItem="28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CA5CC-4684-491A-BD23-87170053F416}" name="ピボットテーブル11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86:B192" firstHeaderRow="1" firstDataRow="1" firstDataCol="1" rowPageCount="1" colPageCount="1"/>
  <pivotFields count="63"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56" hier="-1"/>
  </pageFields>
  <dataFields count="1">
    <dataField name="個数 / No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A86A95-85A8-457E-B118-5F805E33B325}" name="ピボットテーブル4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4:D47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2">
        <item x="10"/>
        <item x="9"/>
        <item x="5"/>
        <item x="2"/>
        <item x="3"/>
        <item x="0"/>
        <item x="1"/>
        <item x="4"/>
        <item x="7"/>
        <item x="6"/>
        <item x="8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1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出庫日_x000a_ （売上・廃棄日）" fld="2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0B40A-D029-4CD8-81EC-A799791F667A}" name="ピボットテーブル28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513:A514" firstHeaderRow="1" firstDataRow="1" firstDataCol="0" rowPageCount="2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Page" showAll="0">
      <items count="5">
        <item x="3"/>
        <item x="2"/>
        <item x="0"/>
        <item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pageFields count="2">
    <pageField fld="20" hier="-1"/>
    <pageField fld="28" item="2" hier="-1"/>
  </pageFields>
  <dataFields count="1">
    <dataField name="合計 / 出品金額" fld="30" baseField="0" baseItem="28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ECC172-7DC9-488D-8189-73FEDF70F3E0}" name="ピボットテーブル14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45:B247" firstHeaderRow="1" firstDataRow="1" firstDataCol="1" rowPageCount="2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5">
        <item h="1" x="3"/>
        <item h="1" x="2"/>
        <item x="0"/>
        <item h="1"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2">
    <i>
      <x v="2"/>
    </i>
    <i t="grand">
      <x/>
    </i>
  </rowItems>
  <colItems count="1">
    <i/>
  </colItems>
  <pageFields count="2">
    <pageField fld="56" hier="-1"/>
    <pageField fld="28" hier="-1"/>
  </pageFields>
  <dataFields count="1">
    <dataField name="合計 / 出品金額" fld="30" baseField="28" baseItem="0" numFmtId="38"/>
  </dataFields>
  <formats count="3">
    <format dxfId="135">
      <pivotArea collapsedLevelsAreSubtotals="1" fieldPosition="0">
        <references count="1">
          <reference field="28" count="1">
            <x v="2"/>
          </reference>
        </references>
      </pivotArea>
    </format>
    <format dxfId="134">
      <pivotArea grandRow="1" outline="0" collapsedLevelsAreSubtotals="1" fieldPosition="0"/>
    </format>
    <format dxfId="13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792109-B200-4323-A109-81C643BD5502}" name="ピボットテーブル7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06:D114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8">
        <item x="5"/>
        <item x="3"/>
        <item x="0"/>
        <item x="1"/>
        <item x="2"/>
        <item x="4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合計 / 仕入金額" fld="6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AF1000-A2E3-44C4-9A7B-6739AC698A11}" name="ピボットテーブル25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74:D476" firstHeaderRow="1" firstDataRow="2" firstDataCol="1" rowPageCount="1" colPageCount="1"/>
  <pivotFields count="63"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1"/>
        <item x="0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m="1" x="16"/>
        <item m="1" x="17"/>
        <item m="1" x="18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30"/>
        <item m="1" x="31"/>
        <item m="1" x="33"/>
        <item m="1" x="34"/>
        <item m="1" x="36"/>
        <item m="1" x="35"/>
        <item m="1" x="32"/>
        <item t="default"/>
      </items>
    </pivotField>
    <pivotField showAll="0"/>
    <pivotField showAll="0"/>
    <pivotField showAll="0"/>
    <pivotField showAll="0"/>
  </pivotFields>
  <rowItems count="1">
    <i/>
  </rowItems>
  <colFields count="1">
    <field x="58"/>
  </colFields>
  <colItems count="3">
    <i>
      <x/>
    </i>
    <i>
      <x v="1"/>
    </i>
    <i t="grand">
      <x/>
    </i>
  </colItems>
  <pageFields count="1">
    <pageField fld="20" hier="-1"/>
  </pageFields>
  <dataFields count="1">
    <dataField name="合計 / 本数" fld="4" baseField="0" baseItem="28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45CF6D-A1C0-41F8-BE53-C14194B5ECF7}" name="ピボットテーブル3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4:C26" firstHeaderRow="1" firstDataRow="2" firstDataCol="1" rowPageCount="2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h="1" x="10"/>
        <item h="1" x="9"/>
        <item h="1" x="5"/>
        <item h="1" x="2"/>
        <item h="1" x="3"/>
        <item h="1" x="0"/>
        <item h="1" x="1"/>
        <item h="1" x="4"/>
        <item h="1" x="7"/>
        <item x="6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2">
    <i>
      <x/>
    </i>
    <i t="grand">
      <x/>
    </i>
  </colItems>
  <pageFields count="2">
    <pageField fld="56" hier="-1"/>
    <pageField fld="21" hier="-1"/>
  </pageFields>
  <dataFields count="1">
    <dataField name="合計 / 仕入金額" fld="6" baseField="5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CF4ED2-44CD-45DC-859F-AE701D8E7B6B}" name="ピボットテーブル1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:D6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合計 / 合計金額" fld="4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DC1D30-5BD5-4F2C-9DAB-8631241A7C5D}" name="ピボットテーブル15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64:B270" firstHeaderRow="1" firstDataRow="1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6">
        <item x="4"/>
        <item x="3"/>
        <item x="0"/>
        <item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pageFields count="1">
    <pageField fld="56" hier="-1"/>
  </pageFields>
  <dataFields count="1">
    <dataField name="合計 / 仕入金額" fld="6" baseField="20" baseItem="0"/>
  </dataFields>
  <formats count="2">
    <format dxfId="145">
      <pivotArea grandRow="1" outline="0" collapsedLevelsAreSubtotals="1" fieldPosition="0"/>
    </format>
    <format dxfId="14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20B6FC-6CBE-4A04-9A27-C7AFDA7A6F85}" name="ピボットテーブル18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41:D36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仕入金額" fld="6" baseField="2" baseItem="1"/>
  </dataFields>
  <formats count="2">
    <format dxfId="147">
      <pivotArea grandRow="1" outline="0" collapsedLevelsAreSubtotals="1" fieldPosition="0"/>
    </format>
    <format dxfId="14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FFE43F-F87E-4A0C-9EC7-392318888106}" name="ピボットテーブル5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73:D187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2">
        <item x="10"/>
        <item h="1" x="9"/>
        <item h="1" x="5"/>
        <item h="1" x="2"/>
        <item h="1" x="3"/>
        <item h="1" x="0"/>
        <item x="1"/>
        <item h="1" x="4"/>
        <item h="1"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10"/>
    </i>
    <i>
      <x v="11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89">
      <pivotArea outline="0" collapsedLevelsAreSubtotals="1" fieldPosition="0"/>
    </format>
    <format dxfId="88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87">
      <pivotArea grandRow="1" outline="0" collapsedLevelsAreSubtotals="1" fieldPosition="0"/>
    </format>
    <format dxfId="86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8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A253F7-B5D6-499F-A9B4-D1D7AE076FF7}" name="ピボットテーブル16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1:D5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合計" fld="12" baseField="53" baseItem="0"/>
  </dataFields>
  <formats count="5">
    <format dxfId="94">
      <pivotArea outline="0" collapsedLevelsAreSubtotals="1" fieldPosition="0"/>
    </format>
    <format dxfId="93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2">
      <pivotArea grandRow="1" outline="0" collapsedLevelsAreSubtotals="1" fieldPosition="0"/>
    </format>
    <format dxfId="91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22EA1-38E1-4D50-920F-9EE1FAF32871}" name="ピボットテーブル17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63:D82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2">
        <item x="10"/>
        <item h="1" x="9"/>
        <item x="5"/>
        <item x="2"/>
        <item x="3"/>
        <item x="0"/>
        <item x="1"/>
        <item x="4"/>
        <item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8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99">
      <pivotArea outline="0" collapsedLevelsAreSubtotals="1" fieldPosition="0"/>
    </format>
    <format dxfId="98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7">
      <pivotArea grandRow="1" outline="0" collapsedLevelsAreSubtotals="1" fieldPosition="0"/>
    </format>
    <format dxfId="96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9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3DB614-0AAA-4FD1-A283-F63B4422C90A}" name="ピボットテーブル8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35:D249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2">
        <item x="10"/>
        <item h="1" x="9"/>
        <item h="1" x="5"/>
        <item h="1" x="2"/>
        <item h="1" x="3"/>
        <item h="1" x="0"/>
        <item h="1" x="1"/>
        <item h="1" x="4"/>
        <item h="1" x="7"/>
        <item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8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104">
      <pivotArea outline="0" collapsedLevelsAreSubtotals="1" fieldPosition="0"/>
    </format>
    <format dxfId="103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02">
      <pivotArea grandRow="1" outline="0" collapsedLevelsAreSubtotals="1" fieldPosition="0"/>
    </format>
    <format dxfId="101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0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5B4331-B735-42D4-AAB3-86920BA59800}" name="ピボットテーブル9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43:D151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8">
        <item x="5"/>
        <item x="3"/>
        <item x="0"/>
        <item x="1"/>
        <item x="2"/>
        <item x="4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7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仕入金額" fld="6" subtotal="count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6CBB1B-AE49-4BA1-8CBE-5AEA9B67FB3E}" name="ピボットテーブル1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18:E139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7">
        <item x="1"/>
        <item m="1" x="3"/>
        <item m="1" x="4"/>
        <item m="1" x="5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4"/>
  </colFields>
  <colItems count="4">
    <i>
      <x/>
    </i>
    <i>
      <x v="4"/>
    </i>
    <i>
      <x v="5"/>
    </i>
    <i t="grand">
      <x/>
    </i>
  </colItems>
  <dataFields count="1">
    <dataField name="合計 / 合計" fld="12" baseField="2" baseItem="2"/>
  </dataFields>
  <formats count="5">
    <format dxfId="109">
      <pivotArea outline="0" collapsedLevelsAreSubtotals="1" fieldPosition="0"/>
    </format>
    <format dxfId="108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07">
      <pivotArea grandRow="1" outline="0" collapsedLevelsAreSubtotals="1" fieldPosition="0"/>
    </format>
    <format dxfId="106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0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B566A5-42B6-499D-A06B-BD07F3752C9D}" name="ピボットテーブル7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05:D223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2">
        <item x="10"/>
        <item h="1" x="9"/>
        <item x="5"/>
        <item x="2"/>
        <item x="3"/>
        <item x="0"/>
        <item h="1" x="1"/>
        <item x="4"/>
        <item x="7"/>
        <item h="1"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17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114">
      <pivotArea outline="0" collapsedLevelsAreSubtotals="1" fieldPosition="0"/>
    </format>
    <format dxfId="113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12">
      <pivotArea grandRow="1" outline="0" collapsedLevelsAreSubtotals="1" fieldPosition="0"/>
    </format>
    <format dxfId="111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1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152043-81A2-49B4-96EE-1CF32D9C8E60}" name="ピボットテーブル15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:E23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3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3"/>
  </colFields>
  <colItems count="4">
    <i>
      <x/>
    </i>
    <i>
      <x v="3"/>
    </i>
    <i>
      <x v="40"/>
    </i>
    <i t="grand">
      <x/>
    </i>
  </colItems>
  <dataFields count="1">
    <dataField name="合計 / 合計" fld="12" baseField="53" baseItem="0"/>
  </dataFields>
  <formats count="5">
    <format dxfId="119">
      <pivotArea outline="0" collapsedLevelsAreSubtotals="1" fieldPosition="0"/>
    </format>
    <format dxfId="118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17">
      <pivotArea grandRow="1" outline="0" collapsedLevelsAreSubtotals="1" fieldPosition="0"/>
    </format>
    <format dxfId="116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1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510681-57C1-4D7F-827B-16A70DB50BBC}" name="ピボットテーブル2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44:D165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6"/>
  </colFields>
  <colItems count="3">
    <i>
      <x v="5"/>
    </i>
    <i>
      <x v="6"/>
    </i>
    <i t="grand">
      <x/>
    </i>
  </colItems>
  <dataFields count="1">
    <dataField name="合計 / 合計" fld="12" baseField="2" baseItem="13"/>
  </dataFields>
  <formats count="5">
    <format dxfId="124">
      <pivotArea outline="0" collapsedLevelsAreSubtotals="1" fieldPosition="0"/>
    </format>
    <format dxfId="123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22">
      <pivotArea grandRow="1" outline="0" collapsedLevelsAreSubtotals="1" fieldPosition="0"/>
    </format>
    <format dxfId="121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FA87A1-6CBD-4E67-A335-7CAEEC442DE7}" name="ピボットテーブル18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93:D107" firstHeaderRow="1" firstDataRow="2" firstDataCol="1" rowPageCount="1" colPageCount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axis="axisPage" multipleItemSelectionAllowed="1" showAll="0">
      <items count="12">
        <item x="10"/>
        <item h="1" x="9"/>
        <item h="1" x="5"/>
        <item h="1" x="2"/>
        <item h="1" x="3"/>
        <item h="1" x="0"/>
        <item h="1" x="1"/>
        <item h="1" x="4"/>
        <item h="1" x="7"/>
        <item x="6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3">
    <i>
      <x v="1"/>
    </i>
    <i>
      <x v="2"/>
    </i>
    <i>
      <x v="3"/>
    </i>
    <i>
      <x v="5"/>
    </i>
    <i>
      <x v="7"/>
    </i>
    <i>
      <x v="8"/>
    </i>
    <i>
      <x v="10"/>
    </i>
    <i>
      <x v="12"/>
    </i>
    <i>
      <x v="13"/>
    </i>
    <i>
      <x v="15"/>
    </i>
    <i>
      <x v="16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pageFields count="1">
    <pageField fld="21" hier="-1"/>
  </pageFields>
  <dataFields count="1">
    <dataField name="合計 / 合計" fld="12" baseField="53" baseItem="0"/>
  </dataFields>
  <formats count="5">
    <format dxfId="129">
      <pivotArea outline="0" collapsedLevelsAreSubtotals="1" fieldPosition="0"/>
    </format>
    <format dxfId="128">
      <pivotArea collapsedLevelsAreSubtotals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27">
      <pivotArea grandRow="1" outline="0" collapsedLevelsAreSubtotals="1" fieldPosition="0"/>
    </format>
    <format dxfId="126">
      <pivotArea dataOnly="0" labelOnly="1" fieldPosition="0">
        <references count="1">
          <reference field="2" count="18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</reference>
        </references>
      </pivotArea>
    </format>
    <format dxfId="12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206816B-BAEA-4047-943E-8D4F2855DD2F}" name="ピボットテーブル9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70:D272" firstHeaderRow="1" firstDataRow="2" firstDataCol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6"/>
  </colFields>
  <colItems count="3">
    <i>
      <x v="5"/>
    </i>
    <i>
      <x v="6"/>
    </i>
    <i t="grand">
      <x/>
    </i>
  </colItems>
  <dataFields count="1">
    <dataField name="合計 / 合計金額" fld="46" baseField="2" baseItem="5" numFmtId="38"/>
  </dataFields>
  <formats count="3">
    <format dxfId="132">
      <pivotArea grandRow="1" outline="0" collapsedLevelsAreSubtotals="1" fieldPosition="0"/>
    </format>
    <format dxfId="131">
      <pivotArea dataOnly="0" labelOnly="1" grandRow="1" outline="0" fieldPosition="0"/>
    </format>
    <format dxfId="13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91A57F-7CD8-4FAB-823B-517BACD38EE9}" name="ピボットテーブル20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411:E43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3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3"/>
  </colFields>
  <colItems count="4">
    <i>
      <x/>
    </i>
    <i>
      <x v="3"/>
    </i>
    <i>
      <x v="40"/>
    </i>
    <i t="grand">
      <x/>
    </i>
  </colItems>
  <dataFields count="1">
    <dataField name="合計 / 本数" fld="4" baseField="2" baseItem="2"/>
  </dataFields>
  <formats count="2">
    <format dxfId="137">
      <pivotArea grandRow="1" outline="0" collapsedLevelsAreSubtotals="1" fieldPosition="0"/>
    </format>
    <format dxfId="13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31D790-54AF-4957-B024-396678AE0D14}" name="ピボットテーブル17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311:D332" firstHeaderRow="1" firstDataRow="2" firstDataCol="1"/>
  <pivotFields count="63">
    <pivotField showAll="0"/>
    <pivotField showAll="0"/>
    <pivotField axis="axisRow" showAll="0">
      <items count="21">
        <item x="17"/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multipleItemSelectionAllowed="1"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55"/>
  </colFields>
  <colItems count="3">
    <i>
      <x/>
    </i>
    <i>
      <x v="37"/>
    </i>
    <i t="grand">
      <x/>
    </i>
  </colItems>
  <dataFields count="1">
    <dataField name="合計 / 本数" fld="4" baseField="2" baseItem="7"/>
  </dataFields>
  <formats count="2">
    <format dxfId="139">
      <pivotArea grandRow="1" outline="0" collapsedLevelsAreSubtotals="1" fieldPosition="0"/>
    </format>
    <format dxfId="13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5232CF-7614-4A81-8C43-6FE6C7D89DC7}" name="ピボットテーブル2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4:C16" firstHeaderRow="1" firstDataRow="2" firstDataCol="1" rowPageCount="2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2">
        <item h="1" x="10"/>
        <item h="1" x="9"/>
        <item x="5"/>
        <item x="2"/>
        <item x="3"/>
        <item x="0"/>
        <item x="1"/>
        <item x="4"/>
        <item x="7"/>
        <item h="1" x="6"/>
        <item h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2">
    <i>
      <x/>
    </i>
    <i t="grand">
      <x/>
    </i>
  </colItems>
  <pageFields count="2">
    <pageField fld="56" hier="-1"/>
    <pageField fld="21" hier="-1"/>
  </pageFields>
  <dataFields count="1">
    <dataField name="合計 / 仕入金額" fld="6" baseField="5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5225A8-B794-45EF-8E11-0428080ED189}" name="ピボットテーブル8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133:E135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3">
        <item x="0"/>
        <item m="1" x="5"/>
        <item m="1" x="19"/>
        <item x="1"/>
        <item m="1" x="15"/>
        <item m="1" x="16"/>
        <item m="1" x="6"/>
        <item m="1" x="3"/>
        <item m="1" x="4"/>
        <item m="1" x="7"/>
        <item m="1" x="8"/>
        <item m="1" x="10"/>
        <item m="1" x="12"/>
        <item m="1" x="13"/>
        <item m="1" x="14"/>
        <item m="1" x="9"/>
        <item m="1" x="25"/>
        <item m="1" x="26"/>
        <item m="1" x="27"/>
        <item m="1" x="11"/>
        <item m="1" x="17"/>
        <item m="1" x="18"/>
        <item m="1" x="20"/>
        <item m="1" x="21"/>
        <item m="1" x="22"/>
        <item m="1" x="23"/>
        <item m="1" x="24"/>
        <item m="1" x="28"/>
        <item m="1" x="37"/>
        <item m="1" x="38"/>
        <item m="1" x="39"/>
        <item m="1" x="29"/>
        <item m="1" x="30"/>
        <item m="1" x="31"/>
        <item m="1" x="32"/>
        <item m="1" x="33"/>
        <item m="1" x="34"/>
        <item m="1" x="35"/>
        <item m="1" x="36"/>
        <item m="1" x="40"/>
        <item x="2"/>
        <item m="1" x="41"/>
        <item t="default"/>
      </items>
    </pivotField>
    <pivotField showAll="0"/>
    <pivotField showAll="0"/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3"/>
  </colFields>
  <colItems count="4">
    <i>
      <x/>
    </i>
    <i>
      <x v="3"/>
    </i>
    <i>
      <x v="40"/>
    </i>
    <i t="grand">
      <x/>
    </i>
  </colItems>
  <pageFields count="1">
    <pageField fld="56" hier="-1"/>
  </pageFields>
  <dataFields count="1">
    <dataField name="合計 / 仕入金額" fld="6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C376BA-E706-4D33-AFB0-8CA1C6E4D5A5}" name="ピボットテーブル6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97:D99" firstHeaderRow="1" firstDataRow="2" firstDataCol="1" rowPageCount="1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1">
        <item x="0"/>
        <item m="1" x="39"/>
        <item m="1" x="14"/>
        <item m="1" x="6"/>
        <item m="1" x="13"/>
        <item m="1" x="21"/>
        <item m="1" x="8"/>
        <item m="1" x="2"/>
        <item m="1" x="4"/>
        <item m="1" x="11"/>
        <item m="1" x="9"/>
        <item m="1" x="7"/>
        <item m="1" x="15"/>
        <item m="1" x="22"/>
        <item m="1" x="31"/>
        <item m="1" x="12"/>
        <item m="1" x="20"/>
        <item m="1" x="19"/>
        <item m="1" x="25"/>
        <item m="1" x="28"/>
        <item m="1" x="29"/>
        <item m="1" x="16"/>
        <item m="1" x="17"/>
        <item m="1" x="26"/>
        <item m="1" x="34"/>
        <item m="1" x="23"/>
        <item m="1" x="37"/>
        <item m="1" x="10"/>
        <item m="1" x="18"/>
        <item m="1" x="30"/>
        <item m="1" x="33"/>
        <item m="1" x="24"/>
        <item m="1" x="35"/>
        <item m="1" x="27"/>
        <item m="1" x="36"/>
        <item m="1" x="32"/>
        <item m="1" x="5"/>
        <item x="1"/>
        <item m="1" x="3"/>
        <item m="1" x="38"/>
        <item t="default"/>
      </items>
    </pivotField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55"/>
  </colFields>
  <colItems count="3">
    <i>
      <x/>
    </i>
    <i>
      <x v="37"/>
    </i>
    <i t="grand">
      <x/>
    </i>
  </colItems>
  <pageFields count="1">
    <pageField fld="56" hier="-1"/>
  </pageFields>
  <dataFields count="1">
    <dataField name="個数 / 合計金額" fld="46" subtotal="count" baseField="21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ACD33F-682E-4E90-BCA4-20DE405DD4ED}" name="ピボットテーブル13" cacheId="309" applyNumberFormats="0" applyBorderFormats="0" applyFontFormats="0" applyPatternFormats="0" applyAlignmentFormats="0" applyWidthHeightFormats="1" dataCaption="値" updatedVersion="8" minRefreshableVersion="3" useAutoFormatting="1" itemPrintTitles="1" createdVersion="8" indent="0" outline="1" outlineData="1" multipleFieldFilters="0">
  <location ref="A225:B228" firstHeaderRow="1" firstDataRow="1" firstDataCol="1" rowPageCount="2" colPageCount="1"/>
  <pivotFields count="6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6">
        <item x="4"/>
        <item h="1" x="3"/>
        <item h="1" x="0"/>
        <item h="1" x="1"/>
        <item x="2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2"/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8">
        <item m="1" x="6"/>
        <item m="1" x="5"/>
        <item m="1" x="2"/>
        <item m="1" x="4"/>
        <item m="1"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8"/>
  </rowFields>
  <rowItems count="3">
    <i>
      <x/>
    </i>
    <i>
      <x v="3"/>
    </i>
    <i t="grand">
      <x/>
    </i>
  </rowItems>
  <colItems count="1">
    <i/>
  </colItems>
  <pageFields count="2">
    <pageField fld="56" hier="-1"/>
    <pageField fld="20" hier="-1"/>
  </pageFields>
  <dataFields count="1">
    <dataField name="個数 / 出品日" fld="29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D5AE53-3861-4817-9070-03D2D7C996AE}" name="テーブル1" displayName="テーブル1" ref="A1:BK20" totalsRowShown="0" headerRowDxfId="84" headerRowCellStyle="標準 2" dataCellStyle="標準 2">
  <autoFilter ref="A1:BK20" xr:uid="{0FD5AE53-3861-4817-9070-03D2D7C996AE}"/>
  <tableColumns count="63">
    <tableColumn id="1" xr3:uid="{320E3F0F-E88A-4B0E-814C-5475BD86F93D}" name="No" dataCellStyle="標準 2"/>
    <tableColumn id="2" xr3:uid="{CA39BFA1-1948-4564-A611-8538D2963278}" name="商品名" dataCellStyle="標準 2"/>
    <tableColumn id="3" xr3:uid="{52D16BE5-4049-4C26-873F-344F0449F9A4}" name="酒類区分" dataCellStyle="標準 2"/>
    <tableColumn id="4" xr3:uid="{D02AAA5A-1FE3-473E-B26F-51678FDC422A}" name="単位容量_x000a_ （単位：L)" dataCellStyle="標準 2"/>
    <tableColumn id="5" xr3:uid="{F3131EAD-9034-4C63-9CA7-93F3AC805DCE}" name="本数" dataCellStyle="標準 2"/>
    <tableColumn id="6" xr3:uid="{1D1D9882-D424-47DA-8746-18020CDB3B2F}" name="消費期限" dataDxfId="83" dataCellStyle="標準 2"/>
    <tableColumn id="7" xr3:uid="{2C089C0F-5CA1-417D-9C1B-F8216D633FBF}" name="仕入金額" dataCellStyle="標準 2"/>
    <tableColumn id="8" xr3:uid="{8F6BBD66-EBDD-4C78-AF6B-534B1B2E9246}" name="買取店舗" dataCellStyle="標準 2"/>
    <tableColumn id="9" xr3:uid="{9D3919F2-EC26-4BB2-AC86-3EAC091CE048}" name="仕入れ日" dataDxfId="82" dataCellStyle="標準 2"/>
    <tableColumn id="10" xr3:uid="{F189AAC0-663E-4224-9BDA-7A5568CD9580}" name="売渡承諾書No" dataCellStyle="標準 2"/>
    <tableColumn id="11" xr3:uid="{AB8CBBD8-CAF4-4EEE-BA35-256DBF196A47}" name="仕入先" dataCellStyle="標準 2"/>
    <tableColumn id="12" xr3:uid="{B0F96531-C0F3-426F-B716-A3048DE2661F}" name="仕入先住所" dataCellStyle="標準 2"/>
    <tableColumn id="13" xr3:uid="{CC4DC457-5F37-43BD-B84C-1BC3E7C541CC}" name="合計_x000a_ （単位：L)" dataCellStyle="標準 2"/>
    <tableColumn id="14" xr3:uid="{502D2E56-7063-4D8F-A110-D892093E68D4}" name="受入ステータス" dataCellStyle="標準 2"/>
    <tableColumn id="15" xr3:uid="{920181F8-7DCF-4E40-9ACC-10B03AEF39CB}" name="管理店舗" dataCellStyle="標準 2"/>
    <tableColumn id="16" xr3:uid="{3A01608F-266F-4220-8B86-986CC8064733}" name="所在" dataCellStyle="標準 2"/>
    <tableColumn id="17" xr3:uid="{C91F1A7E-E5CA-428B-A04A-6B83372430BF}" name="所在コメント1" dataCellStyle="標準 2"/>
    <tableColumn id="18" xr3:uid="{1CA82561-1DF8-4A99-A5A3-312E5E47C6BD}" name="所在コメント2" dataCellStyle="標準 2"/>
    <tableColumn id="19" xr3:uid="{2C4CFA8D-5955-4A32-9F3B-8E109186D1CE}" name="予定" dataCellStyle="標準 2"/>
    <tableColumn id="20" xr3:uid="{CC231D60-0ED5-45A6-B745-8A3521F53928}" name="予定コメント" dataCellStyle="標準 2"/>
    <tableColumn id="21" xr3:uid="{638E7942-1551-428C-AD85-659BE4A22409}" name="販売ステータス" dataCellStyle="標準 2"/>
    <tableColumn id="22" xr3:uid="{6EA5B0E6-4D4D-44D5-89DE-2C557DF17D53}" name="出庫種別" dataCellStyle="標準 2"/>
    <tableColumn id="23" xr3:uid="{7EADBBD8-70D9-4872-AF3A-F8DC1918D066}" name="出庫日_x000a_ （売上・廃棄日）" dataDxfId="81" dataCellStyle="標準 2"/>
    <tableColumn id="24" xr3:uid="{C9ADD553-03D6-4414-AF3A-FBE96AFAA288}" name="決済方法" dataCellStyle="標準 2"/>
    <tableColumn id="25" xr3:uid="{46709BAA-0D59-4224-A73C-C7A3B3E7A5E3}" name="決済2" dataCellStyle="標準 2"/>
    <tableColumn id="26" xr3:uid="{8D5627E8-1A9F-497A-B6B1-C3314074DF70}" name="販売価格" dataCellStyle="標準 2"/>
    <tableColumn id="27" xr3:uid="{7BC94A60-0D80-4539-80DA-A2E78F54031B}" name="送料" dataCellStyle="標準 2"/>
    <tableColumn id="28" xr3:uid="{B621C24E-BFB8-4606-B567-B5116A548B31}" name="廃棄理由" dataCellStyle="標準 2"/>
    <tableColumn id="29" xr3:uid="{44176FFC-F5B7-4B2B-B3D8-DB26A09631FB}" name="ネットステータス" dataCellStyle="標準 2"/>
    <tableColumn id="30" xr3:uid="{9237EC59-55F0-4CE9-975D-31938C7DE09E}" name="出品日" dataDxfId="80" dataCellStyle="標準 2"/>
    <tableColumn id="31" xr3:uid="{8C61B915-966B-4E66-A254-A719BBE90DBA}" name="出品金額" dataCellStyle="標準 2"/>
    <tableColumn id="32" xr3:uid="{FEF60DFF-0828-4E0C-861F-1E4DEEF02113}" name="販売先氏名" dataCellStyle="標準 2"/>
    <tableColumn id="33" xr3:uid="{F2E30A21-786D-4E57-A7CE-CDBF90836BE6}" name="販売先住所" dataCellStyle="標準 2"/>
    <tableColumn id="34" xr3:uid="{483682E4-DDB1-498C-9D27-01A07C37655A}" name="生年月日" dataCellStyle="標準 2"/>
    <tableColumn id="35" xr3:uid="{EB4D6F82-8415-41FD-A710-50CCAE4952A9}" name="コメント" dataCellStyle="標準 2"/>
    <tableColumn id="36" xr3:uid="{12ED1A4B-5FA0-422D-A2B4-345CCC9BD3EE}" name="OP1" dataCellStyle="標準 2"/>
    <tableColumn id="37" xr3:uid="{8CB8B930-0369-4502-8413-2CA87526D339}" name="OP2" dataCellStyle="標準 2"/>
    <tableColumn id="38" xr3:uid="{CDF2A1D4-26FC-46D5-9289-8F198AB8DF67}" name="OP3" dataCellStyle="標準 2"/>
    <tableColumn id="39" xr3:uid="{B56B8822-3976-49F5-A08D-CFC21F881CD6}" name="OP4" dataCellStyle="標準 2"/>
    <tableColumn id="40" xr3:uid="{7AC349FF-98CB-443B-8C87-1E2F9DC68563}" name="OP5" dataCellStyle="標準 2"/>
    <tableColumn id="41" xr3:uid="{96DC4F29-76EC-424E-AD4F-35B2FB70D2DA}" name="OP6" dataCellStyle="標準 2"/>
    <tableColumn id="42" xr3:uid="{79D69899-CB1B-440A-A67A-B8D2AB80D223}" name="OP7" dataCellStyle="標準 2"/>
    <tableColumn id="43" xr3:uid="{1D218221-3501-4F94-8B02-EAEACC39B6DB}" name="OP8" dataCellStyle="標準 2"/>
    <tableColumn id="44" xr3:uid="{45F398BC-2C87-43B1-9747-2F58302AC262}" name="OP9" dataCellStyle="標準 2"/>
    <tableColumn id="45" xr3:uid="{0915CA79-3B6F-4022-855D-CE1C58CB26A8}" name="OP10" dataCellStyle="標準 2"/>
    <tableColumn id="46" xr3:uid="{2774F5C7-DB6B-4B71-939C-AB1F1CA96B59}" name="CP_FLG" dataCellStyle="標準 2"/>
    <tableColumn id="47" xr3:uid="{C2EE62CF-6BC7-4BE8-BEE5-9215F634F1B4}" name="合計金額" dataDxfId="79" dataCellStyle="標準 2">
      <calculatedColumnFormula>SUM(テーブル1[[#This Row],[販売価格]:[送料]])</calculatedColumnFormula>
    </tableColumn>
    <tableColumn id="48" xr3:uid="{3558D257-48F7-4AF3-8B69-E510738C42D9}" name="販売量" dataDxfId="78" dataCellStyle="標準 2">
      <calculatedColumnFormula>IF(テーブル1[[#This Row],[出庫日
 （売上・廃棄日）]]="",0,IF(テーブル1[[#This Row],[販売ステータス]]="済",テーブル1[[#This Row],[合計
 （単位：L)]],0))</calculatedColumnFormula>
    </tableColumn>
    <tableColumn id="49" xr3:uid="{E9C3229E-09DE-4187-A65B-9D4C0C33EB04}" name="廃棄量" dataDxfId="77" dataCellStyle="標準 2">
      <calculatedColumnFormula>IF(テーブル1[[#This Row],[出庫日
 （売上・廃棄日）]]="",0,IF(テーブル1[[#This Row],[販売ステータス]]="廃棄",テーブル1[[#This Row],[合計
 （単位：L)]],0))</calculatedColumnFormula>
    </tableColumn>
    <tableColumn id="50" xr3:uid="{1EFC456A-1A11-47CC-A29E-29D104676DD2}" name="IN" dataDxfId="76" dataCellStyle="標準 2">
      <calculatedColumnFormula>IF(ISNUMBER(テーブル1[[#This Row],[合計
 （単位：L)]])=TRUE,テーブル1[[#This Row],[合計
 （単位：L)]],0)</calculatedColumnFormula>
    </tableColumn>
    <tableColumn id="51" xr3:uid="{F699212D-E7AB-4562-AB45-5A11C715770B}" name="OUT" dataDxfId="75" dataCellStyle="標準 2">
      <calculatedColumnFormula>SUM(テーブル1[[#This Row],[販売量]:[廃棄量]])</calculatedColumnFormula>
    </tableColumn>
    <tableColumn id="52" xr3:uid="{8295D71B-877E-43C4-9C41-8E671640127D}" name="在庫量" dataDxfId="74" dataCellStyle="標準 2">
      <calculatedColumnFormula>テーブル1[[#This Row],[IN]]-テーブル1[[#This Row],[OUT]]</calculatedColumnFormula>
    </tableColumn>
    <tableColumn id="53" xr3:uid="{EA277BB8-F6B6-4E78-9322-5F213E3DAC79}" name="在庫量chk" dataDxfId="73" dataCellStyle="標準 2">
      <calculatedColumnFormula>IF(テーブル1[[#This Row],[IN]]-テーブル1[[#This Row],[OUT]]=テーブル1[[#This Row],[在庫量]],"","error")</calculatedColumnFormula>
    </tableColumn>
    <tableColumn id="54" xr3:uid="{C8CCFA44-B6B0-4B25-B520-973977A37746}" name="仕入月" dataDxfId="72" dataCellStyle="標準 2">
      <calculatedColumnFormula>IF(OR(テーブル1[[#This Row],[仕入れ日]]="",テーブル1[[#This Row],[仕入れ日]]="END")=TRUE,"",TEXT(テーブル1[[#This Row],[仕入れ日]],"yyyy/m"))</calculatedColumnFormula>
    </tableColumn>
    <tableColumn id="55" xr3:uid="{B291D414-D858-4AFE-A46E-DCD8747BAA61}" name="入庫年度" dataDxfId="71" dataCellStyle="標準 2">
      <calculatedColumnFormula>IF(OR(テーブル1[[#This Row],[仕入れ日]]="",テーブル1[[#This Row],[仕入れ日]]="END")=TRUE,"",IF(MONTH(テーブル1[[#This Row],[仕入れ日]])&lt;=3,YEAR(テーブル1[[#This Row],[仕入れ日]])-1,YEAR(テーブル1[[#This Row],[仕入れ日]])))</calculatedColumnFormula>
    </tableColumn>
    <tableColumn id="56" xr3:uid="{4913D01C-109E-4AE8-95CC-C997F6F740FC}" name="出庫月" dataDxfId="70" dataCellStyle="標準 2">
      <calculatedColumnFormula>IF(OR(テーブル1[[#This Row],[出庫日
 （売上・廃棄日）]]="",テーブル1[[#This Row],[出庫日
 （売上・廃棄日）]]="END")=TRUE,"",TEXT(テーブル1[[#This Row],[出庫日
 （売上・廃棄日）]],"yyyy/m"))</calculatedColumnFormula>
    </tableColumn>
    <tableColumn id="57" xr3:uid="{9F3127C9-7084-411F-BBC3-AF20041BB3DF}" name="出庫年度" dataDxfId="69" dataCellStyle="標準 2">
      <calculatedColumnFormula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calculatedColumnFormula>
    </tableColumn>
    <tableColumn id="58" xr3:uid="{C7F955DF-78A0-4E01-B113-E77771ABBB29}" name="売渡承諾書ID" dataDxfId="68" dataCellStyle="標準 2">
      <calculatedColumnFormula>IF(テーブル1[[#This Row],[売渡承諾書No]]="","",CONCATENATE(テーブル1[[#This Row],[買取店舗]],"-",テーブル1[[#This Row],[売渡承諾書No]]))</calculatedColumnFormula>
    </tableColumn>
    <tableColumn id="59" xr3:uid="{D0B8997C-A6FF-4AAA-BFDB-D1342CD414CB}" name="OPA1" dataDxfId="67" dataCellStyle="標準 2">
      <calculatedColumnFormula>IFERROR(IF(OR(テーブル1[[#This Row],[No]]="",テーブル1[[#This Row],[出品日]]="")=TRUE,"",CONCATENATE(YEAR(テーブル1[[#This Row],[出品日]]),"/",MONTH(テーブル1[[#This Row],[出品日]]))),"")</calculatedColumnFormula>
    </tableColumn>
    <tableColumn id="60" xr3:uid="{0E232EE9-2A45-4450-9060-7EEA6F73FA66}" name="OPA2" dataDxfId="66" dataCellStyle="標準 2"/>
    <tableColumn id="61" xr3:uid="{5C4C4C9A-E397-45FB-BF13-C17564D92456}" name="OPA3" dataDxfId="65" dataCellStyle="標準 2"/>
    <tableColumn id="62" xr3:uid="{55BA7C22-7E24-4546-ABF5-F250A1356957}" name="OPA4" dataDxfId="64" dataCellStyle="標準 2"/>
    <tableColumn id="63" xr3:uid="{4686006F-DBE5-4DD2-AB46-12725A275629}" name="OPA5" dataDxfId="63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18" Type="http://schemas.openxmlformats.org/officeDocument/2006/relationships/pivotTable" Target="../pivotTables/pivotTable18.xml"/><Relationship Id="rId3" Type="http://schemas.openxmlformats.org/officeDocument/2006/relationships/pivotTable" Target="../pivotTables/pivotTable3.xml"/><Relationship Id="rId21" Type="http://schemas.openxmlformats.org/officeDocument/2006/relationships/pivotTable" Target="../pivotTables/pivotTable21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17" Type="http://schemas.openxmlformats.org/officeDocument/2006/relationships/pivotTable" Target="../pivotTables/pivotTable17.xml"/><Relationship Id="rId25" Type="http://schemas.openxmlformats.org/officeDocument/2006/relationships/pivotTable" Target="../pivotTables/pivotTable25.xml"/><Relationship Id="rId2" Type="http://schemas.openxmlformats.org/officeDocument/2006/relationships/pivotTable" Target="../pivotTables/pivotTable2.xml"/><Relationship Id="rId16" Type="http://schemas.openxmlformats.org/officeDocument/2006/relationships/pivotTable" Target="../pivotTables/pivotTable16.xml"/><Relationship Id="rId20" Type="http://schemas.openxmlformats.org/officeDocument/2006/relationships/pivotTable" Target="../pivotTables/pivotTable20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24" Type="http://schemas.openxmlformats.org/officeDocument/2006/relationships/pivotTable" Target="../pivotTables/pivotTable24.xml"/><Relationship Id="rId5" Type="http://schemas.openxmlformats.org/officeDocument/2006/relationships/pivotTable" Target="../pivotTables/pivotTable5.xml"/><Relationship Id="rId15" Type="http://schemas.openxmlformats.org/officeDocument/2006/relationships/pivotTable" Target="../pivotTables/pivotTable15.xml"/><Relationship Id="rId23" Type="http://schemas.openxmlformats.org/officeDocument/2006/relationships/pivotTable" Target="../pivotTables/pivotTable23.xml"/><Relationship Id="rId10" Type="http://schemas.openxmlformats.org/officeDocument/2006/relationships/pivotTable" Target="../pivotTables/pivotTable10.xml"/><Relationship Id="rId19" Type="http://schemas.openxmlformats.org/officeDocument/2006/relationships/pivotTable" Target="../pivotTables/pivotTable19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Relationship Id="rId22" Type="http://schemas.openxmlformats.org/officeDocument/2006/relationships/pivotTable" Target="../pivotTables/pivotTable2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33.xml"/><Relationship Id="rId3" Type="http://schemas.openxmlformats.org/officeDocument/2006/relationships/pivotTable" Target="../pivotTables/pivotTable28.xml"/><Relationship Id="rId7" Type="http://schemas.openxmlformats.org/officeDocument/2006/relationships/pivotTable" Target="../pivotTables/pivotTable32.xml"/><Relationship Id="rId2" Type="http://schemas.openxmlformats.org/officeDocument/2006/relationships/pivotTable" Target="../pivotTables/pivotTable27.xml"/><Relationship Id="rId1" Type="http://schemas.openxmlformats.org/officeDocument/2006/relationships/pivotTable" Target="../pivotTables/pivotTable26.xml"/><Relationship Id="rId6" Type="http://schemas.openxmlformats.org/officeDocument/2006/relationships/pivotTable" Target="../pivotTables/pivotTable31.xml"/><Relationship Id="rId5" Type="http://schemas.openxmlformats.org/officeDocument/2006/relationships/pivotTable" Target="../pivotTables/pivotTable30.xml"/><Relationship Id="rId10" Type="http://schemas.openxmlformats.org/officeDocument/2006/relationships/pivotTable" Target="../pivotTables/pivotTable35.xml"/><Relationship Id="rId4" Type="http://schemas.openxmlformats.org/officeDocument/2006/relationships/pivotTable" Target="../pivotTables/pivotTable29.xml"/><Relationship Id="rId9" Type="http://schemas.openxmlformats.org/officeDocument/2006/relationships/pivotTable" Target="../pivotTables/pivotTable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3F85-0F9B-4D49-AF18-CDACD342BE80}">
  <sheetPr codeName="Sheet9"/>
  <dimension ref="A1"/>
  <sheetViews>
    <sheetView tabSelected="1" workbookViewId="0">
      <selection activeCell="G3" sqref="G3"/>
    </sheetView>
  </sheetViews>
  <sheetFormatPr defaultRowHeight="18"/>
  <sheetData/>
  <phoneticPr fontId="4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ommandButton1">
          <controlPr defaultSize="0" autoLine="0" r:id="rId4">
            <anchor moveWithCells="1">
              <from>
                <xdr:col>1</xdr:col>
                <xdr:colOff>304800</xdr:colOff>
                <xdr:row>1</xdr:row>
                <xdr:rowOff>120650</xdr:rowOff>
              </from>
              <to>
                <xdr:col>5</xdr:col>
                <xdr:colOff>177800</xdr:colOff>
                <xdr:row>6</xdr:row>
                <xdr:rowOff>107950</xdr:rowOff>
              </to>
            </anchor>
          </controlPr>
        </control>
      </mc:Choice>
      <mc:Fallback>
        <control shapeId="8193" r:id="rId3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DB31-4465-4B6D-9A34-0D9196CE8E73}">
  <sheetPr codeName="Sheet1">
    <tabColor theme="5" tint="0.39997558519241921"/>
    <outlinePr summaryBelow="0" summaryRight="0"/>
  </sheetPr>
  <dimension ref="A1:BL20"/>
  <sheetViews>
    <sheetView workbookViewId="0">
      <pane xSplit="5" ySplit="1" topLeftCell="F13" activePane="bottomRight" state="frozen"/>
      <selection pane="topRight" activeCell="F1" sqref="F1"/>
      <selection pane="bottomLeft" activeCell="A2" sqref="A2"/>
      <selection pane="bottomRight"/>
    </sheetView>
  </sheetViews>
  <sheetFormatPr defaultColWidth="11.4140625" defaultRowHeight="15.75" customHeight="1" outlineLevelRow="1"/>
  <cols>
    <col min="1" max="1" width="11.4140625" style="9"/>
    <col min="2" max="2" width="23.83203125" style="9" customWidth="1"/>
    <col min="3" max="3" width="18.58203125" style="9" customWidth="1"/>
    <col min="4" max="4" width="11.4140625" style="9"/>
    <col min="5" max="5" width="6.4140625" style="9" customWidth="1"/>
    <col min="6" max="6" width="11.4140625" style="16"/>
    <col min="7" max="7" width="11.4140625" style="9"/>
    <col min="8" max="8" width="13.58203125" style="9" customWidth="1"/>
    <col min="9" max="9" width="11.4140625" style="18"/>
    <col min="10" max="10" width="14.08203125" style="9" customWidth="1"/>
    <col min="11" max="11" width="11.4140625" style="9"/>
    <col min="12" max="12" width="27.1640625" style="9" customWidth="1"/>
    <col min="13" max="13" width="11.4140625" style="9"/>
    <col min="14" max="14" width="20.1640625" style="9" customWidth="1"/>
    <col min="15" max="15" width="17" style="9" customWidth="1"/>
    <col min="16" max="16" width="12" style="9" customWidth="1"/>
    <col min="17" max="18" width="15" style="9" customWidth="1"/>
    <col min="19" max="19" width="20.1640625" style="9" customWidth="1"/>
    <col min="20" max="20" width="14" style="9" customWidth="1"/>
    <col min="21" max="21" width="15.9140625" style="9" customWidth="1"/>
    <col min="22" max="22" width="21.58203125" style="9" customWidth="1"/>
    <col min="23" max="23" width="11.4140625" style="18"/>
    <col min="24" max="24" width="15.33203125" style="9" customWidth="1"/>
    <col min="25" max="27" width="11.4140625" style="9"/>
    <col min="28" max="28" width="14.08203125" style="9" customWidth="1"/>
    <col min="29" max="29" width="17.83203125" style="9" customWidth="1"/>
    <col min="30" max="30" width="11.4140625" style="18"/>
    <col min="31" max="31" width="11.4140625" style="9"/>
    <col min="32" max="33" width="12.08203125" style="9" customWidth="1"/>
    <col min="34" max="57" width="11.4140625" style="9"/>
    <col min="58" max="58" width="17.1640625" style="9" bestFit="1" customWidth="1"/>
    <col min="59" max="16384" width="11.4140625" style="9"/>
  </cols>
  <sheetData>
    <row r="1" spans="1:64" ht="16.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4" t="s">
        <v>5</v>
      </c>
      <c r="G1" s="1" t="s">
        <v>6</v>
      </c>
      <c r="H1" s="1" t="s">
        <v>7</v>
      </c>
      <c r="I1" s="17" t="s">
        <v>8</v>
      </c>
      <c r="J1" s="2" t="s">
        <v>9</v>
      </c>
      <c r="K1" s="2" t="s">
        <v>10</v>
      </c>
      <c r="L1" s="3" t="s">
        <v>11</v>
      </c>
      <c r="M1" s="1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5" t="s">
        <v>18</v>
      </c>
      <c r="T1" s="5" t="s">
        <v>19</v>
      </c>
      <c r="U1" s="6" t="s">
        <v>20</v>
      </c>
      <c r="V1" s="6" t="s">
        <v>21</v>
      </c>
      <c r="W1" s="19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7" t="s">
        <v>27</v>
      </c>
      <c r="AC1" s="8" t="s">
        <v>28</v>
      </c>
      <c r="AD1" s="20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103</v>
      </c>
      <c r="AV1" s="2" t="s">
        <v>104</v>
      </c>
      <c r="AW1" s="2" t="s">
        <v>105</v>
      </c>
      <c r="AX1" s="2" t="s">
        <v>101</v>
      </c>
      <c r="AY1" s="2" t="s">
        <v>102</v>
      </c>
      <c r="AZ1" s="2" t="s">
        <v>106</v>
      </c>
      <c r="BA1" s="2" t="s">
        <v>107</v>
      </c>
      <c r="BB1" s="2" t="s">
        <v>108</v>
      </c>
      <c r="BC1" s="2" t="s">
        <v>109</v>
      </c>
      <c r="BD1" s="2" t="s">
        <v>110</v>
      </c>
      <c r="BE1" s="2" t="s">
        <v>112</v>
      </c>
      <c r="BF1" s="2" t="s">
        <v>114</v>
      </c>
      <c r="BG1" s="2" t="s">
        <v>115</v>
      </c>
      <c r="BH1" s="2" t="s">
        <v>116</v>
      </c>
      <c r="BI1" s="2" t="s">
        <v>117</v>
      </c>
      <c r="BJ1" s="2" t="s">
        <v>118</v>
      </c>
      <c r="BK1" s="2" t="s">
        <v>119</v>
      </c>
      <c r="BL1" s="2"/>
    </row>
    <row r="2" spans="1:64" ht="16.5" outlineLevel="1">
      <c r="A2" s="10">
        <v>0</v>
      </c>
      <c r="B2" s="11" t="s">
        <v>46</v>
      </c>
      <c r="C2" s="2" t="s">
        <v>47</v>
      </c>
      <c r="D2" s="12"/>
      <c r="E2" s="12"/>
      <c r="F2" s="15"/>
      <c r="G2" s="12"/>
      <c r="H2" s="10" t="s">
        <v>48</v>
      </c>
      <c r="I2" s="13"/>
      <c r="J2" s="12"/>
      <c r="K2" s="12"/>
      <c r="L2" s="11"/>
      <c r="M2" s="12"/>
      <c r="N2" s="12" t="s">
        <v>49</v>
      </c>
      <c r="O2" s="12" t="s">
        <v>48</v>
      </c>
      <c r="P2" s="12" t="s">
        <v>50</v>
      </c>
      <c r="Q2" s="12"/>
      <c r="R2" s="12"/>
      <c r="S2" s="12" t="s">
        <v>51</v>
      </c>
      <c r="T2" s="12"/>
      <c r="U2" s="12" t="s">
        <v>52</v>
      </c>
      <c r="V2" s="12" t="s">
        <v>53</v>
      </c>
      <c r="W2" s="13"/>
      <c r="X2" s="12" t="s">
        <v>54</v>
      </c>
      <c r="Y2" s="12"/>
      <c r="Z2" s="12"/>
      <c r="AA2" s="12"/>
      <c r="AB2" s="12"/>
      <c r="AC2" s="12" t="s">
        <v>55</v>
      </c>
      <c r="AD2" s="13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 t="s">
        <v>56</v>
      </c>
      <c r="AU2" s="9">
        <f>SUM(テーブル1[[#This Row],[販売価格]:[送料]])</f>
        <v>0</v>
      </c>
      <c r="AV2" s="9">
        <f>IF(テーブル1[[#This Row],[出庫日
 （売上・廃棄日）]]="",0,IF(テーブル1[[#This Row],[販売ステータス]]="済",テーブル1[[#This Row],[合計
 （単位：L)]],0))</f>
        <v>0</v>
      </c>
      <c r="AW2" s="9">
        <f>IF(テーブル1[[#This Row],[出庫日
 （売上・廃棄日）]]="",0,IF(テーブル1[[#This Row],[販売ステータス]]="廃棄",テーブル1[[#This Row],[合計
 （単位：L)]],0))</f>
        <v>0</v>
      </c>
      <c r="AX2" s="9">
        <f>IF(ISNUMBER(テーブル1[[#This Row],[合計
 （単位：L)]])=TRUE,テーブル1[[#This Row],[合計
 （単位：L)]],0)</f>
        <v>0</v>
      </c>
      <c r="AY2" s="9">
        <f>SUM(テーブル1[[#This Row],[販売量]:[廃棄量]])</f>
        <v>0</v>
      </c>
      <c r="AZ2" s="9">
        <f>テーブル1[[#This Row],[IN]]-テーブル1[[#This Row],[OUT]]</f>
        <v>0</v>
      </c>
      <c r="BA2" s="9" t="str">
        <f>IF(テーブル1[[#This Row],[IN]]-テーブル1[[#This Row],[OUT]]=テーブル1[[#This Row],[在庫量]],"","error")</f>
        <v/>
      </c>
      <c r="BB2" s="9" t="str">
        <f>IF(OR(テーブル1[[#This Row],[仕入れ日]]="",テーブル1[[#This Row],[仕入れ日]]="END")=TRUE,"",TEXT(テーブル1[[#This Row],[仕入れ日]],"yyyy/m"))</f>
        <v/>
      </c>
      <c r="BC2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2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2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2" s="9" t="str">
        <f>IF(テーブル1[[#This Row],[売渡承諾書No]]="","",CONCATENATE(テーブル1[[#This Row],[買取店舗]],"-",テーブル1[[#This Row],[売渡承諾書No]]))</f>
        <v/>
      </c>
      <c r="BG2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2" s="12"/>
    </row>
    <row r="3" spans="1:64" ht="16.5" outlineLevel="1">
      <c r="A3" s="10">
        <v>0</v>
      </c>
      <c r="B3" s="11" t="s">
        <v>46</v>
      </c>
      <c r="C3" s="2" t="s">
        <v>57</v>
      </c>
      <c r="D3" s="12"/>
      <c r="E3" s="12"/>
      <c r="F3" s="15"/>
      <c r="G3" s="12"/>
      <c r="H3" s="10" t="s">
        <v>58</v>
      </c>
      <c r="I3" s="13"/>
      <c r="J3" s="12"/>
      <c r="K3" s="12"/>
      <c r="L3" s="11"/>
      <c r="M3" s="12"/>
      <c r="N3" s="12" t="s">
        <v>59</v>
      </c>
      <c r="O3" s="12" t="s">
        <v>58</v>
      </c>
      <c r="P3" s="12" t="s">
        <v>60</v>
      </c>
      <c r="Q3" s="12"/>
      <c r="R3" s="12"/>
      <c r="S3" s="12" t="s">
        <v>61</v>
      </c>
      <c r="T3" s="12"/>
      <c r="U3" s="12" t="s">
        <v>62</v>
      </c>
      <c r="V3" s="12" t="s">
        <v>63</v>
      </c>
      <c r="W3" s="13"/>
      <c r="X3" s="12" t="s">
        <v>64</v>
      </c>
      <c r="Y3" s="12"/>
      <c r="Z3" s="12"/>
      <c r="AA3" s="12"/>
      <c r="AB3" s="12"/>
      <c r="AC3" s="12"/>
      <c r="AD3" s="13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 t="s">
        <v>56</v>
      </c>
      <c r="AU3" s="9">
        <f>SUM(テーブル1[[#This Row],[販売価格]:[送料]])</f>
        <v>0</v>
      </c>
      <c r="AV3" s="9">
        <f>IF(テーブル1[[#This Row],[出庫日
 （売上・廃棄日）]]="",0,IF(テーブル1[[#This Row],[販売ステータス]]="済",テーブル1[[#This Row],[合計
 （単位：L)]],0))</f>
        <v>0</v>
      </c>
      <c r="AW3" s="9">
        <f>IF(テーブル1[[#This Row],[出庫日
 （売上・廃棄日）]]="",0,IF(テーブル1[[#This Row],[販売ステータス]]="廃棄",テーブル1[[#This Row],[合計
 （単位：L)]],0))</f>
        <v>0</v>
      </c>
      <c r="AX3" s="9">
        <f>IF(ISNUMBER(テーブル1[[#This Row],[合計
 （単位：L)]])=TRUE,テーブル1[[#This Row],[合計
 （単位：L)]],0)</f>
        <v>0</v>
      </c>
      <c r="AY3" s="9">
        <f>SUM(テーブル1[[#This Row],[販売量]:[廃棄量]])</f>
        <v>0</v>
      </c>
      <c r="AZ3" s="9">
        <f>テーブル1[[#This Row],[IN]]-テーブル1[[#This Row],[OUT]]</f>
        <v>0</v>
      </c>
      <c r="BA3" s="9" t="str">
        <f>IF(テーブル1[[#This Row],[IN]]-テーブル1[[#This Row],[OUT]]=テーブル1[[#This Row],[在庫量]],"","error")</f>
        <v/>
      </c>
      <c r="BB3" s="9" t="str">
        <f>IF(OR(テーブル1[[#This Row],[仕入れ日]]="",テーブル1[[#This Row],[仕入れ日]]="END")=TRUE,"",TEXT(テーブル1[[#This Row],[仕入れ日]],"yyyy/m"))</f>
        <v/>
      </c>
      <c r="BC3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3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3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3" s="9" t="str">
        <f>IF(テーブル1[[#This Row],[売渡承諾書No]]="","",CONCATENATE(テーブル1[[#This Row],[買取店舗]],"-",テーブル1[[#This Row],[売渡承諾書No]]))</f>
        <v/>
      </c>
      <c r="BG3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3" s="12"/>
    </row>
    <row r="4" spans="1:64" ht="16.5" outlineLevel="1">
      <c r="A4" s="10">
        <v>0</v>
      </c>
      <c r="B4" s="11" t="s">
        <v>46</v>
      </c>
      <c r="C4" s="2" t="s">
        <v>65</v>
      </c>
      <c r="D4" s="12"/>
      <c r="E4" s="12"/>
      <c r="F4" s="15"/>
      <c r="G4" s="12"/>
      <c r="H4" s="10" t="s">
        <v>66</v>
      </c>
      <c r="I4" s="13"/>
      <c r="J4" s="12"/>
      <c r="K4" s="12"/>
      <c r="L4" s="11"/>
      <c r="M4" s="12"/>
      <c r="N4" s="12"/>
      <c r="O4" s="12" t="s">
        <v>66</v>
      </c>
      <c r="P4" s="12" t="s">
        <v>67</v>
      </c>
      <c r="Q4" s="12"/>
      <c r="R4" s="12"/>
      <c r="S4" s="12" t="s">
        <v>68</v>
      </c>
      <c r="T4" s="12"/>
      <c r="V4" s="12" t="s">
        <v>69</v>
      </c>
      <c r="W4" s="13"/>
      <c r="X4" s="12" t="s">
        <v>70</v>
      </c>
      <c r="Y4" s="12"/>
      <c r="Z4" s="12"/>
      <c r="AA4" s="12"/>
      <c r="AB4" s="12"/>
      <c r="AC4" s="12"/>
      <c r="AD4" s="13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 t="s">
        <v>56</v>
      </c>
      <c r="AU4" s="9">
        <f>SUM(テーブル1[[#This Row],[販売価格]:[送料]])</f>
        <v>0</v>
      </c>
      <c r="AV4" s="9">
        <f>IF(テーブル1[[#This Row],[出庫日
 （売上・廃棄日）]]="",0,IF(テーブル1[[#This Row],[販売ステータス]]="済",テーブル1[[#This Row],[合計
 （単位：L)]],0))</f>
        <v>0</v>
      </c>
      <c r="AW4" s="9">
        <f>IF(テーブル1[[#This Row],[出庫日
 （売上・廃棄日）]]="",0,IF(テーブル1[[#This Row],[販売ステータス]]="廃棄",テーブル1[[#This Row],[合計
 （単位：L)]],0))</f>
        <v>0</v>
      </c>
      <c r="AX4" s="9">
        <f>IF(ISNUMBER(テーブル1[[#This Row],[合計
 （単位：L)]])=TRUE,テーブル1[[#This Row],[合計
 （単位：L)]],0)</f>
        <v>0</v>
      </c>
      <c r="AY4" s="9">
        <f>SUM(テーブル1[[#This Row],[販売量]:[廃棄量]])</f>
        <v>0</v>
      </c>
      <c r="AZ4" s="9">
        <f>テーブル1[[#This Row],[IN]]-テーブル1[[#This Row],[OUT]]</f>
        <v>0</v>
      </c>
      <c r="BA4" s="9" t="str">
        <f>IF(テーブル1[[#This Row],[IN]]-テーブル1[[#This Row],[OUT]]=テーブル1[[#This Row],[在庫量]],"","error")</f>
        <v/>
      </c>
      <c r="BB4" s="9" t="str">
        <f>IF(OR(テーブル1[[#This Row],[仕入れ日]]="",テーブル1[[#This Row],[仕入れ日]]="END")=TRUE,"",TEXT(テーブル1[[#This Row],[仕入れ日]],"yyyy/m"))</f>
        <v/>
      </c>
      <c r="BC4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4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4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4" s="9" t="str">
        <f>IF(テーブル1[[#This Row],[売渡承諾書No]]="","",CONCATENATE(テーブル1[[#This Row],[買取店舗]],"-",テーブル1[[#This Row],[売渡承諾書No]]))</f>
        <v/>
      </c>
      <c r="BG4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4" s="12"/>
    </row>
    <row r="5" spans="1:64" ht="16.5" outlineLevel="1">
      <c r="A5" s="10">
        <v>0</v>
      </c>
      <c r="B5" s="11" t="s">
        <v>46</v>
      </c>
      <c r="C5" s="2" t="s">
        <v>71</v>
      </c>
      <c r="D5" s="12"/>
      <c r="E5" s="12"/>
      <c r="F5" s="15"/>
      <c r="G5" s="12"/>
      <c r="H5" s="10" t="s">
        <v>72</v>
      </c>
      <c r="I5" s="13"/>
      <c r="J5" s="12"/>
      <c r="K5" s="12"/>
      <c r="L5" s="11"/>
      <c r="M5" s="12"/>
      <c r="N5" s="12"/>
      <c r="O5" s="12" t="s">
        <v>72</v>
      </c>
      <c r="P5" s="12" t="s">
        <v>73</v>
      </c>
      <c r="Q5" s="12"/>
      <c r="R5" s="12"/>
      <c r="S5" s="12" t="s">
        <v>74</v>
      </c>
      <c r="T5" s="12"/>
      <c r="U5" s="12"/>
      <c r="V5" s="12" t="s">
        <v>75</v>
      </c>
      <c r="W5" s="13"/>
      <c r="X5" s="12" t="s">
        <v>76</v>
      </c>
      <c r="Y5" s="12"/>
      <c r="Z5" s="12"/>
      <c r="AA5" s="12"/>
      <c r="AB5" s="12"/>
      <c r="AC5" s="12"/>
      <c r="AD5" s="13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 t="s">
        <v>56</v>
      </c>
      <c r="AU5" s="9">
        <f>SUM(テーブル1[[#This Row],[販売価格]:[送料]])</f>
        <v>0</v>
      </c>
      <c r="AV5" s="9">
        <f>IF(テーブル1[[#This Row],[出庫日
 （売上・廃棄日）]]="",0,IF(テーブル1[[#This Row],[販売ステータス]]="済",テーブル1[[#This Row],[合計
 （単位：L)]],0))</f>
        <v>0</v>
      </c>
      <c r="AW5" s="9">
        <f>IF(テーブル1[[#This Row],[出庫日
 （売上・廃棄日）]]="",0,IF(テーブル1[[#This Row],[販売ステータス]]="廃棄",テーブル1[[#This Row],[合計
 （単位：L)]],0))</f>
        <v>0</v>
      </c>
      <c r="AX5" s="9">
        <f>IF(ISNUMBER(テーブル1[[#This Row],[合計
 （単位：L)]])=TRUE,テーブル1[[#This Row],[合計
 （単位：L)]],0)</f>
        <v>0</v>
      </c>
      <c r="AY5" s="9">
        <f>SUM(テーブル1[[#This Row],[販売量]:[廃棄量]])</f>
        <v>0</v>
      </c>
      <c r="AZ5" s="9">
        <f>テーブル1[[#This Row],[IN]]-テーブル1[[#This Row],[OUT]]</f>
        <v>0</v>
      </c>
      <c r="BA5" s="9" t="str">
        <f>IF(テーブル1[[#This Row],[IN]]-テーブル1[[#This Row],[OUT]]=テーブル1[[#This Row],[在庫量]],"","error")</f>
        <v/>
      </c>
      <c r="BB5" s="9" t="str">
        <f>IF(OR(テーブル1[[#This Row],[仕入れ日]]="",テーブル1[[#This Row],[仕入れ日]]="END")=TRUE,"",TEXT(テーブル1[[#This Row],[仕入れ日]],"yyyy/m"))</f>
        <v/>
      </c>
      <c r="BC5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5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5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5" s="9" t="str">
        <f>IF(テーブル1[[#This Row],[売渡承諾書No]]="","",CONCATENATE(テーブル1[[#This Row],[買取店舗]],"-",テーブル1[[#This Row],[売渡承諾書No]]))</f>
        <v/>
      </c>
      <c r="BG5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5" s="12"/>
    </row>
    <row r="6" spans="1:64" ht="16.5" outlineLevel="1">
      <c r="A6" s="10">
        <v>0</v>
      </c>
      <c r="B6" s="11" t="s">
        <v>46</v>
      </c>
      <c r="C6" s="2" t="s">
        <v>77</v>
      </c>
      <c r="D6" s="12"/>
      <c r="E6" s="12"/>
      <c r="F6" s="15"/>
      <c r="G6" s="12"/>
      <c r="H6" s="10"/>
      <c r="I6" s="13"/>
      <c r="J6" s="12"/>
      <c r="K6" s="12"/>
      <c r="L6" s="11"/>
      <c r="M6" s="12"/>
      <c r="N6" s="12"/>
      <c r="O6" s="12"/>
      <c r="Q6" s="12"/>
      <c r="R6" s="12"/>
      <c r="S6" s="12" t="s">
        <v>78</v>
      </c>
      <c r="T6" s="12"/>
      <c r="U6" s="12"/>
      <c r="V6" s="12" t="s">
        <v>79</v>
      </c>
      <c r="W6" s="13"/>
      <c r="X6" s="12"/>
      <c r="Y6" s="12"/>
      <c r="Z6" s="12"/>
      <c r="AA6" s="12"/>
      <c r="AB6" s="12"/>
      <c r="AC6" s="12"/>
      <c r="AD6" s="13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56</v>
      </c>
      <c r="AU6" s="9">
        <f>SUM(テーブル1[[#This Row],[販売価格]:[送料]])</f>
        <v>0</v>
      </c>
      <c r="AV6" s="9">
        <f>IF(テーブル1[[#This Row],[出庫日
 （売上・廃棄日）]]="",0,IF(テーブル1[[#This Row],[販売ステータス]]="済",テーブル1[[#This Row],[合計
 （単位：L)]],0))</f>
        <v>0</v>
      </c>
      <c r="AW6" s="9">
        <f>IF(テーブル1[[#This Row],[出庫日
 （売上・廃棄日）]]="",0,IF(テーブル1[[#This Row],[販売ステータス]]="廃棄",テーブル1[[#This Row],[合計
 （単位：L)]],0))</f>
        <v>0</v>
      </c>
      <c r="AX6" s="9">
        <f>IF(ISNUMBER(テーブル1[[#This Row],[合計
 （単位：L)]])=TRUE,テーブル1[[#This Row],[合計
 （単位：L)]],0)</f>
        <v>0</v>
      </c>
      <c r="AY6" s="9">
        <f>SUM(テーブル1[[#This Row],[販売量]:[廃棄量]])</f>
        <v>0</v>
      </c>
      <c r="AZ6" s="9">
        <f>テーブル1[[#This Row],[IN]]-テーブル1[[#This Row],[OUT]]</f>
        <v>0</v>
      </c>
      <c r="BA6" s="9" t="str">
        <f>IF(テーブル1[[#This Row],[IN]]-テーブル1[[#This Row],[OUT]]=テーブル1[[#This Row],[在庫量]],"","error")</f>
        <v/>
      </c>
      <c r="BB6" s="9" t="str">
        <f>IF(OR(テーブル1[[#This Row],[仕入れ日]]="",テーブル1[[#This Row],[仕入れ日]]="END")=TRUE,"",TEXT(テーブル1[[#This Row],[仕入れ日]],"yyyy/m"))</f>
        <v/>
      </c>
      <c r="BC6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6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6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6" s="9" t="str">
        <f>IF(テーブル1[[#This Row],[売渡承諾書No]]="","",CONCATENATE(テーブル1[[#This Row],[買取店舗]],"-",テーブル1[[#This Row],[売渡承諾書No]]))</f>
        <v/>
      </c>
      <c r="BG6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6" s="12"/>
    </row>
    <row r="7" spans="1:64" ht="16.5" outlineLevel="1">
      <c r="A7" s="10">
        <v>0</v>
      </c>
      <c r="B7" s="11" t="s">
        <v>46</v>
      </c>
      <c r="C7" s="2" t="s">
        <v>80</v>
      </c>
      <c r="D7" s="12"/>
      <c r="E7" s="12"/>
      <c r="F7" s="15"/>
      <c r="G7" s="12"/>
      <c r="H7" s="10"/>
      <c r="I7" s="13"/>
      <c r="J7" s="12"/>
      <c r="K7" s="12"/>
      <c r="L7" s="11"/>
      <c r="M7" s="12"/>
      <c r="N7" s="12"/>
      <c r="O7" s="12"/>
      <c r="P7" s="12"/>
      <c r="Q7" s="12"/>
      <c r="R7" s="12"/>
      <c r="S7" s="12"/>
      <c r="T7" s="12"/>
      <c r="U7" s="12"/>
      <c r="V7" s="12" t="s">
        <v>81</v>
      </c>
      <c r="W7" s="13"/>
      <c r="X7" s="12"/>
      <c r="Y7" s="12"/>
      <c r="Z7" s="12"/>
      <c r="AA7" s="12"/>
      <c r="AB7" s="12"/>
      <c r="AC7" s="12"/>
      <c r="AD7" s="13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 t="s">
        <v>56</v>
      </c>
      <c r="AU7" s="9">
        <f>SUM(テーブル1[[#This Row],[販売価格]:[送料]])</f>
        <v>0</v>
      </c>
      <c r="AV7" s="9">
        <f>IF(テーブル1[[#This Row],[出庫日
 （売上・廃棄日）]]="",0,IF(テーブル1[[#This Row],[販売ステータス]]="済",テーブル1[[#This Row],[合計
 （単位：L)]],0))</f>
        <v>0</v>
      </c>
      <c r="AW7" s="9">
        <f>IF(テーブル1[[#This Row],[出庫日
 （売上・廃棄日）]]="",0,IF(テーブル1[[#This Row],[販売ステータス]]="廃棄",テーブル1[[#This Row],[合計
 （単位：L)]],0))</f>
        <v>0</v>
      </c>
      <c r="AX7" s="9">
        <f>IF(ISNUMBER(テーブル1[[#This Row],[合計
 （単位：L)]])=TRUE,テーブル1[[#This Row],[合計
 （単位：L)]],0)</f>
        <v>0</v>
      </c>
      <c r="AY7" s="9">
        <f>SUM(テーブル1[[#This Row],[販売量]:[廃棄量]])</f>
        <v>0</v>
      </c>
      <c r="AZ7" s="9">
        <f>テーブル1[[#This Row],[IN]]-テーブル1[[#This Row],[OUT]]</f>
        <v>0</v>
      </c>
      <c r="BA7" s="9" t="str">
        <f>IF(テーブル1[[#This Row],[IN]]-テーブル1[[#This Row],[OUT]]=テーブル1[[#This Row],[在庫量]],"","error")</f>
        <v/>
      </c>
      <c r="BB7" s="9" t="str">
        <f>IF(OR(テーブル1[[#This Row],[仕入れ日]]="",テーブル1[[#This Row],[仕入れ日]]="END")=TRUE,"",TEXT(テーブル1[[#This Row],[仕入れ日]],"yyyy/m"))</f>
        <v/>
      </c>
      <c r="BC7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7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7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7" s="9" t="str">
        <f>IF(テーブル1[[#This Row],[売渡承諾書No]]="","",CONCATENATE(テーブル1[[#This Row],[買取店舗]],"-",テーブル1[[#This Row],[売渡承諾書No]]))</f>
        <v/>
      </c>
      <c r="BG7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7" s="12"/>
    </row>
    <row r="8" spans="1:64" ht="16.5" outlineLevel="1">
      <c r="A8" s="10">
        <v>0</v>
      </c>
      <c r="B8" s="11" t="s">
        <v>46</v>
      </c>
      <c r="C8" s="2" t="s">
        <v>82</v>
      </c>
      <c r="D8" s="12"/>
      <c r="E8" s="12"/>
      <c r="F8" s="15"/>
      <c r="G8" s="12"/>
      <c r="H8" s="10"/>
      <c r="I8" s="13"/>
      <c r="J8" s="12"/>
      <c r="K8" s="12"/>
      <c r="L8" s="11"/>
      <c r="M8" s="12"/>
      <c r="N8" s="12"/>
      <c r="O8" s="12"/>
      <c r="P8" s="12"/>
      <c r="Q8" s="12"/>
      <c r="R8" s="12"/>
      <c r="S8" s="12" t="s">
        <v>83</v>
      </c>
      <c r="T8" s="12"/>
      <c r="U8" s="12"/>
      <c r="V8" s="12" t="s">
        <v>62</v>
      </c>
      <c r="W8" s="13"/>
      <c r="X8" s="12"/>
      <c r="Y8" s="12"/>
      <c r="Z8" s="12"/>
      <c r="AA8" s="12"/>
      <c r="AB8" s="12"/>
      <c r="AC8" s="12"/>
      <c r="AD8" s="13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 t="s">
        <v>56</v>
      </c>
      <c r="AU8" s="9">
        <f>SUM(テーブル1[[#This Row],[販売価格]:[送料]])</f>
        <v>0</v>
      </c>
      <c r="AV8" s="9">
        <f>IF(テーブル1[[#This Row],[出庫日
 （売上・廃棄日）]]="",0,IF(テーブル1[[#This Row],[販売ステータス]]="済",テーブル1[[#This Row],[合計
 （単位：L)]],0))</f>
        <v>0</v>
      </c>
      <c r="AW8" s="9">
        <f>IF(テーブル1[[#This Row],[出庫日
 （売上・廃棄日）]]="",0,IF(テーブル1[[#This Row],[販売ステータス]]="廃棄",テーブル1[[#This Row],[合計
 （単位：L)]],0))</f>
        <v>0</v>
      </c>
      <c r="AX8" s="9">
        <f>IF(ISNUMBER(テーブル1[[#This Row],[合計
 （単位：L)]])=TRUE,テーブル1[[#This Row],[合計
 （単位：L)]],0)</f>
        <v>0</v>
      </c>
      <c r="AY8" s="9">
        <f>SUM(テーブル1[[#This Row],[販売量]:[廃棄量]])</f>
        <v>0</v>
      </c>
      <c r="AZ8" s="9">
        <f>テーブル1[[#This Row],[IN]]-テーブル1[[#This Row],[OUT]]</f>
        <v>0</v>
      </c>
      <c r="BA8" s="9" t="str">
        <f>IF(テーブル1[[#This Row],[IN]]-テーブル1[[#This Row],[OUT]]=テーブル1[[#This Row],[在庫量]],"","error")</f>
        <v/>
      </c>
      <c r="BB8" s="9" t="str">
        <f>IF(OR(テーブル1[[#This Row],[仕入れ日]]="",テーブル1[[#This Row],[仕入れ日]]="END")=TRUE,"",TEXT(テーブル1[[#This Row],[仕入れ日]],"yyyy/m"))</f>
        <v/>
      </c>
      <c r="BC8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8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8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8" s="9" t="str">
        <f>IF(テーブル1[[#This Row],[売渡承諾書No]]="","",CONCATENATE(テーブル1[[#This Row],[買取店舗]],"-",テーブル1[[#This Row],[売渡承諾書No]]))</f>
        <v/>
      </c>
      <c r="BG8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8" s="12"/>
    </row>
    <row r="9" spans="1:64" ht="16.5" outlineLevel="1">
      <c r="A9" s="10">
        <v>0</v>
      </c>
      <c r="B9" s="11" t="s">
        <v>46</v>
      </c>
      <c r="C9" s="2" t="s">
        <v>84</v>
      </c>
      <c r="D9" s="12"/>
      <c r="E9" s="12"/>
      <c r="F9" s="15"/>
      <c r="G9" s="12"/>
      <c r="H9" s="10"/>
      <c r="I9" s="13"/>
      <c r="J9" s="12"/>
      <c r="K9" s="12"/>
      <c r="L9" s="11"/>
      <c r="M9" s="12"/>
      <c r="N9" s="12"/>
      <c r="O9" s="12"/>
      <c r="P9" s="12"/>
      <c r="Q9" s="12"/>
      <c r="R9" s="12"/>
      <c r="S9" s="12" t="s">
        <v>85</v>
      </c>
      <c r="T9" s="12"/>
      <c r="U9" s="12"/>
      <c r="V9" s="12" t="s">
        <v>86</v>
      </c>
      <c r="W9" s="13"/>
      <c r="X9" s="12"/>
      <c r="Y9" s="12"/>
      <c r="Z9" s="12"/>
      <c r="AA9" s="12"/>
      <c r="AB9" s="12"/>
      <c r="AC9" s="12"/>
      <c r="AD9" s="13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 t="s">
        <v>56</v>
      </c>
      <c r="AU9" s="9">
        <f>SUM(テーブル1[[#This Row],[販売価格]:[送料]])</f>
        <v>0</v>
      </c>
      <c r="AV9" s="9">
        <f>IF(テーブル1[[#This Row],[出庫日
 （売上・廃棄日）]]="",0,IF(テーブル1[[#This Row],[販売ステータス]]="済",テーブル1[[#This Row],[合計
 （単位：L)]],0))</f>
        <v>0</v>
      </c>
      <c r="AW9" s="9">
        <f>IF(テーブル1[[#This Row],[出庫日
 （売上・廃棄日）]]="",0,IF(テーブル1[[#This Row],[販売ステータス]]="廃棄",テーブル1[[#This Row],[合計
 （単位：L)]],0))</f>
        <v>0</v>
      </c>
      <c r="AX9" s="9">
        <f>IF(ISNUMBER(テーブル1[[#This Row],[合計
 （単位：L)]])=TRUE,テーブル1[[#This Row],[合計
 （単位：L)]],0)</f>
        <v>0</v>
      </c>
      <c r="AY9" s="9">
        <f>SUM(テーブル1[[#This Row],[販売量]:[廃棄量]])</f>
        <v>0</v>
      </c>
      <c r="AZ9" s="9">
        <f>テーブル1[[#This Row],[IN]]-テーブル1[[#This Row],[OUT]]</f>
        <v>0</v>
      </c>
      <c r="BA9" s="9" t="str">
        <f>IF(テーブル1[[#This Row],[IN]]-テーブル1[[#This Row],[OUT]]=テーブル1[[#This Row],[在庫量]],"","error")</f>
        <v/>
      </c>
      <c r="BB9" s="9" t="str">
        <f>IF(OR(テーブル1[[#This Row],[仕入れ日]]="",テーブル1[[#This Row],[仕入れ日]]="END")=TRUE,"",TEXT(テーブル1[[#This Row],[仕入れ日]],"yyyy/m"))</f>
        <v/>
      </c>
      <c r="BC9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9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9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9" s="9" t="str">
        <f>IF(テーブル1[[#This Row],[売渡承諾書No]]="","",CONCATENATE(テーブル1[[#This Row],[買取店舗]],"-",テーブル1[[#This Row],[売渡承諾書No]]))</f>
        <v/>
      </c>
      <c r="BG9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9" s="12"/>
    </row>
    <row r="10" spans="1:64" ht="16.5" outlineLevel="1">
      <c r="A10" s="10">
        <v>0</v>
      </c>
      <c r="B10" s="11" t="s">
        <v>46</v>
      </c>
      <c r="C10" s="2" t="s">
        <v>87</v>
      </c>
      <c r="D10" s="12"/>
      <c r="E10" s="12"/>
      <c r="F10" s="15"/>
      <c r="G10" s="12"/>
      <c r="H10" s="10"/>
      <c r="I10" s="13"/>
      <c r="J10" s="12"/>
      <c r="K10" s="12"/>
      <c r="L10" s="11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/>
      <c r="X10" s="12"/>
      <c r="Y10" s="12"/>
      <c r="Z10" s="12"/>
      <c r="AA10" s="12"/>
      <c r="AB10" s="12"/>
      <c r="AC10" s="12"/>
      <c r="AD10" s="13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 t="s">
        <v>56</v>
      </c>
      <c r="AU10" s="9">
        <f>SUM(テーブル1[[#This Row],[販売価格]:[送料]])</f>
        <v>0</v>
      </c>
      <c r="AV10" s="9">
        <f>IF(テーブル1[[#This Row],[出庫日
 （売上・廃棄日）]]="",0,IF(テーブル1[[#This Row],[販売ステータス]]="済",テーブル1[[#This Row],[合計
 （単位：L)]],0))</f>
        <v>0</v>
      </c>
      <c r="AW10" s="9">
        <f>IF(テーブル1[[#This Row],[出庫日
 （売上・廃棄日）]]="",0,IF(テーブル1[[#This Row],[販売ステータス]]="廃棄",テーブル1[[#This Row],[合計
 （単位：L)]],0))</f>
        <v>0</v>
      </c>
      <c r="AX10" s="9">
        <f>IF(ISNUMBER(テーブル1[[#This Row],[合計
 （単位：L)]])=TRUE,テーブル1[[#This Row],[合計
 （単位：L)]],0)</f>
        <v>0</v>
      </c>
      <c r="AY10" s="9">
        <f>SUM(テーブル1[[#This Row],[販売量]:[廃棄量]])</f>
        <v>0</v>
      </c>
      <c r="AZ10" s="9">
        <f>テーブル1[[#This Row],[IN]]-テーブル1[[#This Row],[OUT]]</f>
        <v>0</v>
      </c>
      <c r="BA10" s="9" t="str">
        <f>IF(テーブル1[[#This Row],[IN]]-テーブル1[[#This Row],[OUT]]=テーブル1[[#This Row],[在庫量]],"","error")</f>
        <v/>
      </c>
      <c r="BB10" s="9" t="str">
        <f>IF(OR(テーブル1[[#This Row],[仕入れ日]]="",テーブル1[[#This Row],[仕入れ日]]="END")=TRUE,"",TEXT(テーブル1[[#This Row],[仕入れ日]],"yyyy/m"))</f>
        <v/>
      </c>
      <c r="BC10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0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0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0" s="9" t="str">
        <f>IF(テーブル1[[#This Row],[売渡承諾書No]]="","",CONCATENATE(テーブル1[[#This Row],[買取店舗]],"-",テーブル1[[#This Row],[売渡承諾書No]]))</f>
        <v/>
      </c>
      <c r="BG10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0" s="12"/>
    </row>
    <row r="11" spans="1:64" ht="16.5" outlineLevel="1">
      <c r="A11" s="10">
        <v>0</v>
      </c>
      <c r="B11" s="11" t="s">
        <v>46</v>
      </c>
      <c r="C11" s="2" t="s">
        <v>88</v>
      </c>
      <c r="D11" s="12"/>
      <c r="E11" s="12"/>
      <c r="F11" s="15"/>
      <c r="G11" s="12"/>
      <c r="H11" s="10"/>
      <c r="I11" s="13"/>
      <c r="J11" s="12"/>
      <c r="K11" s="12"/>
      <c r="L11" s="11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  <c r="X11" s="12"/>
      <c r="Y11" s="12"/>
      <c r="Z11" s="12"/>
      <c r="AA11" s="12"/>
      <c r="AB11" s="12"/>
      <c r="AC11" s="12"/>
      <c r="AD11" s="13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 t="s">
        <v>56</v>
      </c>
      <c r="AU11" s="9">
        <f>SUM(テーブル1[[#This Row],[販売価格]:[送料]])</f>
        <v>0</v>
      </c>
      <c r="AV11" s="9">
        <f>IF(テーブル1[[#This Row],[出庫日
 （売上・廃棄日）]]="",0,IF(テーブル1[[#This Row],[販売ステータス]]="済",テーブル1[[#This Row],[合計
 （単位：L)]],0))</f>
        <v>0</v>
      </c>
      <c r="AW11" s="9">
        <f>IF(テーブル1[[#This Row],[出庫日
 （売上・廃棄日）]]="",0,IF(テーブル1[[#This Row],[販売ステータス]]="廃棄",テーブル1[[#This Row],[合計
 （単位：L)]],0))</f>
        <v>0</v>
      </c>
      <c r="AX11" s="9">
        <f>IF(ISNUMBER(テーブル1[[#This Row],[合計
 （単位：L)]])=TRUE,テーブル1[[#This Row],[合計
 （単位：L)]],0)</f>
        <v>0</v>
      </c>
      <c r="AY11" s="9">
        <f>SUM(テーブル1[[#This Row],[販売量]:[廃棄量]])</f>
        <v>0</v>
      </c>
      <c r="AZ11" s="9">
        <f>テーブル1[[#This Row],[IN]]-テーブル1[[#This Row],[OUT]]</f>
        <v>0</v>
      </c>
      <c r="BA11" s="9" t="str">
        <f>IF(テーブル1[[#This Row],[IN]]-テーブル1[[#This Row],[OUT]]=テーブル1[[#This Row],[在庫量]],"","error")</f>
        <v/>
      </c>
      <c r="BB11" s="9" t="str">
        <f>IF(OR(テーブル1[[#This Row],[仕入れ日]]="",テーブル1[[#This Row],[仕入れ日]]="END")=TRUE,"",TEXT(テーブル1[[#This Row],[仕入れ日]],"yyyy/m"))</f>
        <v/>
      </c>
      <c r="BC11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1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1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1" s="9" t="str">
        <f>IF(テーブル1[[#This Row],[売渡承諾書No]]="","",CONCATENATE(テーブル1[[#This Row],[買取店舗]],"-",テーブル1[[#This Row],[売渡承諾書No]]))</f>
        <v/>
      </c>
      <c r="BG11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1" s="12"/>
    </row>
    <row r="12" spans="1:64" ht="16.5" outlineLevel="1">
      <c r="A12" s="10">
        <v>0</v>
      </c>
      <c r="B12" s="11" t="s">
        <v>46</v>
      </c>
      <c r="C12" s="2" t="s">
        <v>89</v>
      </c>
      <c r="D12" s="12"/>
      <c r="E12" s="12"/>
      <c r="F12" s="15"/>
      <c r="G12" s="12"/>
      <c r="H12" s="10"/>
      <c r="I12" s="13"/>
      <c r="J12" s="12"/>
      <c r="K12" s="12"/>
      <c r="L12" s="11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3"/>
      <c r="X12" s="12"/>
      <c r="Y12" s="12"/>
      <c r="Z12" s="12"/>
      <c r="AA12" s="12"/>
      <c r="AB12" s="12"/>
      <c r="AC12" s="12"/>
      <c r="AD12" s="13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 t="s">
        <v>56</v>
      </c>
      <c r="AU12" s="9">
        <f>SUM(テーブル1[[#This Row],[販売価格]:[送料]])</f>
        <v>0</v>
      </c>
      <c r="AV12" s="9">
        <f>IF(テーブル1[[#This Row],[出庫日
 （売上・廃棄日）]]="",0,IF(テーブル1[[#This Row],[販売ステータス]]="済",テーブル1[[#This Row],[合計
 （単位：L)]],0))</f>
        <v>0</v>
      </c>
      <c r="AW12" s="9">
        <f>IF(テーブル1[[#This Row],[出庫日
 （売上・廃棄日）]]="",0,IF(テーブル1[[#This Row],[販売ステータス]]="廃棄",テーブル1[[#This Row],[合計
 （単位：L)]],0))</f>
        <v>0</v>
      </c>
      <c r="AX12" s="9">
        <f>IF(ISNUMBER(テーブル1[[#This Row],[合計
 （単位：L)]])=TRUE,テーブル1[[#This Row],[合計
 （単位：L)]],0)</f>
        <v>0</v>
      </c>
      <c r="AY12" s="9">
        <f>SUM(テーブル1[[#This Row],[販売量]:[廃棄量]])</f>
        <v>0</v>
      </c>
      <c r="AZ12" s="9">
        <f>テーブル1[[#This Row],[IN]]-テーブル1[[#This Row],[OUT]]</f>
        <v>0</v>
      </c>
      <c r="BA12" s="9" t="str">
        <f>IF(テーブル1[[#This Row],[IN]]-テーブル1[[#This Row],[OUT]]=テーブル1[[#This Row],[在庫量]],"","error")</f>
        <v/>
      </c>
      <c r="BB12" s="9" t="str">
        <f>IF(OR(テーブル1[[#This Row],[仕入れ日]]="",テーブル1[[#This Row],[仕入れ日]]="END")=TRUE,"",TEXT(テーブル1[[#This Row],[仕入れ日]],"yyyy/m"))</f>
        <v/>
      </c>
      <c r="BC12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2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2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2" s="9" t="str">
        <f>IF(テーブル1[[#This Row],[売渡承諾書No]]="","",CONCATENATE(テーブル1[[#This Row],[買取店舗]],"-",テーブル1[[#This Row],[売渡承諾書No]]))</f>
        <v/>
      </c>
      <c r="BG12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2" s="12"/>
    </row>
    <row r="13" spans="1:64" ht="16.5" outlineLevel="1">
      <c r="A13" s="10">
        <v>0</v>
      </c>
      <c r="B13" s="11" t="s">
        <v>46</v>
      </c>
      <c r="C13" s="2" t="s">
        <v>90</v>
      </c>
      <c r="D13" s="12"/>
      <c r="E13" s="12"/>
      <c r="F13" s="15"/>
      <c r="G13" s="12"/>
      <c r="H13" s="10"/>
      <c r="I13" s="13"/>
      <c r="J13" s="12"/>
      <c r="K13" s="12"/>
      <c r="L13" s="1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/>
      <c r="X13" s="12"/>
      <c r="Y13" s="12"/>
      <c r="Z13" s="12"/>
      <c r="AA13" s="12"/>
      <c r="AB13" s="12"/>
      <c r="AC13" s="12"/>
      <c r="AD13" s="13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 t="s">
        <v>56</v>
      </c>
      <c r="AU13" s="9">
        <f>SUM(テーブル1[[#This Row],[販売価格]:[送料]])</f>
        <v>0</v>
      </c>
      <c r="AV13" s="9">
        <f>IF(テーブル1[[#This Row],[出庫日
 （売上・廃棄日）]]="",0,IF(テーブル1[[#This Row],[販売ステータス]]="済",テーブル1[[#This Row],[合計
 （単位：L)]],0))</f>
        <v>0</v>
      </c>
      <c r="AW13" s="9">
        <f>IF(テーブル1[[#This Row],[出庫日
 （売上・廃棄日）]]="",0,IF(テーブル1[[#This Row],[販売ステータス]]="廃棄",テーブル1[[#This Row],[合計
 （単位：L)]],0))</f>
        <v>0</v>
      </c>
      <c r="AX13" s="9">
        <f>IF(ISNUMBER(テーブル1[[#This Row],[合計
 （単位：L)]])=TRUE,テーブル1[[#This Row],[合計
 （単位：L)]],0)</f>
        <v>0</v>
      </c>
      <c r="AY13" s="9">
        <f>SUM(テーブル1[[#This Row],[販売量]:[廃棄量]])</f>
        <v>0</v>
      </c>
      <c r="AZ13" s="9">
        <f>テーブル1[[#This Row],[IN]]-テーブル1[[#This Row],[OUT]]</f>
        <v>0</v>
      </c>
      <c r="BA13" s="9" t="str">
        <f>IF(テーブル1[[#This Row],[IN]]-テーブル1[[#This Row],[OUT]]=テーブル1[[#This Row],[在庫量]],"","error")</f>
        <v/>
      </c>
      <c r="BB13" s="9" t="str">
        <f>IF(OR(テーブル1[[#This Row],[仕入れ日]]="",テーブル1[[#This Row],[仕入れ日]]="END")=TRUE,"",TEXT(テーブル1[[#This Row],[仕入れ日]],"yyyy/m"))</f>
        <v/>
      </c>
      <c r="BC13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3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3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3" s="9" t="str">
        <f>IF(テーブル1[[#This Row],[売渡承諾書No]]="","",CONCATENATE(テーブル1[[#This Row],[買取店舗]],"-",テーブル1[[#This Row],[売渡承諾書No]]))</f>
        <v/>
      </c>
      <c r="BG13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3" s="12"/>
    </row>
    <row r="14" spans="1:64" ht="16.5" outlineLevel="1">
      <c r="A14" s="10">
        <v>0</v>
      </c>
      <c r="B14" s="11" t="s">
        <v>46</v>
      </c>
      <c r="C14" s="2" t="s">
        <v>91</v>
      </c>
      <c r="D14" s="12"/>
      <c r="E14" s="12"/>
      <c r="F14" s="15"/>
      <c r="G14" s="12"/>
      <c r="H14" s="10"/>
      <c r="I14" s="13"/>
      <c r="J14" s="12"/>
      <c r="K14" s="12"/>
      <c r="L14" s="11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3"/>
      <c r="X14" s="12"/>
      <c r="Y14" s="12"/>
      <c r="Z14" s="12"/>
      <c r="AA14" s="12"/>
      <c r="AB14" s="12"/>
      <c r="AC14" s="12"/>
      <c r="AD14" s="13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 t="s">
        <v>56</v>
      </c>
      <c r="AU14" s="9">
        <f>SUM(テーブル1[[#This Row],[販売価格]:[送料]])</f>
        <v>0</v>
      </c>
      <c r="AV14" s="9">
        <f>IF(テーブル1[[#This Row],[出庫日
 （売上・廃棄日）]]="",0,IF(テーブル1[[#This Row],[販売ステータス]]="済",テーブル1[[#This Row],[合計
 （単位：L)]],0))</f>
        <v>0</v>
      </c>
      <c r="AW14" s="9">
        <f>IF(テーブル1[[#This Row],[出庫日
 （売上・廃棄日）]]="",0,IF(テーブル1[[#This Row],[販売ステータス]]="廃棄",テーブル1[[#This Row],[合計
 （単位：L)]],0))</f>
        <v>0</v>
      </c>
      <c r="AX14" s="9">
        <f>IF(ISNUMBER(テーブル1[[#This Row],[合計
 （単位：L)]])=TRUE,テーブル1[[#This Row],[合計
 （単位：L)]],0)</f>
        <v>0</v>
      </c>
      <c r="AY14" s="9">
        <f>SUM(テーブル1[[#This Row],[販売量]:[廃棄量]])</f>
        <v>0</v>
      </c>
      <c r="AZ14" s="9">
        <f>テーブル1[[#This Row],[IN]]-テーブル1[[#This Row],[OUT]]</f>
        <v>0</v>
      </c>
      <c r="BA14" s="9" t="str">
        <f>IF(テーブル1[[#This Row],[IN]]-テーブル1[[#This Row],[OUT]]=テーブル1[[#This Row],[在庫量]],"","error")</f>
        <v/>
      </c>
      <c r="BB14" s="9" t="str">
        <f>IF(OR(テーブル1[[#This Row],[仕入れ日]]="",テーブル1[[#This Row],[仕入れ日]]="END")=TRUE,"",TEXT(テーブル1[[#This Row],[仕入れ日]],"yyyy/m"))</f>
        <v/>
      </c>
      <c r="BC14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4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4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4" s="9" t="str">
        <f>IF(テーブル1[[#This Row],[売渡承諾書No]]="","",CONCATENATE(テーブル1[[#This Row],[買取店舗]],"-",テーブル1[[#This Row],[売渡承諾書No]]))</f>
        <v/>
      </c>
      <c r="BG14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4" s="12"/>
    </row>
    <row r="15" spans="1:64" ht="16.5" outlineLevel="1">
      <c r="A15" s="10">
        <v>0</v>
      </c>
      <c r="B15" s="11" t="s">
        <v>46</v>
      </c>
      <c r="C15" s="2" t="s">
        <v>92</v>
      </c>
      <c r="D15" s="12"/>
      <c r="E15" s="12"/>
      <c r="F15" s="15"/>
      <c r="G15" s="12"/>
      <c r="H15" s="10"/>
      <c r="I15" s="13"/>
      <c r="J15" s="12"/>
      <c r="K15" s="12"/>
      <c r="L15" s="11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3"/>
      <c r="X15" s="12"/>
      <c r="Y15" s="12"/>
      <c r="Z15" s="12"/>
      <c r="AA15" s="12"/>
      <c r="AB15" s="12"/>
      <c r="AC15" s="12"/>
      <c r="AD15" s="13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 t="s">
        <v>56</v>
      </c>
      <c r="AU15" s="9">
        <f>SUM(テーブル1[[#This Row],[販売価格]:[送料]])</f>
        <v>0</v>
      </c>
      <c r="AV15" s="9">
        <f>IF(テーブル1[[#This Row],[出庫日
 （売上・廃棄日）]]="",0,IF(テーブル1[[#This Row],[販売ステータス]]="済",テーブル1[[#This Row],[合計
 （単位：L)]],0))</f>
        <v>0</v>
      </c>
      <c r="AW15" s="9">
        <f>IF(テーブル1[[#This Row],[出庫日
 （売上・廃棄日）]]="",0,IF(テーブル1[[#This Row],[販売ステータス]]="廃棄",テーブル1[[#This Row],[合計
 （単位：L)]],0))</f>
        <v>0</v>
      </c>
      <c r="AX15" s="9">
        <f>IF(ISNUMBER(テーブル1[[#This Row],[合計
 （単位：L)]])=TRUE,テーブル1[[#This Row],[合計
 （単位：L)]],0)</f>
        <v>0</v>
      </c>
      <c r="AY15" s="9">
        <f>SUM(テーブル1[[#This Row],[販売量]:[廃棄量]])</f>
        <v>0</v>
      </c>
      <c r="AZ15" s="9">
        <f>テーブル1[[#This Row],[IN]]-テーブル1[[#This Row],[OUT]]</f>
        <v>0</v>
      </c>
      <c r="BA15" s="9" t="str">
        <f>IF(テーブル1[[#This Row],[IN]]-テーブル1[[#This Row],[OUT]]=テーブル1[[#This Row],[在庫量]],"","error")</f>
        <v/>
      </c>
      <c r="BB15" s="9" t="str">
        <f>IF(OR(テーブル1[[#This Row],[仕入れ日]]="",テーブル1[[#This Row],[仕入れ日]]="END")=TRUE,"",TEXT(テーブル1[[#This Row],[仕入れ日]],"yyyy/m"))</f>
        <v/>
      </c>
      <c r="BC15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5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5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5" s="9" t="str">
        <f>IF(テーブル1[[#This Row],[売渡承諾書No]]="","",CONCATENATE(テーブル1[[#This Row],[買取店舗]],"-",テーブル1[[#This Row],[売渡承諾書No]]))</f>
        <v/>
      </c>
      <c r="BG15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5" s="12"/>
    </row>
    <row r="16" spans="1:64" ht="16.5" outlineLevel="1">
      <c r="A16" s="10">
        <v>0</v>
      </c>
      <c r="B16" s="11" t="s">
        <v>46</v>
      </c>
      <c r="C16" s="2" t="s">
        <v>93</v>
      </c>
      <c r="D16" s="12"/>
      <c r="E16" s="12"/>
      <c r="F16" s="15"/>
      <c r="G16" s="12"/>
      <c r="H16" s="10"/>
      <c r="I16" s="13"/>
      <c r="J16" s="12"/>
      <c r="K16" s="12"/>
      <c r="L16" s="11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3"/>
      <c r="X16" s="12"/>
      <c r="Y16" s="12"/>
      <c r="Z16" s="12"/>
      <c r="AA16" s="12"/>
      <c r="AB16" s="12"/>
      <c r="AC16" s="12"/>
      <c r="AD16" s="13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 t="s">
        <v>56</v>
      </c>
      <c r="AU16" s="9">
        <f>SUM(テーブル1[[#This Row],[販売価格]:[送料]])</f>
        <v>0</v>
      </c>
      <c r="AV16" s="9">
        <f>IF(テーブル1[[#This Row],[出庫日
 （売上・廃棄日）]]="",0,IF(テーブル1[[#This Row],[販売ステータス]]="済",テーブル1[[#This Row],[合計
 （単位：L)]],0))</f>
        <v>0</v>
      </c>
      <c r="AW16" s="9">
        <f>IF(テーブル1[[#This Row],[出庫日
 （売上・廃棄日）]]="",0,IF(テーブル1[[#This Row],[販売ステータス]]="廃棄",テーブル1[[#This Row],[合計
 （単位：L)]],0))</f>
        <v>0</v>
      </c>
      <c r="AX16" s="9">
        <f>IF(ISNUMBER(テーブル1[[#This Row],[合計
 （単位：L)]])=TRUE,テーブル1[[#This Row],[合計
 （単位：L)]],0)</f>
        <v>0</v>
      </c>
      <c r="AY16" s="9">
        <f>SUM(テーブル1[[#This Row],[販売量]:[廃棄量]])</f>
        <v>0</v>
      </c>
      <c r="AZ16" s="9">
        <f>テーブル1[[#This Row],[IN]]-テーブル1[[#This Row],[OUT]]</f>
        <v>0</v>
      </c>
      <c r="BA16" s="9" t="str">
        <f>IF(テーブル1[[#This Row],[IN]]-テーブル1[[#This Row],[OUT]]=テーブル1[[#This Row],[在庫量]],"","error")</f>
        <v/>
      </c>
      <c r="BB16" s="9" t="str">
        <f>IF(OR(テーブル1[[#This Row],[仕入れ日]]="",テーブル1[[#This Row],[仕入れ日]]="END")=TRUE,"",TEXT(テーブル1[[#This Row],[仕入れ日]],"yyyy/m"))</f>
        <v/>
      </c>
      <c r="BC16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6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6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6" s="9" t="str">
        <f>IF(テーブル1[[#This Row],[売渡承諾書No]]="","",CONCATENATE(テーブル1[[#This Row],[買取店舗]],"-",テーブル1[[#This Row],[売渡承諾書No]]))</f>
        <v/>
      </c>
      <c r="BG16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6" s="12"/>
    </row>
    <row r="17" spans="1:64" ht="16.5" outlineLevel="1">
      <c r="A17" s="10">
        <v>0</v>
      </c>
      <c r="B17" s="11" t="s">
        <v>46</v>
      </c>
      <c r="C17" s="2" t="s">
        <v>94</v>
      </c>
      <c r="D17" s="12"/>
      <c r="E17" s="12"/>
      <c r="F17" s="15"/>
      <c r="G17" s="12"/>
      <c r="H17" s="10"/>
      <c r="I17" s="13"/>
      <c r="J17" s="12"/>
      <c r="K17" s="12"/>
      <c r="L17" s="11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3"/>
      <c r="X17" s="12"/>
      <c r="Y17" s="12"/>
      <c r="Z17" s="12"/>
      <c r="AA17" s="12"/>
      <c r="AB17" s="12"/>
      <c r="AC17" s="12"/>
      <c r="AD17" s="13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 t="s">
        <v>56</v>
      </c>
      <c r="AU17" s="9">
        <f>SUM(テーブル1[[#This Row],[販売価格]:[送料]])</f>
        <v>0</v>
      </c>
      <c r="AV17" s="9">
        <f>IF(テーブル1[[#This Row],[出庫日
 （売上・廃棄日）]]="",0,IF(テーブル1[[#This Row],[販売ステータス]]="済",テーブル1[[#This Row],[合計
 （単位：L)]],0))</f>
        <v>0</v>
      </c>
      <c r="AW17" s="9">
        <f>IF(テーブル1[[#This Row],[出庫日
 （売上・廃棄日）]]="",0,IF(テーブル1[[#This Row],[販売ステータス]]="廃棄",テーブル1[[#This Row],[合計
 （単位：L)]],0))</f>
        <v>0</v>
      </c>
      <c r="AX17" s="9">
        <f>IF(ISNUMBER(テーブル1[[#This Row],[合計
 （単位：L)]])=TRUE,テーブル1[[#This Row],[合計
 （単位：L)]],0)</f>
        <v>0</v>
      </c>
      <c r="AY17" s="9">
        <f>SUM(テーブル1[[#This Row],[販売量]:[廃棄量]])</f>
        <v>0</v>
      </c>
      <c r="AZ17" s="9">
        <f>テーブル1[[#This Row],[IN]]-テーブル1[[#This Row],[OUT]]</f>
        <v>0</v>
      </c>
      <c r="BA17" s="9" t="str">
        <f>IF(テーブル1[[#This Row],[IN]]-テーブル1[[#This Row],[OUT]]=テーブル1[[#This Row],[在庫量]],"","error")</f>
        <v/>
      </c>
      <c r="BB17" s="9" t="str">
        <f>IF(OR(テーブル1[[#This Row],[仕入れ日]]="",テーブル1[[#This Row],[仕入れ日]]="END")=TRUE,"",TEXT(テーブル1[[#This Row],[仕入れ日]],"yyyy/m"))</f>
        <v/>
      </c>
      <c r="BC17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7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7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7" s="9" t="str">
        <f>IF(テーブル1[[#This Row],[売渡承諾書No]]="","",CONCATENATE(テーブル1[[#This Row],[買取店舗]],"-",テーブル1[[#This Row],[売渡承諾書No]]))</f>
        <v/>
      </c>
      <c r="BG17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7" s="12"/>
    </row>
    <row r="18" spans="1:64" ht="16.5" outlineLevel="1">
      <c r="A18" s="10">
        <v>0</v>
      </c>
      <c r="B18" s="11" t="s">
        <v>46</v>
      </c>
      <c r="C18" s="2" t="s">
        <v>95</v>
      </c>
      <c r="D18" s="12"/>
      <c r="E18" s="12"/>
      <c r="F18" s="15"/>
      <c r="G18" s="12"/>
      <c r="H18" s="10"/>
      <c r="I18" s="13"/>
      <c r="J18" s="12"/>
      <c r="K18" s="12"/>
      <c r="L18" s="11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3"/>
      <c r="X18" s="12"/>
      <c r="Y18" s="12"/>
      <c r="Z18" s="12"/>
      <c r="AA18" s="12"/>
      <c r="AB18" s="12"/>
      <c r="AC18" s="12"/>
      <c r="AD18" s="13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 t="s">
        <v>56</v>
      </c>
      <c r="AU18" s="9">
        <f>SUM(テーブル1[[#This Row],[販売価格]:[送料]])</f>
        <v>0</v>
      </c>
      <c r="AV18" s="9">
        <f>IF(テーブル1[[#This Row],[出庫日
 （売上・廃棄日）]]="",0,IF(テーブル1[[#This Row],[販売ステータス]]="済",テーブル1[[#This Row],[合計
 （単位：L)]],0))</f>
        <v>0</v>
      </c>
      <c r="AW18" s="9">
        <f>IF(テーブル1[[#This Row],[出庫日
 （売上・廃棄日）]]="",0,IF(テーブル1[[#This Row],[販売ステータス]]="廃棄",テーブル1[[#This Row],[合計
 （単位：L)]],0))</f>
        <v>0</v>
      </c>
      <c r="AX18" s="9">
        <f>IF(ISNUMBER(テーブル1[[#This Row],[合計
 （単位：L)]])=TRUE,テーブル1[[#This Row],[合計
 （単位：L)]],0)</f>
        <v>0</v>
      </c>
      <c r="AY18" s="9">
        <f>SUM(テーブル1[[#This Row],[販売量]:[廃棄量]])</f>
        <v>0</v>
      </c>
      <c r="AZ18" s="9">
        <f>テーブル1[[#This Row],[IN]]-テーブル1[[#This Row],[OUT]]</f>
        <v>0</v>
      </c>
      <c r="BA18" s="9" t="str">
        <f>IF(テーブル1[[#This Row],[IN]]-テーブル1[[#This Row],[OUT]]=テーブル1[[#This Row],[在庫量]],"","error")</f>
        <v/>
      </c>
      <c r="BB18" s="9" t="str">
        <f>IF(OR(テーブル1[[#This Row],[仕入れ日]]="",テーブル1[[#This Row],[仕入れ日]]="END")=TRUE,"",TEXT(テーブル1[[#This Row],[仕入れ日]],"yyyy/m"))</f>
        <v/>
      </c>
      <c r="BC18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8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8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8" s="9" t="str">
        <f>IF(テーブル1[[#This Row],[売渡承諾書No]]="","",CONCATENATE(テーブル1[[#This Row],[買取店舗]],"-",テーブル1[[#This Row],[売渡承諾書No]]))</f>
        <v/>
      </c>
      <c r="BG18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8" s="12"/>
    </row>
    <row r="19" spans="1:64" ht="16.5" outlineLevel="1">
      <c r="A19" s="10" t="s">
        <v>56</v>
      </c>
      <c r="B19" s="11" t="s">
        <v>56</v>
      </c>
      <c r="C19" s="2" t="s">
        <v>56</v>
      </c>
      <c r="D19" s="12" t="s">
        <v>56</v>
      </c>
      <c r="E19" s="12" t="s">
        <v>56</v>
      </c>
      <c r="F19" s="15" t="s">
        <v>56</v>
      </c>
      <c r="G19" s="12" t="s">
        <v>56</v>
      </c>
      <c r="H19" s="10" t="s">
        <v>56</v>
      </c>
      <c r="I19" s="13" t="s">
        <v>56</v>
      </c>
      <c r="J19" s="12" t="s">
        <v>56</v>
      </c>
      <c r="K19" s="12" t="s">
        <v>56</v>
      </c>
      <c r="L19" s="11" t="s">
        <v>56</v>
      </c>
      <c r="M19" s="12" t="s">
        <v>56</v>
      </c>
      <c r="N19" s="12" t="s">
        <v>56</v>
      </c>
      <c r="O19" s="12" t="s">
        <v>56</v>
      </c>
      <c r="P19" s="12" t="s">
        <v>56</v>
      </c>
      <c r="Q19" s="12" t="s">
        <v>56</v>
      </c>
      <c r="R19" s="12" t="s">
        <v>56</v>
      </c>
      <c r="S19" s="12" t="s">
        <v>56</v>
      </c>
      <c r="T19" s="12" t="s">
        <v>56</v>
      </c>
      <c r="U19" s="12" t="s">
        <v>56</v>
      </c>
      <c r="V19" s="12" t="s">
        <v>56</v>
      </c>
      <c r="W19" s="13" t="s">
        <v>56</v>
      </c>
      <c r="X19" s="12" t="s">
        <v>56</v>
      </c>
      <c r="Y19" s="12" t="s">
        <v>56</v>
      </c>
      <c r="Z19" s="12" t="s">
        <v>56</v>
      </c>
      <c r="AA19" s="12" t="s">
        <v>56</v>
      </c>
      <c r="AB19" s="12" t="s">
        <v>56</v>
      </c>
      <c r="AC19" s="12" t="s">
        <v>56</v>
      </c>
      <c r="AD19" s="13" t="s">
        <v>56</v>
      </c>
      <c r="AE19" s="12" t="s">
        <v>56</v>
      </c>
      <c r="AF19" s="12" t="s">
        <v>56</v>
      </c>
      <c r="AG19" s="12" t="s">
        <v>56</v>
      </c>
      <c r="AH19" s="12" t="s">
        <v>56</v>
      </c>
      <c r="AI19" s="12"/>
      <c r="AJ19" s="12" t="s">
        <v>56</v>
      </c>
      <c r="AK19" s="12" t="s">
        <v>56</v>
      </c>
      <c r="AL19" s="12" t="s">
        <v>56</v>
      </c>
      <c r="AM19" s="12" t="s">
        <v>56</v>
      </c>
      <c r="AN19" s="12" t="s">
        <v>56</v>
      </c>
      <c r="AO19" s="12" t="s">
        <v>56</v>
      </c>
      <c r="AP19" s="12" t="s">
        <v>56</v>
      </c>
      <c r="AQ19" s="12" t="s">
        <v>56</v>
      </c>
      <c r="AR19" s="12" t="s">
        <v>56</v>
      </c>
      <c r="AS19" s="12" t="s">
        <v>56</v>
      </c>
      <c r="AT19" s="12" t="s">
        <v>56</v>
      </c>
      <c r="AU19" s="9">
        <f>SUM(テーブル1[[#This Row],[販売価格]:[送料]])</f>
        <v>0</v>
      </c>
      <c r="AV19" s="9">
        <f>IF(テーブル1[[#This Row],[出庫日
 （売上・廃棄日）]]="",0,IF(テーブル1[[#This Row],[販売ステータス]]="済",テーブル1[[#This Row],[合計
 （単位：L)]],0))</f>
        <v>0</v>
      </c>
      <c r="AW19" s="9">
        <f>IF(テーブル1[[#This Row],[出庫日
 （売上・廃棄日）]]="",0,IF(テーブル1[[#This Row],[販売ステータス]]="廃棄",テーブル1[[#This Row],[合計
 （単位：L)]],0))</f>
        <v>0</v>
      </c>
      <c r="AX19" s="9">
        <f>IF(ISNUMBER(テーブル1[[#This Row],[合計
 （単位：L)]])=TRUE,テーブル1[[#This Row],[合計
 （単位：L)]],0)</f>
        <v>0</v>
      </c>
      <c r="AY19" s="9">
        <f>SUM(テーブル1[[#This Row],[販売量]:[廃棄量]])</f>
        <v>0</v>
      </c>
      <c r="AZ19" s="9">
        <f>テーブル1[[#This Row],[IN]]-テーブル1[[#This Row],[OUT]]</f>
        <v>0</v>
      </c>
      <c r="BA19" s="9" t="str">
        <f>IF(テーブル1[[#This Row],[IN]]-テーブル1[[#This Row],[OUT]]=テーブル1[[#This Row],[在庫量]],"","error")</f>
        <v/>
      </c>
      <c r="BB19" s="9" t="str">
        <f>IF(OR(テーブル1[[#This Row],[仕入れ日]]="",テーブル1[[#This Row],[仕入れ日]]="END")=TRUE,"",TEXT(テーブル1[[#This Row],[仕入れ日]],"yyyy/m"))</f>
        <v/>
      </c>
      <c r="BC19" s="9" t="str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/>
      </c>
      <c r="BD19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19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19" s="9" t="str">
        <f>IF(テーブル1[[#This Row],[売渡承諾書No]]="","",CONCATENATE(テーブル1[[#This Row],[買取店舗]],"-",テーブル1[[#This Row],[売渡承諾書No]]))</f>
        <v>END-END</v>
      </c>
      <c r="BG19" s="9" t="str">
        <f>IFERROR(IF(OR(テーブル1[[#This Row],[No]]="",テーブル1[[#This Row],[出品日]]="")=TRUE,"",CONCATENATE(YEAR(テーブル1[[#This Row],[出品日]]),"/",MONTH(テーブル1[[#This Row],[出品日]]))),"")</f>
        <v/>
      </c>
      <c r="BL19" s="12"/>
    </row>
    <row r="20" spans="1:64" ht="15.75" customHeight="1">
      <c r="A20" s="9">
        <v>100001</v>
      </c>
      <c r="B20" s="9" t="s">
        <v>96</v>
      </c>
      <c r="C20" s="9" t="s">
        <v>47</v>
      </c>
      <c r="D20" s="9">
        <v>1.8</v>
      </c>
      <c r="E20" s="9">
        <v>1</v>
      </c>
      <c r="F20" s="16">
        <v>44348</v>
      </c>
      <c r="G20" s="9">
        <v>330</v>
      </c>
      <c r="H20" s="9" t="s">
        <v>72</v>
      </c>
      <c r="I20" s="18">
        <v>44223</v>
      </c>
      <c r="J20" s="9" t="s">
        <v>97</v>
      </c>
      <c r="K20" s="9" t="s">
        <v>98</v>
      </c>
      <c r="L20" s="9" t="s">
        <v>99</v>
      </c>
      <c r="M20" s="12">
        <v>1.8</v>
      </c>
      <c r="N20" s="9" t="s">
        <v>59</v>
      </c>
      <c r="O20" s="9" t="s">
        <v>72</v>
      </c>
      <c r="P20" s="9" t="s">
        <v>73</v>
      </c>
      <c r="Q20" s="9" t="s">
        <v>100</v>
      </c>
      <c r="R20" s="9" t="s">
        <v>100</v>
      </c>
      <c r="S20" s="9" t="s">
        <v>100</v>
      </c>
      <c r="T20" s="9" t="s">
        <v>238</v>
      </c>
      <c r="U20" s="9" t="s">
        <v>100</v>
      </c>
      <c r="V20" s="9" t="s">
        <v>100</v>
      </c>
      <c r="W20" s="18" t="s">
        <v>100</v>
      </c>
      <c r="X20" s="9" t="s">
        <v>100</v>
      </c>
      <c r="Y20" s="9" t="s">
        <v>100</v>
      </c>
      <c r="Z20" s="9" t="s">
        <v>100</v>
      </c>
      <c r="AA20" s="9" t="s">
        <v>100</v>
      </c>
      <c r="AB20" s="9" t="s">
        <v>100</v>
      </c>
      <c r="AC20" s="9" t="s">
        <v>100</v>
      </c>
      <c r="AD20" s="18" t="s">
        <v>100</v>
      </c>
      <c r="AE20" s="9" t="s">
        <v>100</v>
      </c>
      <c r="AF20" s="9">
        <v>0</v>
      </c>
      <c r="AG20" s="9">
        <v>0</v>
      </c>
      <c r="AH20" s="9">
        <v>0</v>
      </c>
      <c r="AI20" s="9">
        <v>0</v>
      </c>
      <c r="AU20" s="9">
        <f>SUM(テーブル1[[#This Row],[販売価格]:[送料]])</f>
        <v>0</v>
      </c>
      <c r="AV20" s="9">
        <f>IF(テーブル1[[#This Row],[出庫日
 （売上・廃棄日）]]="",0,IF(テーブル1[[#This Row],[販売ステータス]]="済",テーブル1[[#This Row],[合計
 （単位：L)]],0))</f>
        <v>0</v>
      </c>
      <c r="AW20" s="9">
        <f>IF(テーブル1[[#This Row],[出庫日
 （売上・廃棄日）]]="",0,IF(テーブル1[[#This Row],[販売ステータス]]="廃棄",テーブル1[[#This Row],[合計
 （単位：L)]],0))</f>
        <v>0</v>
      </c>
      <c r="AX20" s="9">
        <f>IF(ISNUMBER(テーブル1[[#This Row],[合計
 （単位：L)]])=TRUE,テーブル1[[#This Row],[合計
 （単位：L)]],0)</f>
        <v>1.8</v>
      </c>
      <c r="AY20" s="9">
        <f>SUM(テーブル1[[#This Row],[販売量]:[廃棄量]])</f>
        <v>0</v>
      </c>
      <c r="AZ20" s="9">
        <f>テーブル1[[#This Row],[IN]]-テーブル1[[#This Row],[OUT]]</f>
        <v>1.8</v>
      </c>
      <c r="BA20" s="9" t="str">
        <f>IF(テーブル1[[#This Row],[IN]]-テーブル1[[#This Row],[OUT]]=テーブル1[[#This Row],[在庫量]],"","error")</f>
        <v/>
      </c>
      <c r="BB20" s="9" t="str">
        <f>IF(OR(テーブル1[[#This Row],[仕入れ日]]="",テーブル1[[#This Row],[仕入れ日]]="END")=TRUE,"",TEXT(テーブル1[[#This Row],[仕入れ日]],"yyyy/m"))</f>
        <v>2021/1</v>
      </c>
      <c r="BC20" s="9">
        <f>IF(OR(テーブル1[[#This Row],[仕入れ日]]="",テーブル1[[#This Row],[仕入れ日]]="END")=TRUE,"",IF(MONTH(テーブル1[[#This Row],[仕入れ日]])&lt;=3,YEAR(テーブル1[[#This Row],[仕入れ日]])-1,YEAR(テーブル1[[#This Row],[仕入れ日]])))</f>
        <v>2020</v>
      </c>
      <c r="BD20" s="9" t="str">
        <f>IF(OR(テーブル1[[#This Row],[出庫日
 （売上・廃棄日）]]="",テーブル1[[#This Row],[出庫日
 （売上・廃棄日）]]="END")=TRUE,"",TEXT(テーブル1[[#This Row],[出庫日
 （売上・廃棄日）]],"yyyy/m"))</f>
        <v/>
      </c>
      <c r="BE20" s="9" t="str">
        <f>IF(OR(テーブル1[[#This Row],[出庫日
 （売上・廃棄日）]]="",テーブル1[[#This Row],[出庫日
 （売上・廃棄日）]]="END")=TRUE,"",IF(MONTH(テーブル1[[#This Row],[出庫日
 （売上・廃棄日）]])&lt;=3,YEAR(テーブル1[[#This Row],[出庫日
 （売上・廃棄日）]])-1,YEAR(テーブル1[[#This Row],[出庫日
 （売上・廃棄日）]])))</f>
        <v/>
      </c>
      <c r="BF20" s="9" t="str">
        <f>IF(テーブル1[[#This Row],[売渡承諾書No]]="","",CONCATENATE(テーブル1[[#This Row],[買取店舗]],"-",テーブル1[[#This Row],[売渡承諾書No]]))</f>
        <v>New伊那店-R000010</v>
      </c>
      <c r="BG20" s="9" t="str">
        <f>IFERROR(IF(OR(テーブル1[[#This Row],[No]]="",テーブル1[[#This Row],[出品日]]="")=TRUE,"",CONCATENATE(YEAR(テーブル1[[#This Row],[出品日]]),"/",MONTH(テーブル1[[#This Row],[出品日]]))),"")</f>
        <v/>
      </c>
    </row>
  </sheetData>
  <phoneticPr fontId="4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2462-B911-4680-B228-DB9F3C1EF2D4}">
  <sheetPr codeName="Sheet2">
    <tabColor theme="5" tint="0.39997558519241921"/>
    <pageSetUpPr fitToPage="1"/>
  </sheetPr>
  <dimension ref="A1:O61"/>
  <sheetViews>
    <sheetView view="pageBreakPreview" zoomScaleNormal="100" zoomScaleSheetLayoutView="100" workbookViewId="0">
      <selection activeCell="C5" sqref="C5"/>
    </sheetView>
  </sheetViews>
  <sheetFormatPr defaultColWidth="9" defaultRowHeight="18"/>
  <cols>
    <col min="1" max="1" width="9.08203125" bestFit="1" customWidth="1"/>
    <col min="2" max="2" width="17.1640625" bestFit="1" customWidth="1"/>
    <col min="3" max="3" width="10.58203125" customWidth="1"/>
    <col min="4" max="4" width="13.4140625" customWidth="1"/>
    <col min="5" max="5" width="10.58203125" customWidth="1"/>
    <col min="6" max="6" width="4.33203125" customWidth="1"/>
    <col min="7" max="7" width="17.1640625" bestFit="1" customWidth="1"/>
    <col min="8" max="9" width="10.58203125" customWidth="1"/>
    <col min="10" max="10" width="3.6640625" customWidth="1"/>
  </cols>
  <sheetData>
    <row r="1" spans="1:15" ht="26.5">
      <c r="A1" s="54" t="str">
        <f>CONCATENATE(C5,"酒販月別実績")</f>
        <v>2024/2酒販月別実績</v>
      </c>
    </row>
    <row r="2" spans="1:15">
      <c r="H2" s="55">
        <f ca="1">NOW()</f>
        <v>45353.728632407408</v>
      </c>
      <c r="I2" s="56"/>
    </row>
    <row r="3" spans="1:15">
      <c r="B3" s="57" t="s">
        <v>203</v>
      </c>
      <c r="C3" s="48">
        <v>2024</v>
      </c>
    </row>
    <row r="4" spans="1:15">
      <c r="B4" s="57" t="s">
        <v>153</v>
      </c>
      <c r="C4" s="48">
        <v>2</v>
      </c>
    </row>
    <row r="5" spans="1:15">
      <c r="B5" s="57" t="s">
        <v>197</v>
      </c>
      <c r="C5" s="58" t="str">
        <f>CONCATENATE(C3,"/",C4)</f>
        <v>2024/2</v>
      </c>
    </row>
    <row r="6" spans="1:15">
      <c r="A6">
        <v>1</v>
      </c>
      <c r="B6" t="s">
        <v>113</v>
      </c>
    </row>
    <row r="7" spans="1:15">
      <c r="B7" s="59" t="s">
        <v>204</v>
      </c>
      <c r="C7" s="49">
        <f>報告計算シート!B3</f>
        <v>0</v>
      </c>
      <c r="D7" s="60" t="str">
        <f>報告計算シート!A7</f>
        <v>ネット売上</v>
      </c>
      <c r="E7" s="50">
        <f>VLOOKUP(D7,報告計算シート!$A$7:$C$23,2,FALSE)</f>
        <v>0</v>
      </c>
      <c r="O7" t="s">
        <v>205</v>
      </c>
    </row>
    <row r="8" spans="1:15">
      <c r="B8" s="61"/>
      <c r="C8" s="62"/>
      <c r="D8" s="60" t="str">
        <f>報告計算シート!A8</f>
        <v>業販売上</v>
      </c>
      <c r="E8" s="50">
        <f>VLOOKUP(D8,報告計算シート!$A$7:$C$23,2,FALSE)</f>
        <v>0</v>
      </c>
    </row>
    <row r="9" spans="1:15">
      <c r="B9" s="61"/>
      <c r="C9" s="62"/>
      <c r="D9" s="60" t="str">
        <f>報告計算シート!A9</f>
        <v>アピタ飯田店_店頭販売</v>
      </c>
      <c r="E9" s="50">
        <f>VLOOKUP(D9,報告計算シート!$A$7:$C$23,2,FALSE)</f>
        <v>0</v>
      </c>
    </row>
    <row r="10" spans="1:15">
      <c r="B10" s="61"/>
      <c r="C10" s="62"/>
      <c r="D10" s="60" t="str">
        <f>報告計算シート!A10</f>
        <v>かいてん局松本店_店頭販売</v>
      </c>
      <c r="E10" s="50">
        <f>VLOOKUP(D10,報告計算シート!$A$7:$C$23,2,FALSE)</f>
        <v>0</v>
      </c>
    </row>
    <row r="11" spans="1:15">
      <c r="B11" s="61"/>
      <c r="C11" s="62"/>
      <c r="D11" s="60" t="str">
        <f>報告計算シート!A11</f>
        <v>諏訪店_店舗売上</v>
      </c>
      <c r="E11" s="50">
        <f>VLOOKUP(D11,報告計算シート!$A$7:$C$23,2,FALSE)</f>
        <v>0</v>
      </c>
    </row>
    <row r="12" spans="1:15">
      <c r="B12" s="61"/>
      <c r="C12" s="62"/>
      <c r="D12" s="60" t="str">
        <f>報告計算シート!A12</f>
        <v>New伊那_店舗売上</v>
      </c>
      <c r="E12" s="50">
        <f>VLOOKUP(D12,報告計算シート!$A$7:$C$23,2,FALSE)</f>
        <v>0</v>
      </c>
    </row>
    <row r="13" spans="1:15">
      <c r="B13" s="63"/>
      <c r="C13" s="64"/>
      <c r="D13" s="60" t="str">
        <f>報告計算シート!A14</f>
        <v>店舗売上（旧）</v>
      </c>
      <c r="E13" s="50">
        <f>VLOOKUP(D13,報告計算シート!$A$7:$C$23,2,FALSE)</f>
        <v>0</v>
      </c>
    </row>
    <row r="14" spans="1:15">
      <c r="B14" s="57" t="s">
        <v>206</v>
      </c>
      <c r="C14" s="51">
        <f>報告計算シート!B27</f>
        <v>0</v>
      </c>
      <c r="D14" s="65"/>
      <c r="E14" s="66"/>
    </row>
    <row r="15" spans="1:15">
      <c r="B15" s="59" t="s">
        <v>207</v>
      </c>
      <c r="C15" s="67">
        <f>報告計算シート!B30</f>
        <v>0</v>
      </c>
      <c r="D15" s="60" t="str">
        <f>D7</f>
        <v>ネット売上</v>
      </c>
      <c r="E15" s="50">
        <f>VLOOKUP(D15,報告計算シート!$A$7:$C$23,3,FALSE)</f>
        <v>0</v>
      </c>
    </row>
    <row r="16" spans="1:15">
      <c r="B16" s="61" t="s">
        <v>208</v>
      </c>
      <c r="C16" s="61"/>
      <c r="D16" s="60" t="str">
        <f t="shared" ref="D16:D21" si="0">D8</f>
        <v>業販売上</v>
      </c>
      <c r="E16" s="50">
        <f>VLOOKUP(D16,報告計算シート!$A$7:$C$23,3,FALSE)</f>
        <v>0</v>
      </c>
    </row>
    <row r="17" spans="1:5">
      <c r="B17" s="61"/>
      <c r="C17" s="61"/>
      <c r="D17" s="60" t="str">
        <f t="shared" si="0"/>
        <v>アピタ飯田店_店頭販売</v>
      </c>
      <c r="E17" s="50">
        <f>VLOOKUP(D17,報告計算シート!$A$7:$C$23,3,FALSE)</f>
        <v>0</v>
      </c>
    </row>
    <row r="18" spans="1:5">
      <c r="B18" s="61"/>
      <c r="C18" s="61"/>
      <c r="D18" s="60" t="str">
        <f t="shared" si="0"/>
        <v>かいてん局松本店_店頭販売</v>
      </c>
      <c r="E18" s="50">
        <f>VLOOKUP(D18,報告計算シート!$A$7:$C$23,3,FALSE)</f>
        <v>0</v>
      </c>
    </row>
    <row r="19" spans="1:5">
      <c r="B19" s="61"/>
      <c r="C19" s="61"/>
      <c r="D19" s="60" t="str">
        <f t="shared" si="0"/>
        <v>諏訪店_店舗売上</v>
      </c>
      <c r="E19" s="50">
        <f>VLOOKUP(D19,報告計算シート!$A$7:$C$23,3,FALSE)</f>
        <v>0</v>
      </c>
    </row>
    <row r="20" spans="1:5">
      <c r="B20" s="61"/>
      <c r="C20" s="61"/>
      <c r="D20" s="60" t="str">
        <f t="shared" si="0"/>
        <v>New伊那_店舗売上</v>
      </c>
      <c r="E20" s="50">
        <f>VLOOKUP(D20,報告計算シート!$A$7:$C$23,3,FALSE)</f>
        <v>0</v>
      </c>
    </row>
    <row r="21" spans="1:5">
      <c r="B21" s="63"/>
      <c r="C21" s="63"/>
      <c r="D21" s="60" t="str">
        <f t="shared" si="0"/>
        <v>店舗売上（旧）</v>
      </c>
      <c r="E21" s="50">
        <f>VLOOKUP(D21,報告計算シート!$A$7:$C$23,3,FALSE)</f>
        <v>0</v>
      </c>
    </row>
    <row r="22" spans="1:5">
      <c r="B22" s="57" t="s">
        <v>209</v>
      </c>
      <c r="C22" s="50">
        <f>報告計算シート!B61</f>
        <v>330</v>
      </c>
      <c r="D22" s="66"/>
      <c r="E22" s="66"/>
    </row>
    <row r="23" spans="1:5">
      <c r="D23" s="68"/>
    </row>
    <row r="24" spans="1:5">
      <c r="D24" s="68"/>
    </row>
    <row r="25" spans="1:5">
      <c r="A25">
        <v>2</v>
      </c>
      <c r="B25" t="s">
        <v>210</v>
      </c>
    </row>
    <row r="26" spans="1:5">
      <c r="B26" s="59" t="s">
        <v>211</v>
      </c>
      <c r="C26" s="52">
        <f>報告計算シート!B33</f>
        <v>0</v>
      </c>
      <c r="D26" s="60" t="str">
        <f>管理!H2</f>
        <v>アピタ飯田店</v>
      </c>
      <c r="E26" s="52">
        <f>VLOOKUP(D26,報告計算シート!$A$36:$C$52,2,FALSE)</f>
        <v>0</v>
      </c>
    </row>
    <row r="27" spans="1:5">
      <c r="B27" s="61"/>
      <c r="C27" s="61"/>
      <c r="D27" s="60" t="str">
        <f>管理!H3</f>
        <v>かいてん局松本店</v>
      </c>
      <c r="E27" s="52">
        <f>VLOOKUP(D27,報告計算シート!$A$36:$C$52,2,FALSE)</f>
        <v>0</v>
      </c>
    </row>
    <row r="28" spans="1:5">
      <c r="B28" s="61"/>
      <c r="C28" s="61"/>
      <c r="D28" s="60" t="str">
        <f>管理!H4</f>
        <v>諏訪店</v>
      </c>
      <c r="E28" s="52">
        <f>VLOOKUP(D28,報告計算シート!$A$36:$C$52,2,FALSE)</f>
        <v>0</v>
      </c>
    </row>
    <row r="29" spans="1:5">
      <c r="B29" s="61"/>
      <c r="C29" s="61"/>
      <c r="D29" s="69" t="str">
        <f>管理!H5</f>
        <v>New伊那店</v>
      </c>
      <c r="E29" s="52">
        <f>VLOOKUP(D29,報告計算シート!$A$36:$C$52,2,FALSE)</f>
        <v>0</v>
      </c>
    </row>
    <row r="30" spans="1:5">
      <c r="B30" s="59" t="s">
        <v>212</v>
      </c>
      <c r="C30" s="59">
        <f>報告計算シート!B57</f>
        <v>0</v>
      </c>
      <c r="D30" s="60" t="str">
        <f>D26</f>
        <v>アピタ飯田店</v>
      </c>
      <c r="E30" s="50">
        <f>VLOOKUP(D26,報告計算シート!$A$36:$C$52,3,FALSE)</f>
        <v>0</v>
      </c>
    </row>
    <row r="31" spans="1:5">
      <c r="B31" s="61"/>
      <c r="C31" s="61"/>
      <c r="D31" s="60" t="str">
        <f>D27</f>
        <v>かいてん局松本店</v>
      </c>
      <c r="E31" s="50">
        <f>VLOOKUP(D27,報告計算シート!$A$36:$C$52,3,FALSE)</f>
        <v>0</v>
      </c>
    </row>
    <row r="32" spans="1:5">
      <c r="B32" s="61"/>
      <c r="C32" s="61"/>
      <c r="D32" s="60" t="str">
        <f>D28</f>
        <v>諏訪店</v>
      </c>
      <c r="E32" s="50">
        <f>VLOOKUP(D28,報告計算シート!$A$36:$C$52,3,FALSE)</f>
        <v>0</v>
      </c>
    </row>
    <row r="33" spans="1:15">
      <c r="B33" s="63"/>
      <c r="C33" s="63"/>
      <c r="D33" s="60" t="str">
        <f>D29</f>
        <v>New伊那店</v>
      </c>
      <c r="E33" s="50">
        <f>VLOOKUP(D29,報告計算シート!$A$36:$C$52,3,FALSE)</f>
        <v>0</v>
      </c>
    </row>
    <row r="34" spans="1:15">
      <c r="A34">
        <v>3</v>
      </c>
      <c r="B34" t="s">
        <v>213</v>
      </c>
    </row>
    <row r="35" spans="1:15">
      <c r="B35" t="s">
        <v>113</v>
      </c>
      <c r="G35" t="s">
        <v>210</v>
      </c>
    </row>
    <row r="36" spans="1:15">
      <c r="B36" s="57" t="s">
        <v>214</v>
      </c>
      <c r="C36" s="58" t="s">
        <v>113</v>
      </c>
      <c r="D36" s="58" t="s">
        <v>215</v>
      </c>
      <c r="E36" s="58" t="s">
        <v>216</v>
      </c>
      <c r="G36" s="57"/>
      <c r="H36" s="58" t="s">
        <v>217</v>
      </c>
      <c r="I36" s="58" t="s">
        <v>216</v>
      </c>
    </row>
    <row r="37" spans="1:15">
      <c r="B37" s="57" t="s">
        <v>47</v>
      </c>
      <c r="C37" s="50">
        <f>IFERROR(INDEX(月別売上報告pivot!$283:$309,MATCH(月別売上報告!$B37,月別売上報告pivot!$A$283:$A$309,0),MATCH(月別売上報告!$C$5,月別売上報告pivot!$283:$283,0)),0)</f>
        <v>0</v>
      </c>
      <c r="D37" s="50">
        <f>IFERROR(INDEX(月別売上報告pivot!$342:$370,MATCH(月別売上報告!$B37,月別売上報告pivot!$A$342:$A$370,0),MATCH(月別売上報告!$C$5,月別売上報告pivot!$342:$342,0)),0)</f>
        <v>0</v>
      </c>
      <c r="E37" s="57">
        <f>IFERROR(INDEX(月別売上報告pivot!$312:$338,MATCH(月別売上報告!$B37,月別売上報告pivot!$A$312:$A$338,0),MATCH(月別売上報告!$C$5,月別売上報告pivot!$312:$312,0)),0)</f>
        <v>0</v>
      </c>
      <c r="G37" s="57" t="s">
        <v>47</v>
      </c>
      <c r="H37" s="50">
        <f>IFERROR(INDEX(月別売上報告pivot!$382:$410,MATCH(月別売上報告!$G37,月別売上報告pivot!$A$382:$A$410,0),MATCH(月別売上報告!$C$5,月別売上報告pivot!$382:$382,0)),0)</f>
        <v>0</v>
      </c>
      <c r="I37" s="50">
        <f>IFERROR(INDEX(月別売上報告pivot!$412:$440,MATCH(月別売上報告!$G37,月別売上報告pivot!$A$412:$A$440,0),MATCH(月別売上報告!$C$5,月別売上報告pivot!$412:$412,0)),0)</f>
        <v>0</v>
      </c>
      <c r="O37" t="s">
        <v>218</v>
      </c>
    </row>
    <row r="38" spans="1:15">
      <c r="B38" s="57" t="s">
        <v>57</v>
      </c>
      <c r="C38" s="50">
        <f>IFERROR(INDEX(月別売上報告pivot!$283:$309,MATCH(月別売上報告!$B38,月別売上報告pivot!$A$283:$A$309,0),MATCH(月別売上報告!$C$5,月別売上報告pivot!$283:$283,0)),0)</f>
        <v>0</v>
      </c>
      <c r="D38" s="50">
        <f>IFERROR(INDEX(月別売上報告pivot!$342:$370,MATCH(月別売上報告!$B38,月別売上報告pivot!$A$342:$A$370,0),MATCH(月別売上報告!$C$5,月別売上報告pivot!$342:$342,0)),0)</f>
        <v>0</v>
      </c>
      <c r="E38" s="57">
        <f>IFERROR(INDEX(月別売上報告pivot!$312:$338,MATCH(月別売上報告!$B38,月別売上報告pivot!$A$312:$A$338,0),MATCH(月別売上報告!$C$5,月別売上報告pivot!$312:$312,0)),0)</f>
        <v>0</v>
      </c>
      <c r="G38" s="57" t="s">
        <v>57</v>
      </c>
      <c r="H38" s="50">
        <f>IFERROR(INDEX(月別売上報告pivot!$382:$410,MATCH(月別売上報告!$G38,月別売上報告pivot!$A$382:$A$410,0),MATCH(月別売上報告!$C$5,月別売上報告pivot!$382:$382,0)),0)</f>
        <v>0</v>
      </c>
      <c r="I38" s="50">
        <f>IFERROR(INDEX(月別売上報告pivot!$412:$440,MATCH(月別売上報告!$G38,月別売上報告pivot!$A$412:$A$440,0),MATCH(月別売上報告!$C$5,月別売上報告pivot!$412:$412,0)),0)</f>
        <v>0</v>
      </c>
    </row>
    <row r="39" spans="1:15">
      <c r="B39" s="57" t="s">
        <v>65</v>
      </c>
      <c r="C39" s="50">
        <f>IFERROR(INDEX(月別売上報告pivot!$283:$309,MATCH(月別売上報告!$B39,月別売上報告pivot!$A$283:$A$309,0),MATCH(月別売上報告!$C$5,月別売上報告pivot!$283:$283,0)),0)</f>
        <v>0</v>
      </c>
      <c r="D39" s="50">
        <f>IFERROR(INDEX(月別売上報告pivot!$342:$370,MATCH(月別売上報告!$B39,月別売上報告pivot!$A$342:$A$370,0),MATCH(月別売上報告!$C$5,月別売上報告pivot!$342:$342,0)),0)</f>
        <v>0</v>
      </c>
      <c r="E39" s="57">
        <f>IFERROR(INDEX(月別売上報告pivot!$312:$338,MATCH(月別売上報告!$B39,月別売上報告pivot!$A$312:$A$338,0),MATCH(月別売上報告!$C$5,月別売上報告pivot!$312:$312,0)),0)</f>
        <v>0</v>
      </c>
      <c r="G39" s="57" t="s">
        <v>65</v>
      </c>
      <c r="H39" s="50">
        <f>IFERROR(INDEX(月別売上報告pivot!$382:$410,MATCH(月別売上報告!$G39,月別売上報告pivot!$A$382:$A$410,0),MATCH(月別売上報告!$C$5,月別売上報告pivot!$382:$382,0)),0)</f>
        <v>0</v>
      </c>
      <c r="I39" s="50">
        <f>IFERROR(INDEX(月別売上報告pivot!$412:$440,MATCH(月別売上報告!$G39,月別売上報告pivot!$A$412:$A$440,0),MATCH(月別売上報告!$C$5,月別売上報告pivot!$412:$412,0)),0)</f>
        <v>0</v>
      </c>
    </row>
    <row r="40" spans="1:15">
      <c r="B40" s="57" t="s">
        <v>71</v>
      </c>
      <c r="C40" s="50">
        <f>IFERROR(INDEX(月別売上報告pivot!$283:$309,MATCH(月別売上報告!$B40,月別売上報告pivot!$A$283:$A$309,0),MATCH(月別売上報告!$C$5,月別売上報告pivot!$283:$283,0)),0)</f>
        <v>0</v>
      </c>
      <c r="D40" s="50">
        <f>IFERROR(INDEX(月別売上報告pivot!$342:$370,MATCH(月別売上報告!$B40,月別売上報告pivot!$A$342:$A$370,0),MATCH(月別売上報告!$C$5,月別売上報告pivot!$342:$342,0)),0)</f>
        <v>0</v>
      </c>
      <c r="E40" s="57">
        <f>IFERROR(INDEX(月別売上報告pivot!$312:$338,MATCH(月別売上報告!$B40,月別売上報告pivot!$A$312:$A$338,0),MATCH(月別売上報告!$C$5,月別売上報告pivot!$312:$312,0)),0)</f>
        <v>0</v>
      </c>
      <c r="G40" s="57" t="s">
        <v>71</v>
      </c>
      <c r="H40" s="50">
        <f>IFERROR(INDEX(月別売上報告pivot!$382:$410,MATCH(月別売上報告!$G40,月別売上報告pivot!$A$382:$A$410,0),MATCH(月別売上報告!$C$5,月別売上報告pivot!$382:$382,0)),0)</f>
        <v>0</v>
      </c>
      <c r="I40" s="50">
        <f>IFERROR(INDEX(月別売上報告pivot!$412:$440,MATCH(月別売上報告!$G40,月別売上報告pivot!$A$412:$A$440,0),MATCH(月別売上報告!$C$5,月別売上報告pivot!$412:$412,0)),0)</f>
        <v>0</v>
      </c>
    </row>
    <row r="41" spans="1:15">
      <c r="B41" s="57" t="s">
        <v>77</v>
      </c>
      <c r="C41" s="50">
        <f>IFERROR(INDEX(月別売上報告pivot!$283:$309,MATCH(月別売上報告!$B41,月別売上報告pivot!$A$283:$A$309,0),MATCH(月別売上報告!$C$5,月別売上報告pivot!$283:$283,0)),0)</f>
        <v>0</v>
      </c>
      <c r="D41" s="50">
        <f>IFERROR(INDEX(月別売上報告pivot!$342:$370,MATCH(月別売上報告!$B41,月別売上報告pivot!$A$342:$A$370,0),MATCH(月別売上報告!$C$5,月別売上報告pivot!$342:$342,0)),0)</f>
        <v>0</v>
      </c>
      <c r="E41" s="57">
        <f>IFERROR(INDEX(月別売上報告pivot!$312:$338,MATCH(月別売上報告!$B41,月別売上報告pivot!$A$312:$A$338,0),MATCH(月別売上報告!$C$5,月別売上報告pivot!$312:$312,0)),0)</f>
        <v>0</v>
      </c>
      <c r="G41" s="57" t="s">
        <v>77</v>
      </c>
      <c r="H41" s="50">
        <f>IFERROR(INDEX(月別売上報告pivot!$382:$410,MATCH(月別売上報告!$G41,月別売上報告pivot!$A$382:$A$410,0),MATCH(月別売上報告!$C$5,月別売上報告pivot!$382:$382,0)),0)</f>
        <v>0</v>
      </c>
      <c r="I41" s="50">
        <f>IFERROR(INDEX(月別売上報告pivot!$412:$440,MATCH(月別売上報告!$G41,月別売上報告pivot!$A$412:$A$440,0),MATCH(月別売上報告!$C$5,月別売上報告pivot!$412:$412,0)),0)</f>
        <v>0</v>
      </c>
    </row>
    <row r="42" spans="1:15">
      <c r="B42" s="57" t="s">
        <v>80</v>
      </c>
      <c r="C42" s="50">
        <f>IFERROR(INDEX(月別売上報告pivot!$283:$309,MATCH(月別売上報告!$B42,月別売上報告pivot!$A$283:$A$309,0),MATCH(月別売上報告!$C$5,月別売上報告pivot!$283:$283,0)),0)</f>
        <v>0</v>
      </c>
      <c r="D42" s="50">
        <f>IFERROR(INDEX(月別売上報告pivot!$342:$370,MATCH(月別売上報告!$B42,月別売上報告pivot!$A$342:$A$370,0),MATCH(月別売上報告!$C$5,月別売上報告pivot!$342:$342,0)),0)</f>
        <v>0</v>
      </c>
      <c r="E42" s="57">
        <f>IFERROR(INDEX(月別売上報告pivot!$312:$338,MATCH(月別売上報告!$B42,月別売上報告pivot!$A$312:$A$338,0),MATCH(月別売上報告!$C$5,月別売上報告pivot!$312:$312,0)),0)</f>
        <v>0</v>
      </c>
      <c r="G42" s="57" t="s">
        <v>80</v>
      </c>
      <c r="H42" s="50">
        <f>IFERROR(INDEX(月別売上報告pivot!$382:$410,MATCH(月別売上報告!$G42,月別売上報告pivot!$A$382:$A$410,0),MATCH(月別売上報告!$C$5,月別売上報告pivot!$382:$382,0)),0)</f>
        <v>0</v>
      </c>
      <c r="I42" s="50">
        <f>IFERROR(INDEX(月別売上報告pivot!$412:$440,MATCH(月別売上報告!$G42,月別売上報告pivot!$A$412:$A$440,0),MATCH(月別売上報告!$C$5,月別売上報告pivot!$412:$412,0)),0)</f>
        <v>0</v>
      </c>
    </row>
    <row r="43" spans="1:15">
      <c r="B43" s="57" t="s">
        <v>82</v>
      </c>
      <c r="C43" s="50">
        <f>IFERROR(INDEX(月別売上報告pivot!$283:$309,MATCH(月別売上報告!$B43,月別売上報告pivot!$A$283:$A$309,0),MATCH(月別売上報告!$C$5,月別売上報告pivot!$283:$283,0)),0)</f>
        <v>0</v>
      </c>
      <c r="D43" s="50">
        <f>IFERROR(INDEX(月別売上報告pivot!$342:$370,MATCH(月別売上報告!$B43,月別売上報告pivot!$A$342:$A$370,0),MATCH(月別売上報告!$C$5,月別売上報告pivot!$342:$342,0)),0)</f>
        <v>0</v>
      </c>
      <c r="E43" s="57">
        <f>IFERROR(INDEX(月別売上報告pivot!$312:$338,MATCH(月別売上報告!$B43,月別売上報告pivot!$A$312:$A$338,0),MATCH(月別売上報告!$C$5,月別売上報告pivot!$312:$312,0)),0)</f>
        <v>0</v>
      </c>
      <c r="G43" s="57" t="s">
        <v>82</v>
      </c>
      <c r="H43" s="50">
        <f>IFERROR(INDEX(月別売上報告pivot!$382:$410,MATCH(月別売上報告!$G43,月別売上報告pivot!$A$382:$A$410,0),MATCH(月別売上報告!$C$5,月別売上報告pivot!$382:$382,0)),0)</f>
        <v>0</v>
      </c>
      <c r="I43" s="50">
        <f>IFERROR(INDEX(月別売上報告pivot!$412:$440,MATCH(月別売上報告!$G43,月別売上報告pivot!$A$412:$A$440,0),MATCH(月別売上報告!$C$5,月別売上報告pivot!$412:$412,0)),0)</f>
        <v>0</v>
      </c>
    </row>
    <row r="44" spans="1:15">
      <c r="B44" s="57" t="s">
        <v>84</v>
      </c>
      <c r="C44" s="50">
        <f>IFERROR(INDEX(月別売上報告pivot!$283:$309,MATCH(月別売上報告!$B44,月別売上報告pivot!$A$283:$A$309,0),MATCH(月別売上報告!$C$5,月別売上報告pivot!$283:$283,0)),0)</f>
        <v>0</v>
      </c>
      <c r="D44" s="50">
        <f>IFERROR(INDEX(月別売上報告pivot!$342:$370,MATCH(月別売上報告!$B44,月別売上報告pivot!$A$342:$A$370,0),MATCH(月別売上報告!$C$5,月別売上報告pivot!$342:$342,0)),0)</f>
        <v>0</v>
      </c>
      <c r="E44" s="57">
        <f>IFERROR(INDEX(月別売上報告pivot!$312:$338,MATCH(月別売上報告!$B44,月別売上報告pivot!$A$312:$A$338,0),MATCH(月別売上報告!$C$5,月別売上報告pivot!$312:$312,0)),0)</f>
        <v>0</v>
      </c>
      <c r="G44" s="57" t="s">
        <v>84</v>
      </c>
      <c r="H44" s="50">
        <f>IFERROR(INDEX(月別売上報告pivot!$382:$410,MATCH(月別売上報告!$G44,月別売上報告pivot!$A$382:$A$410,0),MATCH(月別売上報告!$C$5,月別売上報告pivot!$382:$382,0)),0)</f>
        <v>0</v>
      </c>
      <c r="I44" s="50">
        <f>IFERROR(INDEX(月別売上報告pivot!$412:$440,MATCH(月別売上報告!$G44,月別売上報告pivot!$A$412:$A$440,0),MATCH(月別売上報告!$C$5,月別売上報告pivot!$412:$412,0)),0)</f>
        <v>0</v>
      </c>
    </row>
    <row r="45" spans="1:15">
      <c r="B45" s="57" t="s">
        <v>87</v>
      </c>
      <c r="C45" s="50">
        <f>IFERROR(INDEX(月別売上報告pivot!$283:$309,MATCH(月別売上報告!$B45,月別売上報告pivot!$A$283:$A$309,0),MATCH(月別売上報告!$C$5,月別売上報告pivot!$283:$283,0)),0)</f>
        <v>0</v>
      </c>
      <c r="D45" s="50">
        <f>IFERROR(INDEX(月別売上報告pivot!$342:$370,MATCH(月別売上報告!$B45,月別売上報告pivot!$A$342:$A$370,0),MATCH(月別売上報告!$C$5,月別売上報告pivot!$342:$342,0)),0)</f>
        <v>0</v>
      </c>
      <c r="E45" s="57">
        <f>IFERROR(INDEX(月別売上報告pivot!$312:$338,MATCH(月別売上報告!$B45,月別売上報告pivot!$A$312:$A$338,0),MATCH(月別売上報告!$C$5,月別売上報告pivot!$312:$312,0)),0)</f>
        <v>0</v>
      </c>
      <c r="G45" s="57" t="s">
        <v>87</v>
      </c>
      <c r="H45" s="50">
        <f>IFERROR(INDEX(月別売上報告pivot!$382:$410,MATCH(月別売上報告!$G45,月別売上報告pivot!$A$382:$A$410,0),MATCH(月別売上報告!$C$5,月別売上報告pivot!$382:$382,0)),0)</f>
        <v>0</v>
      </c>
      <c r="I45" s="50">
        <f>IFERROR(INDEX(月別売上報告pivot!$412:$440,MATCH(月別売上報告!$G45,月別売上報告pivot!$A$412:$A$440,0),MATCH(月別売上報告!$C$5,月別売上報告pivot!$412:$412,0)),0)</f>
        <v>0</v>
      </c>
    </row>
    <row r="46" spans="1:15">
      <c r="B46" s="57" t="s">
        <v>88</v>
      </c>
      <c r="C46" s="50">
        <f>IFERROR(INDEX(月別売上報告pivot!$283:$309,MATCH(月別売上報告!$B46,月別売上報告pivot!$A$283:$A$309,0),MATCH(月別売上報告!$C$5,月別売上報告pivot!$283:$283,0)),0)</f>
        <v>0</v>
      </c>
      <c r="D46" s="50">
        <f>IFERROR(INDEX(月別売上報告pivot!$342:$370,MATCH(月別売上報告!$B46,月別売上報告pivot!$A$342:$A$370,0),MATCH(月別売上報告!$C$5,月別売上報告pivot!$342:$342,0)),0)</f>
        <v>0</v>
      </c>
      <c r="E46" s="57">
        <f>IFERROR(INDEX(月別売上報告pivot!$312:$338,MATCH(月別売上報告!$B46,月別売上報告pivot!$A$312:$A$338,0),MATCH(月別売上報告!$C$5,月別売上報告pivot!$312:$312,0)),0)</f>
        <v>0</v>
      </c>
      <c r="G46" s="57" t="s">
        <v>88</v>
      </c>
      <c r="H46" s="50">
        <f>IFERROR(INDEX(月別売上報告pivot!$382:$410,MATCH(月別売上報告!$G46,月別売上報告pivot!$A$382:$A$410,0),MATCH(月別売上報告!$C$5,月別売上報告pivot!$382:$382,0)),0)</f>
        <v>0</v>
      </c>
      <c r="I46" s="50">
        <f>IFERROR(INDEX(月別売上報告pivot!$412:$440,MATCH(月別売上報告!$G46,月別売上報告pivot!$A$412:$A$440,0),MATCH(月別売上報告!$C$5,月別売上報告pivot!$412:$412,0)),0)</f>
        <v>0</v>
      </c>
    </row>
    <row r="47" spans="1:15">
      <c r="B47" s="57" t="s">
        <v>89</v>
      </c>
      <c r="C47" s="50">
        <f>IFERROR(INDEX(月別売上報告pivot!$283:$309,MATCH(月別売上報告!$B47,月別売上報告pivot!$A$283:$A$309,0),MATCH(月別売上報告!$C$5,月別売上報告pivot!$283:$283,0)),0)</f>
        <v>0</v>
      </c>
      <c r="D47" s="50">
        <f>IFERROR(INDEX(月別売上報告pivot!$342:$370,MATCH(月別売上報告!$B47,月別売上報告pivot!$A$342:$A$370,0),MATCH(月別売上報告!$C$5,月別売上報告pivot!$342:$342,0)),0)</f>
        <v>0</v>
      </c>
      <c r="E47" s="57">
        <f>IFERROR(INDEX(月別売上報告pivot!$312:$338,MATCH(月別売上報告!$B47,月別売上報告pivot!$A$312:$A$338,0),MATCH(月別売上報告!$C$5,月別売上報告pivot!$312:$312,0)),0)</f>
        <v>0</v>
      </c>
      <c r="G47" s="57" t="s">
        <v>89</v>
      </c>
      <c r="H47" s="50">
        <f>IFERROR(INDEX(月別売上報告pivot!$382:$410,MATCH(月別売上報告!$G47,月別売上報告pivot!$A$382:$A$410,0),MATCH(月別売上報告!$C$5,月別売上報告pivot!$382:$382,0)),0)</f>
        <v>0</v>
      </c>
      <c r="I47" s="50">
        <f>IFERROR(INDEX(月別売上報告pivot!$412:$440,MATCH(月別売上報告!$G47,月別売上報告pivot!$A$412:$A$440,0),MATCH(月別売上報告!$C$5,月別売上報告pivot!$412:$412,0)),0)</f>
        <v>0</v>
      </c>
    </row>
    <row r="48" spans="1:15">
      <c r="B48" s="57" t="s">
        <v>90</v>
      </c>
      <c r="C48" s="50">
        <f>IFERROR(INDEX(月別売上報告pivot!$283:$309,MATCH(月別売上報告!$B48,月別売上報告pivot!$A$283:$A$309,0),MATCH(月別売上報告!$C$5,月別売上報告pivot!$283:$283,0)),0)</f>
        <v>0</v>
      </c>
      <c r="D48" s="50">
        <f>IFERROR(INDEX(月別売上報告pivot!$342:$370,MATCH(月別売上報告!$B48,月別売上報告pivot!$A$342:$A$370,0),MATCH(月別売上報告!$C$5,月別売上報告pivot!$342:$342,0)),0)</f>
        <v>0</v>
      </c>
      <c r="E48" s="57">
        <f>IFERROR(INDEX(月別売上報告pivot!$312:$338,MATCH(月別売上報告!$B48,月別売上報告pivot!$A$312:$A$338,0),MATCH(月別売上報告!$C$5,月別売上報告pivot!$312:$312,0)),0)</f>
        <v>0</v>
      </c>
      <c r="G48" s="57" t="s">
        <v>90</v>
      </c>
      <c r="H48" s="50">
        <f>IFERROR(INDEX(月別売上報告pivot!$382:$410,MATCH(月別売上報告!$G48,月別売上報告pivot!$A$382:$A$410,0),MATCH(月別売上報告!$C$5,月別売上報告pivot!$382:$382,0)),0)</f>
        <v>0</v>
      </c>
      <c r="I48" s="50">
        <f>IFERROR(INDEX(月別売上報告pivot!$412:$440,MATCH(月別売上報告!$G48,月別売上報告pivot!$A$412:$A$440,0),MATCH(月別売上報告!$C$5,月別売上報告pivot!$412:$412,0)),0)</f>
        <v>0</v>
      </c>
    </row>
    <row r="49" spans="1:9">
      <c r="B49" s="57" t="s">
        <v>91</v>
      </c>
      <c r="C49" s="50">
        <f>IFERROR(INDEX(月別売上報告pivot!$283:$309,MATCH(月別売上報告!$B49,月別売上報告pivot!$A$283:$A$309,0),MATCH(月別売上報告!$C$5,月別売上報告pivot!$283:$283,0)),0)</f>
        <v>0</v>
      </c>
      <c r="D49" s="50">
        <f>IFERROR(INDEX(月別売上報告pivot!$342:$370,MATCH(月別売上報告!$B49,月別売上報告pivot!$A$342:$A$370,0),MATCH(月別売上報告!$C$5,月別売上報告pivot!$342:$342,0)),0)</f>
        <v>0</v>
      </c>
      <c r="E49" s="57">
        <f>IFERROR(INDEX(月別売上報告pivot!$312:$338,MATCH(月別売上報告!$B49,月別売上報告pivot!$A$312:$A$338,0),MATCH(月別売上報告!$C$5,月別売上報告pivot!$312:$312,0)),0)</f>
        <v>0</v>
      </c>
      <c r="G49" s="57" t="s">
        <v>91</v>
      </c>
      <c r="H49" s="50">
        <f>IFERROR(INDEX(月別売上報告pivot!$382:$410,MATCH(月別売上報告!$G49,月別売上報告pivot!$A$382:$A$410,0),MATCH(月別売上報告!$C$5,月別売上報告pivot!$382:$382,0)),0)</f>
        <v>0</v>
      </c>
      <c r="I49" s="50">
        <f>IFERROR(INDEX(月別売上報告pivot!$412:$440,MATCH(月別売上報告!$G49,月別売上報告pivot!$A$412:$A$440,0),MATCH(月別売上報告!$C$5,月別売上報告pivot!$412:$412,0)),0)</f>
        <v>0</v>
      </c>
    </row>
    <row r="50" spans="1:9">
      <c r="B50" s="57" t="s">
        <v>92</v>
      </c>
      <c r="C50" s="50">
        <f>IFERROR(INDEX(月別売上報告pivot!$283:$309,MATCH(月別売上報告!$B50,月別売上報告pivot!$A$283:$A$309,0),MATCH(月別売上報告!$C$5,月別売上報告pivot!$283:$283,0)),0)</f>
        <v>0</v>
      </c>
      <c r="D50" s="50">
        <f>IFERROR(INDEX(月別売上報告pivot!$342:$370,MATCH(月別売上報告!$B50,月別売上報告pivot!$A$342:$A$370,0),MATCH(月別売上報告!$C$5,月別売上報告pivot!$342:$342,0)),0)</f>
        <v>0</v>
      </c>
      <c r="E50" s="57">
        <f>IFERROR(INDEX(月別売上報告pivot!$312:$338,MATCH(月別売上報告!$B50,月別売上報告pivot!$A$312:$A$338,0),MATCH(月別売上報告!$C$5,月別売上報告pivot!$312:$312,0)),0)</f>
        <v>0</v>
      </c>
      <c r="G50" s="57" t="s">
        <v>92</v>
      </c>
      <c r="H50" s="50">
        <f>IFERROR(INDEX(月別売上報告pivot!$382:$410,MATCH(月別売上報告!$G50,月別売上報告pivot!$A$382:$A$410,0),MATCH(月別売上報告!$C$5,月別売上報告pivot!$382:$382,0)),0)</f>
        <v>0</v>
      </c>
      <c r="I50" s="50">
        <f>IFERROR(INDEX(月別売上報告pivot!$412:$440,MATCH(月別売上報告!$G50,月別売上報告pivot!$A$412:$A$440,0),MATCH(月別売上報告!$C$5,月別売上報告pivot!$412:$412,0)),0)</f>
        <v>0</v>
      </c>
    </row>
    <row r="51" spans="1:9">
      <c r="B51" s="57" t="s">
        <v>93</v>
      </c>
      <c r="C51" s="50">
        <f>IFERROR(INDEX(月別売上報告pivot!$283:$309,MATCH(月別売上報告!$B51,月別売上報告pivot!$A$283:$A$309,0),MATCH(月別売上報告!$C$5,月別売上報告pivot!$283:$283,0)),0)</f>
        <v>0</v>
      </c>
      <c r="D51" s="50">
        <f>IFERROR(INDEX(月別売上報告pivot!$342:$370,MATCH(月別売上報告!$B51,月別売上報告pivot!$A$342:$A$370,0),MATCH(月別売上報告!$C$5,月別売上報告pivot!$342:$342,0)),0)</f>
        <v>0</v>
      </c>
      <c r="E51" s="57">
        <f>IFERROR(INDEX(月別売上報告pivot!$312:$338,MATCH(月別売上報告!$B51,月別売上報告pivot!$A$312:$A$338,0),MATCH(月別売上報告!$C$5,月別売上報告pivot!$312:$312,0)),0)</f>
        <v>0</v>
      </c>
      <c r="G51" s="57" t="s">
        <v>93</v>
      </c>
      <c r="H51" s="50">
        <f>IFERROR(INDEX(月別売上報告pivot!$382:$410,MATCH(月別売上報告!$G51,月別売上報告pivot!$A$382:$A$410,0),MATCH(月別売上報告!$C$5,月別売上報告pivot!$382:$382,0)),0)</f>
        <v>0</v>
      </c>
      <c r="I51" s="50">
        <f>IFERROR(INDEX(月別売上報告pivot!$412:$440,MATCH(月別売上報告!$G51,月別売上報告pivot!$A$412:$A$440,0),MATCH(月別売上報告!$C$5,月別売上報告pivot!$412:$412,0)),0)</f>
        <v>0</v>
      </c>
    </row>
    <row r="52" spans="1:9">
      <c r="B52" s="57" t="s">
        <v>94</v>
      </c>
      <c r="C52" s="50">
        <f>IFERROR(INDEX(月別売上報告pivot!$283:$309,MATCH(月別売上報告!$B52,月別売上報告pivot!$A$283:$A$309,0),MATCH(月別売上報告!$C$5,月別売上報告pivot!$283:$283,0)),0)</f>
        <v>0</v>
      </c>
      <c r="D52" s="50">
        <f>IFERROR(INDEX(月別売上報告pivot!$342:$370,MATCH(月別売上報告!$B52,月別売上報告pivot!$A$342:$A$370,0),MATCH(月別売上報告!$C$5,月別売上報告pivot!$342:$342,0)),0)</f>
        <v>0</v>
      </c>
      <c r="E52" s="57">
        <f>IFERROR(INDEX(月別売上報告pivot!$312:$338,MATCH(月別売上報告!$B52,月別売上報告pivot!$A$312:$A$338,0),MATCH(月別売上報告!$C$5,月別売上報告pivot!$312:$312,0)),0)</f>
        <v>0</v>
      </c>
      <c r="G52" s="57" t="s">
        <v>94</v>
      </c>
      <c r="H52" s="50">
        <f>IFERROR(INDEX(月別売上報告pivot!$382:$410,MATCH(月別売上報告!$G52,月別売上報告pivot!$A$382:$A$410,0),MATCH(月別売上報告!$C$5,月別売上報告pivot!$382:$382,0)),0)</f>
        <v>0</v>
      </c>
      <c r="I52" s="50">
        <f>IFERROR(INDEX(月別売上報告pivot!$412:$440,MATCH(月別売上報告!$G52,月別売上報告pivot!$A$412:$A$440,0),MATCH(月別売上報告!$C$5,月別売上報告pivot!$412:$412,0)),0)</f>
        <v>0</v>
      </c>
    </row>
    <row r="53" spans="1:9">
      <c r="B53" s="57" t="s">
        <v>95</v>
      </c>
      <c r="C53" s="50">
        <f>IFERROR(INDEX(月別売上報告pivot!$283:$309,MATCH(月別売上報告!$B53,月別売上報告pivot!$A$283:$A$309,0),MATCH(月別売上報告!$C$5,月別売上報告pivot!$283:$283,0)),0)</f>
        <v>0</v>
      </c>
      <c r="D53" s="50">
        <f>IFERROR(INDEX(月別売上報告pivot!$342:$370,MATCH(月別売上報告!$B53,月別売上報告pivot!$A$342:$A$370,0),MATCH(月別売上報告!$C$5,月別売上報告pivot!$342:$342,0)),0)</f>
        <v>0</v>
      </c>
      <c r="E53" s="57">
        <f>IFERROR(INDEX(月別売上報告pivot!$312:$338,MATCH(月別売上報告!$B53,月別売上報告pivot!$A$312:$A$338,0),MATCH(月別売上報告!$C$5,月別売上報告pivot!$312:$312,0)),0)</f>
        <v>0</v>
      </c>
      <c r="G53" s="57" t="s">
        <v>95</v>
      </c>
      <c r="H53" s="50">
        <f>IFERROR(INDEX(月別売上報告pivot!$382:$410,MATCH(月別売上報告!$G53,月別売上報告pivot!$A$382:$A$410,0),MATCH(月別売上報告!$C$5,月別売上報告pivot!$382:$382,0)),0)</f>
        <v>0</v>
      </c>
      <c r="I53" s="50">
        <f>IFERROR(INDEX(月別売上報告pivot!$412:$440,MATCH(月別売上報告!$G53,月別売上報告pivot!$A$412:$A$440,0),MATCH(月別売上報告!$C$5,月別売上報告pivot!$412:$412,0)),0)</f>
        <v>0</v>
      </c>
    </row>
    <row r="55" spans="1:9">
      <c r="A55">
        <v>4</v>
      </c>
      <c r="B55" t="s">
        <v>229</v>
      </c>
    </row>
    <row r="56" spans="1:9">
      <c r="B56" t="s">
        <v>230</v>
      </c>
      <c r="C56" s="22">
        <f>IFERROR(HLOOKUP(C5,月別売上報告pivot!475:476,2,FALSE),0)</f>
        <v>0</v>
      </c>
      <c r="D56" t="s">
        <v>237</v>
      </c>
    </row>
    <row r="57" spans="1:9">
      <c r="B57" t="s">
        <v>231</v>
      </c>
      <c r="C57" s="22">
        <f>IFERROR(HLOOKUP(C5,月別売上報告pivot!493:494,2,FALSE),0)</f>
        <v>0</v>
      </c>
      <c r="D57" t="s">
        <v>195</v>
      </c>
    </row>
    <row r="58" spans="1:9">
      <c r="C58" s="53"/>
    </row>
    <row r="59" spans="1:9">
      <c r="B59" t="s">
        <v>233</v>
      </c>
      <c r="C59" s="22">
        <f>GETPIVOTDATA("No",月別売上報告pivot!$A$504)</f>
        <v>0</v>
      </c>
      <c r="D59" t="s">
        <v>237</v>
      </c>
      <c r="E59" t="s">
        <v>235</v>
      </c>
    </row>
    <row r="60" spans="1:9">
      <c r="B60" t="s">
        <v>234</v>
      </c>
      <c r="C60" s="22">
        <f>GETPIVOTDATA("出品金額",月別売上報告pivot!$A$513)</f>
        <v>0</v>
      </c>
      <c r="D60" t="s">
        <v>195</v>
      </c>
      <c r="E60" t="s">
        <v>236</v>
      </c>
    </row>
    <row r="61" spans="1:9">
      <c r="C61" s="53"/>
    </row>
  </sheetData>
  <sheetProtection sheet="1" objects="1" scenarios="1"/>
  <phoneticPr fontId="4"/>
  <pageMargins left="0.70866141732283472" right="0.70866141732283472" top="0.74803149606299213" bottom="0.74803149606299213" header="0.31496062992125984" footer="0.31496062992125984"/>
  <pageSetup paperSize="9" scale="61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A5E0-08F5-4D39-A73A-C92DCE6FAF0C}">
  <sheetPr codeName="Sheet3"/>
  <dimension ref="A1:C61"/>
  <sheetViews>
    <sheetView workbookViewId="0">
      <selection activeCell="B7" sqref="B7"/>
    </sheetView>
  </sheetViews>
  <sheetFormatPr defaultRowHeight="18"/>
  <cols>
    <col min="1" max="1" width="25" bestFit="1" customWidth="1"/>
    <col min="2" max="2" width="9.4140625" bestFit="1" customWidth="1"/>
  </cols>
  <sheetData>
    <row r="1" spans="1:3">
      <c r="A1" t="s">
        <v>219</v>
      </c>
      <c r="B1" t="str">
        <f>月別売上報告!C5</f>
        <v>2024/2</v>
      </c>
    </row>
    <row r="3" spans="1:3">
      <c r="A3" t="s">
        <v>113</v>
      </c>
      <c r="B3" s="22">
        <f>IFERROR(HLOOKUP(B1,月別売上報告pivot!5:6,2,FALSE),0)</f>
        <v>0</v>
      </c>
    </row>
    <row r="5" spans="1:3">
      <c r="A5" t="s">
        <v>220</v>
      </c>
    </row>
    <row r="6" spans="1:3">
      <c r="B6" t="s">
        <v>217</v>
      </c>
      <c r="C6" t="s">
        <v>221</v>
      </c>
    </row>
    <row r="7" spans="1:3">
      <c r="A7" t="str">
        <f>管理!V2</f>
        <v>ネット売上</v>
      </c>
      <c r="B7" s="22">
        <f>IF(A7=0,0,IFERROR(INDEX(月別売上報告pivot!$67:$90,MATCH(報告計算シート!$A7,月別売上報告pivot!$A$67:$A$90,0),MATCH(報告計算シート!$B$1,月別売上報告pivot!$67:$67,0)),0))</f>
        <v>0</v>
      </c>
      <c r="C7">
        <f>IF(A7=0,0,IFERROR(INDEX(月別売上報告pivot!$35:$60,MATCH(報告計算シート!$A7,月別売上報告pivot!$A$35:$A$60,0),MATCH(報告計算シート!$B$1,月別売上報告pivot!$35:$35,0)),0))</f>
        <v>0</v>
      </c>
    </row>
    <row r="8" spans="1:3">
      <c r="A8" t="str">
        <f>管理!V3</f>
        <v>業販売上</v>
      </c>
      <c r="B8" s="22">
        <f>IF(A8=0,0,IFERROR(INDEX(月別売上報告pivot!$67:$90,MATCH(報告計算シート!$A8,月別売上報告pivot!$A$67:$A$90,0),MATCH(報告計算シート!$B$1,月別売上報告pivot!$67:$67,0)),0))</f>
        <v>0</v>
      </c>
      <c r="C8">
        <f>IF(A8=0,0,IFERROR(INDEX(月別売上報告pivot!$35:$60,MATCH(報告計算シート!$A8,月別売上報告pivot!$A$35:$A$60,0),MATCH(報告計算シート!$B$1,月別売上報告pivot!$35:$35,0)),0))</f>
        <v>0</v>
      </c>
    </row>
    <row r="9" spans="1:3">
      <c r="A9" t="str">
        <f>管理!V4</f>
        <v>アピタ飯田店_店頭販売</v>
      </c>
      <c r="B9" s="22">
        <f>IF(A9=0,0,IFERROR(INDEX(月別売上報告pivot!$67:$90,MATCH(報告計算シート!$A9,月別売上報告pivot!$A$67:$A$90,0),MATCH(報告計算シート!$B$1,月別売上報告pivot!$67:$67,0)),0))</f>
        <v>0</v>
      </c>
      <c r="C9">
        <f>IF(A9=0,0,IFERROR(INDEX(月別売上報告pivot!$35:$60,MATCH(報告計算シート!$A9,月別売上報告pivot!$A$35:$A$60,0),MATCH(報告計算シート!$B$1,月別売上報告pivot!$35:$35,0)),0))</f>
        <v>0</v>
      </c>
    </row>
    <row r="10" spans="1:3">
      <c r="A10" t="str">
        <f>管理!V5</f>
        <v>かいてん局松本店_店頭販売</v>
      </c>
      <c r="B10" s="22">
        <f>IF(A10=0,0,IFERROR(INDEX(月別売上報告pivot!$67:$90,MATCH(報告計算シート!$A10,月別売上報告pivot!$A$67:$A$90,0),MATCH(報告計算シート!$B$1,月別売上報告pivot!$67:$67,0)),0))</f>
        <v>0</v>
      </c>
      <c r="C10">
        <f>IF(A10=0,0,IFERROR(INDEX(月別売上報告pivot!$35:$60,MATCH(報告計算シート!$A10,月別売上報告pivot!$A$35:$A$60,0),MATCH(報告計算シート!$B$1,月別売上報告pivot!$35:$35,0)),0))</f>
        <v>0</v>
      </c>
    </row>
    <row r="11" spans="1:3">
      <c r="A11" t="str">
        <f>管理!V6</f>
        <v>諏訪店_店舗売上</v>
      </c>
      <c r="B11" s="22">
        <f>IF(A11=0,0,IFERROR(INDEX(月別売上報告pivot!$67:$90,MATCH(報告計算シート!$A11,月別売上報告pivot!$A$67:$A$90,0),MATCH(報告計算シート!$B$1,月別売上報告pivot!$67:$67,0)),0))</f>
        <v>0</v>
      </c>
      <c r="C11">
        <f>IF(A11=0,0,IFERROR(INDEX(月別売上報告pivot!$35:$60,MATCH(報告計算シート!$A11,月別売上報告pivot!$A$35:$A$60,0),MATCH(報告計算シート!$B$1,月別売上報告pivot!$35:$35,0)),0))</f>
        <v>0</v>
      </c>
    </row>
    <row r="12" spans="1:3">
      <c r="A12" t="str">
        <f>管理!V7</f>
        <v>New伊那_店舗売上</v>
      </c>
      <c r="B12" s="22">
        <f>IF(A12=0,0,IFERROR(INDEX(月別売上報告pivot!$67:$90,MATCH(報告計算シート!$A12,月別売上報告pivot!$A$67:$A$90,0),MATCH(報告計算シート!$B$1,月別売上報告pivot!$67:$67,0)),0))</f>
        <v>0</v>
      </c>
      <c r="C12">
        <f>IF(A12=0,0,IFERROR(INDEX(月別売上報告pivot!$35:$60,MATCH(報告計算シート!$A12,月別売上報告pivot!$A$35:$A$60,0),MATCH(報告計算シート!$B$1,月別売上報告pivot!$35:$35,0)),0))</f>
        <v>0</v>
      </c>
    </row>
    <row r="13" spans="1:3">
      <c r="A13" t="str">
        <f>管理!V8</f>
        <v>廃棄</v>
      </c>
      <c r="B13" s="22">
        <f>IF(A13=0,0,IFERROR(INDEX(月別売上報告pivot!$67:$90,MATCH(報告計算シート!$A13,月別売上報告pivot!$A$67:$A$90,0),MATCH(報告計算シート!$B$1,月別売上報告pivot!$67:$67,0)),0))</f>
        <v>0</v>
      </c>
      <c r="C13">
        <f>IF(A13=0,0,IFERROR(INDEX(月別売上報告pivot!$35:$60,MATCH(報告計算シート!$A13,月別売上報告pivot!$A$35:$A$60,0),MATCH(報告計算シート!$B$1,月別売上報告pivot!$35:$35,0)),0))</f>
        <v>0</v>
      </c>
    </row>
    <row r="14" spans="1:3">
      <c r="A14" t="str">
        <f>管理!V9</f>
        <v>店舗売上（旧）</v>
      </c>
      <c r="B14" s="22">
        <f>IF(A14=0,0,IFERROR(INDEX(月別売上報告pivot!$67:$90,MATCH(報告計算シート!$A14,月別売上報告pivot!$A$67:$A$90,0),MATCH(報告計算シート!$B$1,月別売上報告pivot!$67:$67,0)),0))</f>
        <v>0</v>
      </c>
      <c r="C14">
        <f>IF(A14=0,0,IFERROR(INDEX(月別売上報告pivot!$35:$60,MATCH(報告計算シート!$A14,月別売上報告pivot!$A$35:$A$60,0),MATCH(報告計算シート!$B$1,月別売上報告pivot!$35:$35,0)),0))</f>
        <v>0</v>
      </c>
    </row>
    <row r="15" spans="1:3">
      <c r="A15">
        <f>管理!V10</f>
        <v>0</v>
      </c>
      <c r="B15" s="22">
        <f>IF(A15=0,0,IFERROR(INDEX(月別売上報告pivot!$67:$90,MATCH(報告計算シート!$A15,月別売上報告pivot!$A$67:$A$90,0),MATCH(報告計算シート!$B$1,月別売上報告pivot!$67:$67,0)),0))</f>
        <v>0</v>
      </c>
      <c r="C15">
        <f>IF(A15=0,0,IFERROR(INDEX(月別売上報告pivot!$35:$60,MATCH(報告計算シート!$A15,月別売上報告pivot!$A$35:$A$60,0),MATCH(報告計算シート!$B$1,月別売上報告pivot!$35:$35,0)),0))</f>
        <v>0</v>
      </c>
    </row>
    <row r="16" spans="1:3">
      <c r="A16">
        <f>管理!V11</f>
        <v>0</v>
      </c>
      <c r="B16" s="22">
        <f>IF(A16=0,0,IFERROR(INDEX(月別売上報告pivot!$67:$90,MATCH(報告計算シート!$A16,月別売上報告pivot!$A$67:$A$90,0),MATCH(報告計算シート!$B$1,月別売上報告pivot!$67:$67,0)),0))</f>
        <v>0</v>
      </c>
      <c r="C16">
        <f>IF(A16=0,0,IFERROR(INDEX(月別売上報告pivot!$35:$60,MATCH(報告計算シート!$A16,月別売上報告pivot!$A$35:$A$60,0),MATCH(報告計算シート!$B$1,月別売上報告pivot!$35:$35,0)),0))</f>
        <v>0</v>
      </c>
    </row>
    <row r="17" spans="1:3">
      <c r="A17">
        <f>管理!V12</f>
        <v>0</v>
      </c>
      <c r="B17" s="22">
        <f>IF(A17=0,0,IFERROR(INDEX(月別売上報告pivot!$67:$90,MATCH(報告計算シート!$A17,月別売上報告pivot!$A$67:$A$90,0),MATCH(報告計算シート!$B$1,月別売上報告pivot!$67:$67,0)),0))</f>
        <v>0</v>
      </c>
      <c r="C17">
        <f>IF(A17=0,0,IFERROR(INDEX(月別売上報告pivot!$35:$60,MATCH(報告計算シート!$A17,月別売上報告pivot!$A$35:$A$60,0),MATCH(報告計算シート!$B$1,月別売上報告pivot!$35:$35,0)),0))</f>
        <v>0</v>
      </c>
    </row>
    <row r="18" spans="1:3">
      <c r="A18">
        <f>管理!V13</f>
        <v>0</v>
      </c>
      <c r="B18" s="22">
        <f>IF(A18=0,0,IFERROR(INDEX(月別売上報告pivot!$67:$90,MATCH(報告計算シート!$A18,月別売上報告pivot!$A$67:$A$90,0),MATCH(報告計算シート!$B$1,月別売上報告pivot!$67:$67,0)),0))</f>
        <v>0</v>
      </c>
      <c r="C18">
        <f>IF(A18=0,0,IFERROR(INDEX(月別売上報告pivot!$35:$60,MATCH(報告計算シート!$A18,月別売上報告pivot!$A$35:$A$60,0),MATCH(報告計算シート!$B$1,月別売上報告pivot!$35:$35,0)),0))</f>
        <v>0</v>
      </c>
    </row>
    <row r="19" spans="1:3">
      <c r="A19">
        <f>管理!V14</f>
        <v>0</v>
      </c>
      <c r="B19" s="22">
        <f>IF(A19=0,0,IFERROR(INDEX(月別売上報告pivot!$67:$90,MATCH(報告計算シート!$A19,月別売上報告pivot!$A$67:$A$90,0),MATCH(報告計算シート!$B$1,月別売上報告pivot!$67:$67,0)),0))</f>
        <v>0</v>
      </c>
      <c r="C19">
        <f>IF(A19=0,0,IFERROR(INDEX(月別売上報告pivot!$35:$60,MATCH(報告計算シート!$A19,月別売上報告pivot!$A$35:$A$60,0),MATCH(報告計算シート!$B$1,月別売上報告pivot!$35:$35,0)),0))</f>
        <v>0</v>
      </c>
    </row>
    <row r="20" spans="1:3">
      <c r="A20">
        <f>管理!V15</f>
        <v>0</v>
      </c>
      <c r="B20" s="22">
        <f>IF(A20=0,0,IFERROR(INDEX(月別売上報告pivot!$67:$90,MATCH(報告計算シート!$A20,月別売上報告pivot!$A$67:$A$90,0),MATCH(報告計算シート!$B$1,月別売上報告pivot!$67:$67,0)),0))</f>
        <v>0</v>
      </c>
      <c r="C20">
        <f>IF(A20=0,0,IFERROR(INDEX(月別売上報告pivot!$35:$60,MATCH(報告計算シート!$A20,月別売上報告pivot!$A$35:$A$60,0),MATCH(報告計算シート!$B$1,月別売上報告pivot!$35:$35,0)),0))</f>
        <v>0</v>
      </c>
    </row>
    <row r="21" spans="1:3">
      <c r="A21">
        <f>管理!V16</f>
        <v>0</v>
      </c>
      <c r="B21" s="22">
        <f>IF(A21=0,0,IFERROR(INDEX(月別売上報告pivot!$67:$90,MATCH(報告計算シート!$A21,月別売上報告pivot!$A$67:$A$90,0),MATCH(報告計算シート!$B$1,月別売上報告pivot!$67:$67,0)),0))</f>
        <v>0</v>
      </c>
      <c r="C21">
        <f>IF(A21=0,0,IFERROR(INDEX(月別売上報告pivot!$35:$60,MATCH(報告計算シート!$A21,月別売上報告pivot!$A$35:$A$60,0),MATCH(報告計算シート!$B$1,月別売上報告pivot!$35:$35,0)),0))</f>
        <v>0</v>
      </c>
    </row>
    <row r="22" spans="1:3">
      <c r="A22">
        <f>管理!V17</f>
        <v>0</v>
      </c>
      <c r="B22" s="22">
        <f>IF(A22=0,0,IFERROR(INDEX(月別売上報告pivot!$67:$90,MATCH(報告計算シート!$A22,月別売上報告pivot!$A$67:$A$90,0),MATCH(報告計算シート!$B$1,月別売上報告pivot!$67:$67,0)),0))</f>
        <v>0</v>
      </c>
      <c r="C22">
        <f>IF(A22=0,0,IFERROR(INDEX(月別売上報告pivot!$35:$60,MATCH(報告計算シート!$A22,月別売上報告pivot!$A$35:$A$60,0),MATCH(報告計算シート!$B$1,月別売上報告pivot!$35:$35,0)),0))</f>
        <v>0</v>
      </c>
    </row>
    <row r="23" spans="1:3">
      <c r="A23">
        <f>管理!V18</f>
        <v>0</v>
      </c>
      <c r="B23" s="22">
        <f>IF(A23=0,0,IFERROR(INDEX(月別売上報告pivot!$67:$90,MATCH(報告計算シート!$A23,月別売上報告pivot!$A$67:$A$90,0),MATCH(報告計算シート!$B$1,月別売上報告pivot!$67:$67,0)),0))</f>
        <v>0</v>
      </c>
      <c r="C23">
        <f>IF(A23=0,0,IFERROR(INDEX(月別売上報告pivot!$35:$60,MATCH(報告計算シート!$A23,月別売上報告pivot!$A$35:$A$60,0),MATCH(報告計算シート!$B$1,月別売上報告pivot!$35:$35,0)),0))</f>
        <v>0</v>
      </c>
    </row>
    <row r="24" spans="1:3">
      <c r="A24" t="str">
        <f>管理!V19</f>
        <v>END</v>
      </c>
    </row>
    <row r="27" spans="1:3">
      <c r="A27" t="s">
        <v>222</v>
      </c>
      <c r="B27" s="22">
        <f>IFERROR(HLOOKUP(B1,月別売上報告pivot!15:16,2,FALSE),0)</f>
        <v>0</v>
      </c>
    </row>
    <row r="30" spans="1:3">
      <c r="A30" t="s">
        <v>207</v>
      </c>
      <c r="B30">
        <f>IFERROR(HLOOKUP(B1,月別売上報告pivot!98:99,2,FALSE),0)</f>
        <v>0</v>
      </c>
    </row>
    <row r="33" spans="1:3">
      <c r="A33" t="s">
        <v>211</v>
      </c>
      <c r="B33" s="22">
        <f>IFERROR(HLOOKUP(B1,月別売上報告pivot!134:135,2,FALSE),0)</f>
        <v>0</v>
      </c>
    </row>
    <row r="35" spans="1:3">
      <c r="A35" t="s">
        <v>223</v>
      </c>
      <c r="B35" t="s">
        <v>217</v>
      </c>
      <c r="C35" t="s">
        <v>221</v>
      </c>
    </row>
    <row r="36" spans="1:3">
      <c r="A36" t="str">
        <f>管理!H2</f>
        <v>アピタ飯田店</v>
      </c>
      <c r="B36" s="22">
        <f>IF(A36=0,0,IFERROR(INDEX(月別売上報告pivot!$107:$125,MATCH(報告計算シート!$A36,月別売上報告pivot!$A$107:$A$125,0),MATCH(報告計算シート!$B$1,月別売上報告pivot!$107:$107,0)),0))</f>
        <v>0</v>
      </c>
      <c r="C36">
        <f>IF(B36=0,0,INDEX(月別売上報告pivot!$144:$160,MATCH(報告計算シート!$A36,月別売上報告pivot!$A$144:$A$160,0),MATCH(報告計算シート!$B$1,月別売上報告pivot!$144:$144,0)))</f>
        <v>0</v>
      </c>
    </row>
    <row r="37" spans="1:3">
      <c r="A37" t="str">
        <f>管理!H3</f>
        <v>かいてん局松本店</v>
      </c>
      <c r="B37" s="22">
        <f>IF(A37=0,0,IFERROR(INDEX(月別売上報告pivot!$107:$125,MATCH(報告計算シート!$A37,月別売上報告pivot!$A$107:$A$125,0),MATCH(報告計算シート!$B$1,月別売上報告pivot!$107:$107,0)),0))</f>
        <v>0</v>
      </c>
      <c r="C37">
        <f>IF(B37=0,0,INDEX(月別売上報告pivot!$144:$160,MATCH(報告計算シート!$A37,月別売上報告pivot!$A$144:$A$160,0),MATCH(報告計算シート!$B$1,月別売上報告pivot!$144:$144,0)))</f>
        <v>0</v>
      </c>
    </row>
    <row r="38" spans="1:3">
      <c r="A38" t="str">
        <f>管理!H4</f>
        <v>諏訪店</v>
      </c>
      <c r="B38" s="22">
        <f>IF(A38=0,0,IFERROR(INDEX(月別売上報告pivot!$107:$125,MATCH(報告計算シート!$A38,月別売上報告pivot!$A$107:$A$125,0),MATCH(報告計算シート!$B$1,月別売上報告pivot!$107:$107,0)),0))</f>
        <v>0</v>
      </c>
      <c r="C38">
        <f>IF(B38=0,0,INDEX(月別売上報告pivot!$144:$160,MATCH(報告計算シート!$A38,月別売上報告pivot!$A$144:$A$160,0),MATCH(報告計算シート!$B$1,月別売上報告pivot!$144:$144,0)))</f>
        <v>0</v>
      </c>
    </row>
    <row r="39" spans="1:3">
      <c r="A39" t="str">
        <f>管理!H5</f>
        <v>New伊那店</v>
      </c>
      <c r="B39" s="22">
        <f>IF(A39=0,0,IFERROR(INDEX(月別売上報告pivot!$107:$125,MATCH(報告計算シート!$A39,月別売上報告pivot!$A$107:$A$125,0),MATCH(報告計算シート!$B$1,月別売上報告pivot!$107:$107,0)),0))</f>
        <v>0</v>
      </c>
      <c r="C39">
        <f>IF(B39=0,0,INDEX(月別売上報告pivot!$144:$160,MATCH(報告計算シート!$A39,月別売上報告pivot!$A$144:$A$160,0),MATCH(報告計算シート!$B$1,月別売上報告pivot!$144:$144,0)))</f>
        <v>0</v>
      </c>
    </row>
    <row r="40" spans="1:3">
      <c r="A40">
        <f>管理!H6</f>
        <v>0</v>
      </c>
      <c r="B40" s="22">
        <f>IF(A40=0,0,IFERROR(INDEX(月別売上報告pivot!$107:$125,MATCH(報告計算シート!$A40,月別売上報告pivot!$A$107:$A$125,0),MATCH(報告計算シート!$B$1,月別売上報告pivot!$107:$107,0)),0))</f>
        <v>0</v>
      </c>
      <c r="C40">
        <f>IF(B40=0,0,INDEX(月別売上報告pivot!$144:$160,MATCH(報告計算シート!$A40,月別売上報告pivot!$A$144:$A$160,0),MATCH(報告計算シート!$B$1,月別売上報告pivot!$144:$144,0)))</f>
        <v>0</v>
      </c>
    </row>
    <row r="41" spans="1:3">
      <c r="A41">
        <f>管理!H7</f>
        <v>0</v>
      </c>
      <c r="B41" s="22">
        <f>IF(A41=0,0,IFERROR(INDEX(月別売上報告pivot!$107:$125,MATCH(報告計算シート!$A41,月別売上報告pivot!$A$107:$A$125,0),MATCH(報告計算シート!$B$1,月別売上報告pivot!$107:$107,0)),0))</f>
        <v>0</v>
      </c>
      <c r="C41">
        <f>IF(B41=0,0,INDEX(月別売上報告pivot!$144:$160,MATCH(報告計算シート!$A41,月別売上報告pivot!$A$144:$A$160,0),MATCH(報告計算シート!$B$1,月別売上報告pivot!$144:$144,0)))</f>
        <v>0</v>
      </c>
    </row>
    <row r="42" spans="1:3">
      <c r="A42">
        <f>管理!H8</f>
        <v>0</v>
      </c>
      <c r="B42" s="22">
        <f>IF(A42=0,0,IFERROR(INDEX(月別売上報告pivot!$107:$125,MATCH(報告計算シート!$A42,月別売上報告pivot!$A$107:$A$125,0),MATCH(報告計算シート!$B$1,月別売上報告pivot!$107:$107,0)),0))</f>
        <v>0</v>
      </c>
      <c r="C42">
        <f>IF(B42=0,0,INDEX(月別売上報告pivot!$144:$160,MATCH(報告計算シート!$A42,月別売上報告pivot!$A$144:$A$160,0),MATCH(報告計算シート!$B$1,月別売上報告pivot!$144:$144,0)))</f>
        <v>0</v>
      </c>
    </row>
    <row r="43" spans="1:3">
      <c r="A43">
        <f>管理!H9</f>
        <v>0</v>
      </c>
      <c r="B43" s="22">
        <f>IF(A43=0,0,IFERROR(INDEX(月別売上報告pivot!$107:$125,MATCH(報告計算シート!$A43,月別売上報告pivot!$A$107:$A$125,0),MATCH(報告計算シート!$B$1,月別売上報告pivot!$107:$107,0)),0))</f>
        <v>0</v>
      </c>
      <c r="C43">
        <f>IF(B43=0,0,INDEX(月別売上報告pivot!$144:$160,MATCH(報告計算シート!$A43,月別売上報告pivot!$A$144:$A$160,0),MATCH(報告計算シート!$B$1,月別売上報告pivot!$144:$144,0)))</f>
        <v>0</v>
      </c>
    </row>
    <row r="44" spans="1:3">
      <c r="A44">
        <f>管理!H10</f>
        <v>0</v>
      </c>
      <c r="B44" s="22">
        <f>IF(A44=0,0,IFERROR(INDEX(月別売上報告pivot!$107:$125,MATCH(報告計算シート!$A44,月別売上報告pivot!$A$107:$A$125,0),MATCH(報告計算シート!$B$1,月別売上報告pivot!$107:$107,0)),0))</f>
        <v>0</v>
      </c>
      <c r="C44">
        <f>IF(B44=0,0,INDEX(月別売上報告pivot!$144:$160,MATCH(報告計算シート!$A44,月別売上報告pivot!$A$144:$A$160,0),MATCH(報告計算シート!$B$1,月別売上報告pivot!$144:$144,0)))</f>
        <v>0</v>
      </c>
    </row>
    <row r="45" spans="1:3">
      <c r="A45">
        <f>管理!H11</f>
        <v>0</v>
      </c>
      <c r="B45" s="22">
        <f>IF(A45=0,0,IFERROR(INDEX(月別売上報告pivot!$107:$125,MATCH(報告計算シート!$A45,月別売上報告pivot!$A$107:$A$125,0),MATCH(報告計算シート!$B$1,月別売上報告pivot!$107:$107,0)),0))</f>
        <v>0</v>
      </c>
      <c r="C45">
        <f>IF(B45=0,0,INDEX(月別売上報告pivot!$144:$160,MATCH(報告計算シート!$A45,月別売上報告pivot!$A$144:$A$160,0),MATCH(報告計算シート!$B$1,月別売上報告pivot!$144:$144,0)))</f>
        <v>0</v>
      </c>
    </row>
    <row r="46" spans="1:3">
      <c r="A46">
        <f>管理!H12</f>
        <v>0</v>
      </c>
      <c r="B46" s="22">
        <f>IF(A46=0,0,IFERROR(INDEX(月別売上報告pivot!$107:$125,MATCH(報告計算シート!$A46,月別売上報告pivot!$A$107:$A$125,0),MATCH(報告計算シート!$B$1,月別売上報告pivot!$107:$107,0)),0))</f>
        <v>0</v>
      </c>
      <c r="C46">
        <f>IF(B46=0,0,INDEX(月別売上報告pivot!$144:$160,MATCH(報告計算シート!$A46,月別売上報告pivot!$A$144:$A$160,0),MATCH(報告計算シート!$B$1,月別売上報告pivot!$144:$144,0)))</f>
        <v>0</v>
      </c>
    </row>
    <row r="47" spans="1:3">
      <c r="A47">
        <f>管理!H13</f>
        <v>0</v>
      </c>
      <c r="B47" s="22">
        <f>IF(A47=0,0,IFERROR(INDEX(月別売上報告pivot!$107:$125,MATCH(報告計算シート!$A47,月別売上報告pivot!$A$107:$A$125,0),MATCH(報告計算シート!$B$1,月別売上報告pivot!$107:$107,0)),0))</f>
        <v>0</v>
      </c>
      <c r="C47">
        <f>IF(B47=0,0,INDEX(月別売上報告pivot!$144:$160,MATCH(報告計算シート!$A47,月別売上報告pivot!$A$144:$A$160,0),MATCH(報告計算シート!$B$1,月別売上報告pivot!$144:$144,0)))</f>
        <v>0</v>
      </c>
    </row>
    <row r="48" spans="1:3">
      <c r="A48">
        <f>管理!H14</f>
        <v>0</v>
      </c>
      <c r="B48" s="22">
        <f>IF(A48=0,0,IFERROR(INDEX(月別売上報告pivot!$107:$125,MATCH(報告計算シート!$A48,月別売上報告pivot!$A$107:$A$125,0),MATCH(報告計算シート!$B$1,月別売上報告pivot!$107:$107,0)),0))</f>
        <v>0</v>
      </c>
      <c r="C48">
        <f>IF(B48=0,0,INDEX(月別売上報告pivot!$144:$160,MATCH(報告計算シート!$A48,月別売上報告pivot!$A$144:$A$160,0),MATCH(報告計算シート!$B$1,月別売上報告pivot!$144:$144,0)))</f>
        <v>0</v>
      </c>
    </row>
    <row r="49" spans="1:3">
      <c r="A49">
        <f>管理!H15</f>
        <v>0</v>
      </c>
      <c r="B49" s="22">
        <f>IF(A49=0,0,IFERROR(INDEX(月別売上報告pivot!$107:$125,MATCH(報告計算シート!$A49,月別売上報告pivot!$A$107:$A$125,0),MATCH(報告計算シート!$B$1,月別売上報告pivot!$107:$107,0)),0))</f>
        <v>0</v>
      </c>
      <c r="C49">
        <f>IF(B49=0,0,INDEX(月別売上報告pivot!$144:$160,MATCH(報告計算シート!$A49,月別売上報告pivot!$A$144:$A$160,0),MATCH(報告計算シート!$B$1,月別売上報告pivot!$144:$144,0)))</f>
        <v>0</v>
      </c>
    </row>
    <row r="50" spans="1:3">
      <c r="A50">
        <f>管理!H16</f>
        <v>0</v>
      </c>
      <c r="B50" s="22">
        <f>IF(A50=0,0,IFERROR(INDEX(月別売上報告pivot!$107:$125,MATCH(報告計算シート!$A50,月別売上報告pivot!$A$107:$A$125,0),MATCH(報告計算シート!$B$1,月別売上報告pivot!$107:$107,0)),0))</f>
        <v>0</v>
      </c>
      <c r="C50">
        <f>IF(B50=0,0,INDEX(月別売上報告pivot!$144:$160,MATCH(報告計算シート!$A50,月別売上報告pivot!$A$144:$A$160,0),MATCH(報告計算シート!$B$1,月別売上報告pivot!$144:$144,0)))</f>
        <v>0</v>
      </c>
    </row>
    <row r="51" spans="1:3">
      <c r="A51">
        <f>管理!H17</f>
        <v>0</v>
      </c>
      <c r="B51" s="22">
        <f>IF(A51=0,0,IFERROR(INDEX(月別売上報告pivot!$107:$125,MATCH(報告計算シート!$A51,月別売上報告pivot!$A$107:$A$125,0),MATCH(報告計算シート!$B$1,月別売上報告pivot!$107:$107,0)),0))</f>
        <v>0</v>
      </c>
      <c r="C51">
        <f>IF(B51=0,0,INDEX(月別売上報告pivot!$144:$160,MATCH(報告計算シート!$A51,月別売上報告pivot!$A$144:$A$160,0),MATCH(報告計算シート!$B$1,月別売上報告pivot!$144:$144,0)))</f>
        <v>0</v>
      </c>
    </row>
    <row r="52" spans="1:3">
      <c r="A52">
        <f>管理!H18</f>
        <v>0</v>
      </c>
      <c r="B52" s="22">
        <f>IF(A52=0,0,IFERROR(INDEX(月別売上報告pivot!$107:$125,MATCH(報告計算シート!$A52,月別売上報告pivot!$A$107:$A$125,0),MATCH(報告計算シート!$B$1,月別売上報告pivot!$107:$107,0)),0))</f>
        <v>0</v>
      </c>
      <c r="C52">
        <f>IF(B52=0,0,INDEX(月別売上報告pivot!$144:$160,MATCH(報告計算シート!$A52,月別売上報告pivot!$A$144:$A$160,0),MATCH(報告計算シート!$B$1,月別売上報告pivot!$144:$144,0)))</f>
        <v>0</v>
      </c>
    </row>
    <row r="53" spans="1:3">
      <c r="A53" t="str">
        <f>管理!H19</f>
        <v>END</v>
      </c>
    </row>
    <row r="57" spans="1:3">
      <c r="A57" t="s">
        <v>212</v>
      </c>
      <c r="B57">
        <f>IFERROR(HLOOKUP(B1,月別売上報告pivot!175:176,2,FALSE),0)</f>
        <v>0</v>
      </c>
    </row>
    <row r="61" spans="1:3">
      <c r="A61" t="s">
        <v>209</v>
      </c>
      <c r="B61" s="22">
        <f>GETPIVOTDATA("仕入金額",月別売上報告pivot!$A$264,"販売ステータス","")</f>
        <v>330</v>
      </c>
    </row>
  </sheetData>
  <phoneticPr fontId="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F718-E24F-4222-AD57-C36EAAA13F18}">
  <sheetPr codeName="Sheet4"/>
  <dimension ref="A1:KW514"/>
  <sheetViews>
    <sheetView workbookViewId="0">
      <selection activeCell="B6" sqref="B6"/>
    </sheetView>
  </sheetViews>
  <sheetFormatPr defaultRowHeight="18"/>
  <cols>
    <col min="1" max="1" width="16.1640625" bestFit="1" customWidth="1"/>
    <col min="2" max="2" width="10.75" bestFit="1" customWidth="1"/>
    <col min="3" max="3" width="6.5" bestFit="1" customWidth="1"/>
    <col min="4" max="5" width="5" bestFit="1" customWidth="1"/>
    <col min="6" max="6" width="8.75" bestFit="1" customWidth="1"/>
    <col min="7" max="8" width="7.6640625" bestFit="1" customWidth="1"/>
    <col min="9" max="9" width="8.33203125" bestFit="1" customWidth="1"/>
    <col min="10" max="13" width="7.6640625" bestFit="1" customWidth="1"/>
    <col min="14" max="16" width="8.75" bestFit="1" customWidth="1"/>
    <col min="17" max="19" width="8.33203125" bestFit="1" customWidth="1"/>
    <col min="20" max="20" width="9.9140625" bestFit="1" customWidth="1"/>
    <col min="21" max="23" width="8.33203125" bestFit="1" customWidth="1"/>
    <col min="24" max="25" width="7.6640625" bestFit="1" customWidth="1"/>
    <col min="26" max="28" width="8.75" bestFit="1" customWidth="1"/>
    <col min="29" max="31" width="8.33203125" bestFit="1" customWidth="1"/>
    <col min="32" max="34" width="7.6640625" bestFit="1" customWidth="1"/>
    <col min="35" max="35" width="8.33203125" bestFit="1" customWidth="1"/>
    <col min="36" max="37" width="7.6640625" bestFit="1" customWidth="1"/>
    <col min="38" max="38" width="6.5" bestFit="1" customWidth="1"/>
    <col min="39" max="39" width="8.33203125" bestFit="1" customWidth="1"/>
    <col min="40" max="40" width="7.6640625" bestFit="1" customWidth="1"/>
    <col min="41" max="41" width="9.9140625" bestFit="1" customWidth="1"/>
    <col min="42" max="42" width="6.5" bestFit="1" customWidth="1"/>
    <col min="43" max="43" width="8.33203125" bestFit="1" customWidth="1"/>
    <col min="44" max="44" width="9.9140625" bestFit="1" customWidth="1"/>
    <col min="45" max="45" width="7.33203125" bestFit="1" customWidth="1"/>
    <col min="46" max="46" width="8.33203125" bestFit="1" customWidth="1"/>
    <col min="47" max="54" width="7.33203125" bestFit="1" customWidth="1"/>
    <col min="55" max="55" width="12.58203125" bestFit="1" customWidth="1"/>
    <col min="56" max="56" width="10.4140625" bestFit="1" customWidth="1"/>
    <col min="57" max="57" width="7.33203125" bestFit="1" customWidth="1"/>
    <col min="58" max="58" width="8.33203125" bestFit="1" customWidth="1"/>
    <col min="59" max="63" width="7.33203125" bestFit="1" customWidth="1"/>
    <col min="64" max="64" width="12.58203125" bestFit="1" customWidth="1"/>
    <col min="65" max="65" width="10.4140625" bestFit="1" customWidth="1"/>
    <col min="66" max="67" width="8.33203125" bestFit="1" customWidth="1"/>
    <col min="68" max="72" width="7.33203125" bestFit="1" customWidth="1"/>
    <col min="73" max="73" width="12.58203125" bestFit="1" customWidth="1"/>
    <col min="74" max="74" width="9.4140625" bestFit="1" customWidth="1"/>
    <col min="75" max="75" width="7.33203125" bestFit="1" customWidth="1"/>
    <col min="76" max="76" width="11.5" bestFit="1" customWidth="1"/>
    <col min="77" max="77" width="9.4140625" bestFit="1" customWidth="1"/>
    <col min="78" max="81" width="7.33203125" bestFit="1" customWidth="1"/>
    <col min="82" max="82" width="11.5" bestFit="1" customWidth="1"/>
    <col min="83" max="83" width="9.4140625" bestFit="1" customWidth="1"/>
    <col min="84" max="87" width="7.33203125" bestFit="1" customWidth="1"/>
    <col min="88" max="88" width="11.5" bestFit="1" customWidth="1"/>
    <col min="89" max="89" width="9.4140625" bestFit="1" customWidth="1"/>
    <col min="90" max="93" width="7.33203125" bestFit="1" customWidth="1"/>
    <col min="94" max="94" width="11.5" bestFit="1" customWidth="1"/>
    <col min="95" max="95" width="9.4140625" bestFit="1" customWidth="1"/>
    <col min="96" max="100" width="7.33203125" bestFit="1" customWidth="1"/>
    <col min="101" max="101" width="11.5" bestFit="1" customWidth="1"/>
    <col min="102" max="102" width="9.4140625" bestFit="1" customWidth="1"/>
    <col min="103" max="108" width="7.33203125" bestFit="1" customWidth="1"/>
    <col min="109" max="109" width="11.5" bestFit="1" customWidth="1"/>
    <col min="110" max="110" width="9.4140625" bestFit="1" customWidth="1"/>
    <col min="111" max="112" width="8.33203125" bestFit="1" customWidth="1"/>
    <col min="113" max="114" width="7.33203125" bestFit="1" customWidth="1"/>
    <col min="115" max="115" width="11.5" bestFit="1" customWidth="1"/>
    <col min="116" max="116" width="10.4140625" bestFit="1" customWidth="1"/>
    <col min="117" max="117" width="8.33203125" bestFit="1" customWidth="1"/>
    <col min="118" max="119" width="7.33203125" bestFit="1" customWidth="1"/>
    <col min="120" max="120" width="12.58203125" bestFit="1" customWidth="1"/>
    <col min="121" max="121" width="10.4140625" bestFit="1" customWidth="1"/>
    <col min="122" max="122" width="7.33203125" bestFit="1" customWidth="1"/>
    <col min="123" max="123" width="12.58203125" bestFit="1" customWidth="1"/>
    <col min="124" max="124" width="10.4140625" bestFit="1" customWidth="1"/>
    <col min="125" max="125" width="7.33203125" bestFit="1" customWidth="1"/>
    <col min="126" max="128" width="8.33203125" bestFit="1" customWidth="1"/>
    <col min="129" max="132" width="7.33203125" bestFit="1" customWidth="1"/>
    <col min="133" max="133" width="12.58203125" bestFit="1" customWidth="1"/>
    <col min="134" max="134" width="9.4140625" bestFit="1" customWidth="1"/>
    <col min="135" max="135" width="8.33203125" bestFit="1" customWidth="1"/>
    <col min="136" max="141" width="7.33203125" bestFit="1" customWidth="1"/>
    <col min="142" max="142" width="11.5" bestFit="1" customWidth="1"/>
    <col min="143" max="143" width="9.4140625" bestFit="1" customWidth="1"/>
    <col min="144" max="152" width="7.33203125" bestFit="1" customWidth="1"/>
    <col min="153" max="153" width="11.5" bestFit="1" customWidth="1"/>
    <col min="154" max="154" width="9.4140625" bestFit="1" customWidth="1"/>
    <col min="155" max="155" width="8.33203125" bestFit="1" customWidth="1"/>
    <col min="156" max="159" width="7.33203125" bestFit="1" customWidth="1"/>
    <col min="160" max="160" width="11.5" bestFit="1" customWidth="1"/>
    <col min="161" max="161" width="9.4140625" bestFit="1" customWidth="1"/>
    <col min="162" max="168" width="7.33203125" bestFit="1" customWidth="1"/>
    <col min="169" max="169" width="11.5" bestFit="1" customWidth="1"/>
    <col min="170" max="170" width="9.4140625" bestFit="1" customWidth="1"/>
    <col min="171" max="174" width="7.33203125" bestFit="1" customWidth="1"/>
    <col min="175" max="175" width="11.5" bestFit="1" customWidth="1"/>
    <col min="176" max="176" width="9.4140625" bestFit="1" customWidth="1"/>
    <col min="177" max="177" width="8.33203125" bestFit="1" customWidth="1"/>
    <col min="178" max="183" width="7.33203125" bestFit="1" customWidth="1"/>
    <col min="184" max="184" width="11.5" bestFit="1" customWidth="1"/>
    <col min="185" max="185" width="9.4140625" bestFit="1" customWidth="1"/>
    <col min="186" max="191" width="7.33203125" bestFit="1" customWidth="1"/>
    <col min="192" max="192" width="11.5" bestFit="1" customWidth="1"/>
    <col min="193" max="193" width="9.4140625" bestFit="1" customWidth="1"/>
    <col min="194" max="197" width="7.33203125" bestFit="1" customWidth="1"/>
    <col min="198" max="198" width="11.5" bestFit="1" customWidth="1"/>
    <col min="199" max="199" width="9.4140625" bestFit="1" customWidth="1"/>
    <col min="200" max="201" width="8.33203125" bestFit="1" customWidth="1"/>
    <col min="202" max="202" width="7.33203125" bestFit="1" customWidth="1"/>
    <col min="203" max="203" width="11.5" bestFit="1" customWidth="1"/>
    <col min="204" max="204" width="10.4140625" bestFit="1" customWidth="1"/>
    <col min="205" max="205" width="7.33203125" bestFit="1" customWidth="1"/>
    <col min="206" max="206" width="8.33203125" bestFit="1" customWidth="1"/>
    <col min="207" max="209" width="7.33203125" bestFit="1" customWidth="1"/>
    <col min="210" max="212" width="8.33203125" bestFit="1" customWidth="1"/>
    <col min="213" max="218" width="7.33203125" bestFit="1" customWidth="1"/>
    <col min="219" max="219" width="12.58203125" bestFit="1" customWidth="1"/>
    <col min="220" max="220" width="10.4140625" bestFit="1" customWidth="1"/>
    <col min="221" max="221" width="8.33203125" bestFit="1" customWidth="1"/>
    <col min="222" max="223" width="7.33203125" bestFit="1" customWidth="1"/>
    <col min="224" max="224" width="12.58203125" bestFit="1" customWidth="1"/>
    <col min="225" max="225" width="10.4140625" bestFit="1" customWidth="1"/>
    <col min="226" max="226" width="7.33203125" bestFit="1" customWidth="1"/>
    <col min="227" max="227" width="8.33203125" bestFit="1" customWidth="1"/>
    <col min="228" max="229" width="7.33203125" bestFit="1" customWidth="1"/>
    <col min="230" max="231" width="8.33203125" bestFit="1" customWidth="1"/>
    <col min="232" max="234" width="7.33203125" bestFit="1" customWidth="1"/>
    <col min="235" max="235" width="12.58203125" bestFit="1" customWidth="1"/>
    <col min="236" max="236" width="9.4140625" bestFit="1" customWidth="1"/>
    <col min="237" max="238" width="8.33203125" bestFit="1" customWidth="1"/>
    <col min="239" max="241" width="7.33203125" bestFit="1" customWidth="1"/>
    <col min="242" max="244" width="8.33203125" bestFit="1" customWidth="1"/>
    <col min="245" max="248" width="7.33203125" bestFit="1" customWidth="1"/>
    <col min="249" max="249" width="11.5" bestFit="1" customWidth="1"/>
    <col min="250" max="250" width="9.4140625" bestFit="1" customWidth="1"/>
    <col min="251" max="254" width="7.33203125" bestFit="1" customWidth="1"/>
    <col min="255" max="255" width="11.5" bestFit="1" customWidth="1"/>
    <col min="256" max="256" width="9.4140625" bestFit="1" customWidth="1"/>
    <col min="257" max="258" width="8.33203125" bestFit="1" customWidth="1"/>
    <col min="259" max="261" width="7.33203125" bestFit="1" customWidth="1"/>
    <col min="262" max="262" width="11.5" bestFit="1" customWidth="1"/>
    <col min="263" max="263" width="9.4140625" bestFit="1" customWidth="1"/>
    <col min="264" max="264" width="8.33203125" bestFit="1" customWidth="1"/>
    <col min="265" max="266" width="7.33203125" bestFit="1" customWidth="1"/>
    <col min="267" max="267" width="11.5" bestFit="1" customWidth="1"/>
    <col min="268" max="268" width="9.4140625" bestFit="1" customWidth="1"/>
    <col min="269" max="271" width="7.33203125" bestFit="1" customWidth="1"/>
    <col min="272" max="272" width="11.5" bestFit="1" customWidth="1"/>
    <col min="273" max="273" width="9.4140625" bestFit="1" customWidth="1"/>
    <col min="274" max="274" width="8.33203125" bestFit="1" customWidth="1"/>
    <col min="275" max="281" width="7.33203125" bestFit="1" customWidth="1"/>
    <col min="282" max="282" width="11.5" bestFit="1" customWidth="1"/>
    <col min="283" max="283" width="9.4140625" bestFit="1" customWidth="1"/>
    <col min="284" max="286" width="7.33203125" bestFit="1" customWidth="1"/>
    <col min="287" max="287" width="11.5" bestFit="1" customWidth="1"/>
    <col min="288" max="288" width="9.4140625" bestFit="1" customWidth="1"/>
    <col min="289" max="290" width="7.33203125" bestFit="1" customWidth="1"/>
    <col min="291" max="291" width="11.5" bestFit="1" customWidth="1"/>
    <col min="292" max="292" width="9.4140625" bestFit="1" customWidth="1"/>
    <col min="293" max="300" width="7.33203125" bestFit="1" customWidth="1"/>
    <col min="301" max="302" width="8.33203125" bestFit="1" customWidth="1"/>
    <col min="303" max="305" width="7.33203125" bestFit="1" customWidth="1"/>
    <col min="306" max="306" width="11.5" bestFit="1" customWidth="1"/>
    <col min="307" max="307" width="8.5" bestFit="1" customWidth="1"/>
    <col min="308" max="308" width="10.5" bestFit="1" customWidth="1"/>
    <col min="309" max="309" width="5.9140625" bestFit="1" customWidth="1"/>
  </cols>
  <sheetData>
    <row r="1" spans="1:41">
      <c r="A1" t="s">
        <v>113</v>
      </c>
    </row>
    <row r="2" spans="1:41">
      <c r="A2" s="21" t="s">
        <v>111</v>
      </c>
      <c r="B2" t="s">
        <v>120</v>
      </c>
    </row>
    <row r="4" spans="1:41">
      <c r="B4" s="21" t="s">
        <v>122</v>
      </c>
    </row>
    <row r="5" spans="1:41">
      <c r="C5" t="s">
        <v>124</v>
      </c>
      <c r="D5" t="s">
        <v>125</v>
      </c>
    </row>
    <row r="6" spans="1:41" s="22" customFormat="1">
      <c r="A6" t="s">
        <v>121</v>
      </c>
      <c r="B6" s="70">
        <v>0</v>
      </c>
      <c r="C6" s="70"/>
      <c r="D6" s="70">
        <v>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10" spans="1:41">
      <c r="A10" t="s">
        <v>126</v>
      </c>
    </row>
    <row r="11" spans="1:41">
      <c r="A11" s="21" t="s">
        <v>111</v>
      </c>
      <c r="B11" t="s">
        <v>120</v>
      </c>
    </row>
    <row r="12" spans="1:41">
      <c r="A12" s="21" t="s">
        <v>21</v>
      </c>
      <c r="B12" t="s">
        <v>129</v>
      </c>
    </row>
    <row r="14" spans="1:41">
      <c r="B14" s="21" t="s">
        <v>122</v>
      </c>
    </row>
    <row r="15" spans="1:41">
      <c r="C15" t="s">
        <v>125</v>
      </c>
    </row>
    <row r="16" spans="1:41" s="22" customFormat="1">
      <c r="A16" t="s">
        <v>128</v>
      </c>
      <c r="B16" s="70"/>
      <c r="C16" s="70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20" spans="1:39">
      <c r="A20" t="s">
        <v>130</v>
      </c>
    </row>
    <row r="21" spans="1:39">
      <c r="A21" s="21" t="s">
        <v>111</v>
      </c>
      <c r="B21" t="s">
        <v>120</v>
      </c>
    </row>
    <row r="22" spans="1:39">
      <c r="A22" s="21" t="s">
        <v>21</v>
      </c>
      <c r="B22" t="s">
        <v>62</v>
      </c>
    </row>
    <row r="24" spans="1:39">
      <c r="B24" s="21" t="s">
        <v>122</v>
      </c>
    </row>
    <row r="25" spans="1:39">
      <c r="C25" t="s">
        <v>125</v>
      </c>
    </row>
    <row r="26" spans="1:39" s="22" customFormat="1">
      <c r="A26" t="s">
        <v>128</v>
      </c>
      <c r="B26" s="70"/>
      <c r="C26" s="70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30" spans="1:39">
      <c r="A30" t="s">
        <v>133</v>
      </c>
    </row>
    <row r="32" spans="1:39">
      <c r="A32" s="21" t="s">
        <v>111</v>
      </c>
      <c r="B32" t="s">
        <v>120</v>
      </c>
    </row>
    <row r="34" spans="1:41">
      <c r="A34" s="21" t="s">
        <v>132</v>
      </c>
      <c r="B34" s="21" t="s">
        <v>122</v>
      </c>
    </row>
    <row r="35" spans="1:41">
      <c r="A35" s="21" t="s">
        <v>131</v>
      </c>
      <c r="C35" t="s">
        <v>124</v>
      </c>
      <c r="D35" t="s">
        <v>125</v>
      </c>
    </row>
    <row r="36" spans="1:41" s="22" customFormat="1">
      <c r="A36" s="23"/>
      <c r="B36" s="70">
        <v>1</v>
      </c>
      <c r="C36" s="70"/>
      <c r="D36" s="70">
        <v>1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22" customFormat="1">
      <c r="A37" s="23" t="s">
        <v>56</v>
      </c>
      <c r="B37" s="70">
        <v>1</v>
      </c>
      <c r="C37" s="70"/>
      <c r="D37" s="70">
        <v>1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22" customFormat="1">
      <c r="A38" s="23" t="s">
        <v>81</v>
      </c>
      <c r="B38" s="70"/>
      <c r="C38" s="70"/>
      <c r="D38" s="70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s="22" customFormat="1">
      <c r="A39" s="23" t="s">
        <v>69</v>
      </c>
      <c r="B39" s="70"/>
      <c r="C39" s="70"/>
      <c r="D39" s="70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22" customFormat="1">
      <c r="A40" s="23" t="s">
        <v>75</v>
      </c>
      <c r="B40" s="70"/>
      <c r="C40" s="70"/>
      <c r="D40" s="7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22" customFormat="1">
      <c r="A41" s="23" t="s">
        <v>53</v>
      </c>
      <c r="B41" s="70"/>
      <c r="C41" s="70"/>
      <c r="D41" s="70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s="22" customFormat="1">
      <c r="A42" s="23" t="s">
        <v>63</v>
      </c>
      <c r="B42" s="70"/>
      <c r="C42" s="70"/>
      <c r="D42" s="70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22" customFormat="1">
      <c r="A43" s="23" t="s">
        <v>79</v>
      </c>
      <c r="B43" s="70"/>
      <c r="C43" s="70"/>
      <c r="D43" s="70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s="22" customFormat="1">
      <c r="A44" s="23" t="s">
        <v>86</v>
      </c>
      <c r="B44" s="70"/>
      <c r="C44" s="70"/>
      <c r="D44" s="70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s="22" customFormat="1">
      <c r="A45" s="23" t="s">
        <v>62</v>
      </c>
      <c r="B45" s="70"/>
      <c r="C45" s="70"/>
      <c r="D45" s="70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s="22" customFormat="1">
      <c r="A46" s="23" t="s">
        <v>124</v>
      </c>
      <c r="B46" s="70"/>
      <c r="C46" s="70"/>
      <c r="D46" s="70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s="23" t="s">
        <v>125</v>
      </c>
      <c r="B47" s="70">
        <v>2</v>
      </c>
      <c r="C47" s="70"/>
      <c r="D47" s="70">
        <v>2</v>
      </c>
    </row>
    <row r="48" spans="1:41">
      <c r="A48" s="23"/>
    </row>
    <row r="49" spans="1:2">
      <c r="A49" s="23"/>
    </row>
    <row r="50" spans="1:2">
      <c r="A50" s="23"/>
    </row>
    <row r="51" spans="1:2">
      <c r="A51" s="23"/>
    </row>
    <row r="52" spans="1:2">
      <c r="A52" s="23"/>
    </row>
    <row r="53" spans="1:2">
      <c r="A53" s="23"/>
    </row>
    <row r="54" spans="1:2">
      <c r="A54" s="23"/>
    </row>
    <row r="55" spans="1:2">
      <c r="A55" s="23"/>
    </row>
    <row r="56" spans="1:2">
      <c r="A56" s="23"/>
    </row>
    <row r="57" spans="1:2">
      <c r="A57" s="23"/>
    </row>
    <row r="58" spans="1:2">
      <c r="A58" s="23"/>
    </row>
    <row r="59" spans="1:2">
      <c r="A59" s="23"/>
    </row>
    <row r="62" spans="1:2">
      <c r="A62" t="s">
        <v>134</v>
      </c>
    </row>
    <row r="64" spans="1:2">
      <c r="A64" s="21" t="s">
        <v>111</v>
      </c>
      <c r="B64" t="s">
        <v>120</v>
      </c>
    </row>
    <row r="66" spans="1:41">
      <c r="A66" s="21" t="s">
        <v>121</v>
      </c>
      <c r="B66" s="21" t="s">
        <v>122</v>
      </c>
    </row>
    <row r="67" spans="1:41">
      <c r="A67" s="21" t="s">
        <v>131</v>
      </c>
      <c r="C67" t="s">
        <v>124</v>
      </c>
      <c r="D67" t="s">
        <v>125</v>
      </c>
    </row>
    <row r="68" spans="1:41" s="22" customFormat="1">
      <c r="A68" s="23"/>
      <c r="B68" s="70">
        <v>0</v>
      </c>
      <c r="C68" s="70"/>
      <c r="D68" s="70">
        <v>0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s="22" customFormat="1">
      <c r="A69" s="23" t="s">
        <v>56</v>
      </c>
      <c r="B69" s="70">
        <v>0</v>
      </c>
      <c r="C69" s="70"/>
      <c r="D69" s="70">
        <v>0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1:41" s="22" customFormat="1">
      <c r="A70" s="23" t="s">
        <v>81</v>
      </c>
      <c r="B70" s="70">
        <v>0</v>
      </c>
      <c r="C70" s="70"/>
      <c r="D70" s="70">
        <v>0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1:41" s="22" customFormat="1">
      <c r="A71" s="23" t="s">
        <v>69</v>
      </c>
      <c r="B71" s="70">
        <v>0</v>
      </c>
      <c r="C71" s="70"/>
      <c r="D71" s="70">
        <v>0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1:41" s="22" customFormat="1">
      <c r="A72" s="23" t="s">
        <v>75</v>
      </c>
      <c r="B72" s="70">
        <v>0</v>
      </c>
      <c r="C72" s="70"/>
      <c r="D72" s="70">
        <v>0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1:41" s="22" customFormat="1">
      <c r="A73" s="23" t="s">
        <v>53</v>
      </c>
      <c r="B73" s="70">
        <v>0</v>
      </c>
      <c r="C73" s="70"/>
      <c r="D73" s="70">
        <v>0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1:41" s="22" customFormat="1">
      <c r="A74" s="23" t="s">
        <v>63</v>
      </c>
      <c r="B74" s="70">
        <v>0</v>
      </c>
      <c r="C74" s="70"/>
      <c r="D74" s="70">
        <v>0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s="22" customFormat="1">
      <c r="A75" s="23" t="s">
        <v>79</v>
      </c>
      <c r="B75" s="70">
        <v>0</v>
      </c>
      <c r="C75" s="70"/>
      <c r="D75" s="70">
        <v>0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1:41" s="22" customFormat="1">
      <c r="A76" s="23" t="s">
        <v>86</v>
      </c>
      <c r="B76" s="70">
        <v>0</v>
      </c>
      <c r="C76" s="70"/>
      <c r="D76" s="70">
        <v>0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1:41" s="22" customFormat="1">
      <c r="A77" s="23" t="s">
        <v>62</v>
      </c>
      <c r="B77" s="70">
        <v>0</v>
      </c>
      <c r="C77" s="70"/>
      <c r="D77" s="70">
        <v>0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1:41" s="22" customFormat="1">
      <c r="A78" s="23" t="s">
        <v>124</v>
      </c>
      <c r="B78" s="70">
        <v>0</v>
      </c>
      <c r="C78" s="70"/>
      <c r="D78" s="70">
        <v>0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1:41">
      <c r="A79" s="23" t="s">
        <v>125</v>
      </c>
      <c r="B79" s="70">
        <v>0</v>
      </c>
      <c r="C79" s="70"/>
      <c r="D79" s="70">
        <v>0</v>
      </c>
    </row>
    <row r="80" spans="1:41">
      <c r="A80" s="23"/>
    </row>
    <row r="81" spans="1:2">
      <c r="A81" s="23"/>
    </row>
    <row r="82" spans="1:2">
      <c r="A82" s="23"/>
    </row>
    <row r="83" spans="1:2">
      <c r="A83" s="23"/>
    </row>
    <row r="84" spans="1:2">
      <c r="A84" s="23"/>
    </row>
    <row r="85" spans="1:2">
      <c r="A85" s="23"/>
    </row>
    <row r="86" spans="1:2">
      <c r="A86" s="23"/>
    </row>
    <row r="87" spans="1:2">
      <c r="A87" s="23"/>
    </row>
    <row r="88" spans="1:2">
      <c r="A88" s="23"/>
    </row>
    <row r="89" spans="1:2">
      <c r="A89" s="23"/>
    </row>
    <row r="90" spans="1:2">
      <c r="A90" s="23"/>
    </row>
    <row r="93" spans="1:2">
      <c r="A93" t="s">
        <v>135</v>
      </c>
    </row>
    <row r="95" spans="1:2">
      <c r="A95" s="21" t="s">
        <v>111</v>
      </c>
      <c r="B95" t="s">
        <v>120</v>
      </c>
    </row>
    <row r="97" spans="1:41">
      <c r="B97" s="21" t="s">
        <v>122</v>
      </c>
    </row>
    <row r="98" spans="1:41">
      <c r="C98" t="s">
        <v>124</v>
      </c>
      <c r="D98" t="s">
        <v>125</v>
      </c>
    </row>
    <row r="99" spans="1:41" s="22" customFormat="1">
      <c r="A99" t="s">
        <v>136</v>
      </c>
      <c r="B99" s="70">
        <v>19</v>
      </c>
      <c r="C99" s="70"/>
      <c r="D99" s="70">
        <v>19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1:41" s="22" customFormat="1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1" s="22" customForma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1" s="22" customForma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1" s="22" customFormat="1">
      <c r="A103" t="s">
        <v>137</v>
      </c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1">
      <c r="A104" s="21" t="s">
        <v>111</v>
      </c>
      <c r="B104" t="s">
        <v>120</v>
      </c>
    </row>
    <row r="106" spans="1:41">
      <c r="A106" s="21" t="s">
        <v>128</v>
      </c>
      <c r="B106" s="21" t="s">
        <v>122</v>
      </c>
    </row>
    <row r="107" spans="1:41">
      <c r="A107" s="21" t="s">
        <v>131</v>
      </c>
      <c r="C107" t="s">
        <v>124</v>
      </c>
      <c r="D107" t="s">
        <v>125</v>
      </c>
    </row>
    <row r="108" spans="1:41" s="22" customFormat="1">
      <c r="A108" s="23" t="s">
        <v>56</v>
      </c>
      <c r="B108" s="70">
        <v>0</v>
      </c>
      <c r="C108" s="70"/>
      <c r="D108" s="70">
        <v>0</v>
      </c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1:41" s="22" customFormat="1">
      <c r="A109" s="23" t="s">
        <v>72</v>
      </c>
      <c r="B109" s="70">
        <v>330</v>
      </c>
      <c r="C109" s="70"/>
      <c r="D109" s="70">
        <v>330</v>
      </c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1:41" s="22" customFormat="1">
      <c r="A110" s="23" t="s">
        <v>48</v>
      </c>
      <c r="B110" s="70"/>
      <c r="C110" s="70"/>
      <c r="D110" s="7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s="22" customFormat="1">
      <c r="A111" s="23" t="s">
        <v>58</v>
      </c>
      <c r="B111" s="70"/>
      <c r="C111" s="70"/>
      <c r="D111" s="70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  <row r="112" spans="1:41" s="22" customFormat="1">
      <c r="A112" s="23" t="s">
        <v>66</v>
      </c>
      <c r="B112" s="70"/>
      <c r="C112" s="70"/>
      <c r="D112" s="70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1:41" s="22" customFormat="1">
      <c r="A113" s="23" t="s">
        <v>124</v>
      </c>
      <c r="B113" s="70"/>
      <c r="C113" s="70"/>
      <c r="D113" s="70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</row>
    <row r="114" spans="1:41" s="22" customFormat="1">
      <c r="A114" s="23" t="s">
        <v>125</v>
      </c>
      <c r="B114" s="70">
        <v>330</v>
      </c>
      <c r="C114" s="70"/>
      <c r="D114" s="70">
        <v>330</v>
      </c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</row>
    <row r="130" spans="1:44">
      <c r="A130" t="s">
        <v>138</v>
      </c>
    </row>
    <row r="131" spans="1:44">
      <c r="A131" s="21" t="s">
        <v>111</v>
      </c>
      <c r="B131" t="s">
        <v>120</v>
      </c>
    </row>
    <row r="133" spans="1:44">
      <c r="B133" s="21" t="s">
        <v>122</v>
      </c>
    </row>
    <row r="134" spans="1:44">
      <c r="C134" t="s">
        <v>123</v>
      </c>
      <c r="D134" t="s">
        <v>124</v>
      </c>
      <c r="E134" t="s">
        <v>125</v>
      </c>
    </row>
    <row r="135" spans="1:44" s="22" customFormat="1">
      <c r="A135" t="s">
        <v>128</v>
      </c>
      <c r="B135" s="70">
        <v>0</v>
      </c>
      <c r="C135" s="70">
        <v>330</v>
      </c>
      <c r="D135" s="70"/>
      <c r="E135" s="70">
        <v>330</v>
      </c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</row>
    <row r="136" spans="1:44" s="22" customFormat="1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1:44" s="22" customForma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1:44" s="22" customFormat="1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4" s="22" customForma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1:44" s="22" customFormat="1">
      <c r="A140" t="s">
        <v>139</v>
      </c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1:44">
      <c r="A141" s="21" t="s">
        <v>111</v>
      </c>
      <c r="B141" t="s">
        <v>120</v>
      </c>
    </row>
    <row r="143" spans="1:44">
      <c r="A143" s="21" t="s">
        <v>127</v>
      </c>
      <c r="B143" s="21" t="s">
        <v>122</v>
      </c>
    </row>
    <row r="144" spans="1:44">
      <c r="A144" s="21" t="s">
        <v>131</v>
      </c>
      <c r="C144" t="s">
        <v>124</v>
      </c>
      <c r="D144" t="s">
        <v>125</v>
      </c>
    </row>
    <row r="145" spans="1:41" s="22" customFormat="1">
      <c r="A145" s="23" t="s">
        <v>56</v>
      </c>
      <c r="B145" s="70">
        <v>1</v>
      </c>
      <c r="C145" s="70"/>
      <c r="D145" s="70">
        <v>1</v>
      </c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</row>
    <row r="146" spans="1:41">
      <c r="A146" s="23" t="s">
        <v>72</v>
      </c>
      <c r="B146" s="70">
        <v>1</v>
      </c>
      <c r="C146" s="70"/>
      <c r="D146" s="70">
        <v>1</v>
      </c>
    </row>
    <row r="147" spans="1:41">
      <c r="A147" s="23" t="s">
        <v>48</v>
      </c>
      <c r="B147" s="70"/>
      <c r="C147" s="70"/>
      <c r="D147" s="70"/>
    </row>
    <row r="148" spans="1:41">
      <c r="A148" s="23" t="s">
        <v>58</v>
      </c>
      <c r="B148" s="70"/>
      <c r="C148" s="70"/>
      <c r="D148" s="70"/>
    </row>
    <row r="149" spans="1:41">
      <c r="A149" s="23" t="s">
        <v>66</v>
      </c>
      <c r="B149" s="70"/>
      <c r="C149" s="70"/>
      <c r="D149" s="70"/>
    </row>
    <row r="150" spans="1:41">
      <c r="A150" s="23" t="s">
        <v>124</v>
      </c>
      <c r="B150" s="70"/>
      <c r="C150" s="70"/>
      <c r="D150" s="70"/>
    </row>
    <row r="151" spans="1:41">
      <c r="A151" s="23" t="s">
        <v>125</v>
      </c>
      <c r="B151" s="70">
        <v>2</v>
      </c>
      <c r="C151" s="70"/>
      <c r="D151" s="70">
        <v>2</v>
      </c>
    </row>
    <row r="171" spans="1:41">
      <c r="A171" t="s">
        <v>140</v>
      </c>
    </row>
    <row r="172" spans="1:41">
      <c r="A172" s="21" t="s">
        <v>111</v>
      </c>
      <c r="B172" t="s">
        <v>120</v>
      </c>
    </row>
    <row r="174" spans="1:41">
      <c r="B174" s="21" t="s">
        <v>122</v>
      </c>
    </row>
    <row r="175" spans="1:41">
      <c r="C175" t="s">
        <v>124</v>
      </c>
      <c r="D175" t="s">
        <v>125</v>
      </c>
    </row>
    <row r="176" spans="1:41" s="22" customFormat="1">
      <c r="A176" t="s">
        <v>127</v>
      </c>
      <c r="B176" s="70">
        <v>2</v>
      </c>
      <c r="C176" s="70"/>
      <c r="D176" s="70">
        <v>2</v>
      </c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</row>
    <row r="182" spans="1:40">
      <c r="A182" t="s">
        <v>143</v>
      </c>
    </row>
    <row r="184" spans="1:40">
      <c r="A184" s="21" t="s">
        <v>111</v>
      </c>
      <c r="B184" t="s">
        <v>120</v>
      </c>
    </row>
    <row r="186" spans="1:40" s="22" customFormat="1">
      <c r="A186" s="21" t="s">
        <v>131</v>
      </c>
      <c r="B186" t="s">
        <v>144</v>
      </c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>
      <c r="A187" s="23"/>
      <c r="B187" s="70">
        <v>1</v>
      </c>
    </row>
    <row r="188" spans="1:40">
      <c r="A188" s="23" t="s">
        <v>56</v>
      </c>
      <c r="B188" s="70">
        <v>1</v>
      </c>
    </row>
    <row r="189" spans="1:40">
      <c r="A189" s="23" t="s">
        <v>52</v>
      </c>
      <c r="B189" s="70">
        <v>1</v>
      </c>
    </row>
    <row r="190" spans="1:40">
      <c r="A190" s="23" t="s">
        <v>62</v>
      </c>
      <c r="B190" s="70">
        <v>1</v>
      </c>
    </row>
    <row r="191" spans="1:40">
      <c r="A191" s="23" t="s">
        <v>124</v>
      </c>
      <c r="B191" s="70">
        <v>15</v>
      </c>
    </row>
    <row r="192" spans="1:40">
      <c r="A192" s="23" t="s">
        <v>125</v>
      </c>
      <c r="B192" s="70">
        <v>19</v>
      </c>
    </row>
    <row r="201" spans="1:40">
      <c r="A201" t="s">
        <v>141</v>
      </c>
    </row>
    <row r="202" spans="1:40">
      <c r="A202" s="21" t="s">
        <v>111</v>
      </c>
      <c r="B202" t="s">
        <v>120</v>
      </c>
    </row>
    <row r="204" spans="1:40">
      <c r="A204" s="21" t="s">
        <v>131</v>
      </c>
      <c r="B204" t="s">
        <v>142</v>
      </c>
    </row>
    <row r="205" spans="1:40">
      <c r="A205" s="23"/>
      <c r="B205" s="70">
        <v>1</v>
      </c>
    </row>
    <row r="206" spans="1:40" s="22" customFormat="1">
      <c r="A206" s="23" t="s">
        <v>56</v>
      </c>
      <c r="B206" s="70">
        <v>1</v>
      </c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</row>
    <row r="207" spans="1:40">
      <c r="A207" s="23" t="s">
        <v>52</v>
      </c>
      <c r="B207" s="70"/>
    </row>
    <row r="208" spans="1:40">
      <c r="A208" s="23" t="s">
        <v>62</v>
      </c>
      <c r="B208" s="70"/>
    </row>
    <row r="209" spans="1:2">
      <c r="A209" s="23" t="s">
        <v>124</v>
      </c>
      <c r="B209" s="70"/>
    </row>
    <row r="210" spans="1:2">
      <c r="A210" s="23" t="s">
        <v>125</v>
      </c>
      <c r="B210" s="70">
        <v>2</v>
      </c>
    </row>
    <row r="221" spans="1:2">
      <c r="A221" t="s">
        <v>146</v>
      </c>
    </row>
    <row r="222" spans="1:2">
      <c r="A222" s="21" t="s">
        <v>111</v>
      </c>
      <c r="B222" t="s">
        <v>120</v>
      </c>
    </row>
    <row r="223" spans="1:2">
      <c r="A223" s="21" t="s">
        <v>20</v>
      </c>
      <c r="B223" t="s">
        <v>129</v>
      </c>
    </row>
    <row r="225" spans="1:40">
      <c r="A225" s="21" t="s">
        <v>131</v>
      </c>
      <c r="B225" t="s">
        <v>145</v>
      </c>
    </row>
    <row r="226" spans="1:40">
      <c r="A226" s="23"/>
      <c r="B226" s="70">
        <v>1</v>
      </c>
    </row>
    <row r="227" spans="1:40" s="22" customFormat="1">
      <c r="A227" s="23" t="s">
        <v>124</v>
      </c>
      <c r="B227" s="70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</row>
    <row r="228" spans="1:40">
      <c r="A228" s="23" t="s">
        <v>125</v>
      </c>
      <c r="B228" s="70">
        <v>1</v>
      </c>
    </row>
    <row r="241" spans="1:40">
      <c r="A241" t="s">
        <v>148</v>
      </c>
    </row>
    <row r="242" spans="1:40">
      <c r="A242" s="21" t="s">
        <v>111</v>
      </c>
      <c r="B242" t="s">
        <v>120</v>
      </c>
    </row>
    <row r="243" spans="1:40">
      <c r="A243" s="21" t="s">
        <v>28</v>
      </c>
      <c r="B243" t="s">
        <v>55</v>
      </c>
    </row>
    <row r="245" spans="1:40">
      <c r="A245" s="21" t="s">
        <v>131</v>
      </c>
      <c r="B245" t="s">
        <v>147</v>
      </c>
    </row>
    <row r="246" spans="1:40">
      <c r="A246" s="23" t="s">
        <v>52</v>
      </c>
      <c r="B246" s="24"/>
    </row>
    <row r="247" spans="1:40" s="22" customFormat="1">
      <c r="A247" s="23" t="s">
        <v>125</v>
      </c>
      <c r="B247" s="24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</row>
    <row r="260" spans="1:40">
      <c r="A260" t="s">
        <v>209</v>
      </c>
    </row>
    <row r="262" spans="1:40">
      <c r="A262" s="21" t="s">
        <v>111</v>
      </c>
      <c r="B262" t="s">
        <v>120</v>
      </c>
    </row>
    <row r="264" spans="1:40">
      <c r="A264" s="21" t="s">
        <v>131</v>
      </c>
      <c r="B264" t="s">
        <v>128</v>
      </c>
    </row>
    <row r="265" spans="1:40">
      <c r="A265" s="23"/>
      <c r="B265" s="24">
        <v>330</v>
      </c>
    </row>
    <row r="266" spans="1:40" s="22" customFormat="1">
      <c r="A266" s="23" t="s">
        <v>56</v>
      </c>
      <c r="B266" s="24">
        <v>0</v>
      </c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</row>
    <row r="267" spans="1:40">
      <c r="A267" s="23" t="s">
        <v>52</v>
      </c>
      <c r="B267" s="24"/>
    </row>
    <row r="268" spans="1:40">
      <c r="A268" s="23" t="s">
        <v>62</v>
      </c>
      <c r="B268" s="24"/>
    </row>
    <row r="269" spans="1:40">
      <c r="A269" s="23" t="s">
        <v>124</v>
      </c>
      <c r="B269" s="24"/>
    </row>
    <row r="270" spans="1:40">
      <c r="A270" s="23" t="s">
        <v>125</v>
      </c>
      <c r="B270" s="24">
        <v>330</v>
      </c>
    </row>
    <row r="281" spans="1:41">
      <c r="A281" t="s">
        <v>224</v>
      </c>
    </row>
    <row r="282" spans="1:41">
      <c r="A282" s="21" t="s">
        <v>121</v>
      </c>
      <c r="B282" s="21" t="s">
        <v>122</v>
      </c>
    </row>
    <row r="283" spans="1:41">
      <c r="A283" s="21" t="s">
        <v>131</v>
      </c>
      <c r="C283" t="s">
        <v>124</v>
      </c>
      <c r="D283" t="s">
        <v>125</v>
      </c>
    </row>
    <row r="284" spans="1:41" s="22" customFormat="1">
      <c r="A284" s="23" t="s">
        <v>56</v>
      </c>
      <c r="B284" s="24">
        <v>0</v>
      </c>
      <c r="C284" s="24"/>
      <c r="D284" s="24">
        <v>0</v>
      </c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</row>
    <row r="285" spans="1:41">
      <c r="A285" s="23" t="s">
        <v>87</v>
      </c>
      <c r="B285" s="24">
        <v>0</v>
      </c>
      <c r="C285" s="24"/>
      <c r="D285" s="24">
        <v>0</v>
      </c>
    </row>
    <row r="286" spans="1:41">
      <c r="A286" s="23" t="s">
        <v>92</v>
      </c>
      <c r="B286" s="24">
        <v>0</v>
      </c>
      <c r="C286" s="24"/>
      <c r="D286" s="24">
        <v>0</v>
      </c>
    </row>
    <row r="287" spans="1:41">
      <c r="A287" s="23" t="s">
        <v>91</v>
      </c>
      <c r="B287" s="24">
        <v>0</v>
      </c>
      <c r="C287" s="24"/>
      <c r="D287" s="24">
        <v>0</v>
      </c>
    </row>
    <row r="288" spans="1:41">
      <c r="A288" s="23" t="s">
        <v>80</v>
      </c>
      <c r="B288" s="24">
        <v>0</v>
      </c>
      <c r="C288" s="24"/>
      <c r="D288" s="24">
        <v>0</v>
      </c>
    </row>
    <row r="289" spans="1:4">
      <c r="A289" s="23" t="s">
        <v>88</v>
      </c>
      <c r="B289" s="24">
        <v>0</v>
      </c>
      <c r="C289" s="24"/>
      <c r="D289" s="24">
        <v>0</v>
      </c>
    </row>
    <row r="290" spans="1:4">
      <c r="A290" s="23" t="s">
        <v>77</v>
      </c>
      <c r="B290" s="24">
        <v>0</v>
      </c>
      <c r="C290" s="24"/>
      <c r="D290" s="24">
        <v>0</v>
      </c>
    </row>
    <row r="291" spans="1:4">
      <c r="A291" s="23" t="s">
        <v>93</v>
      </c>
      <c r="B291" s="24">
        <v>0</v>
      </c>
      <c r="C291" s="24"/>
      <c r="D291" s="24">
        <v>0</v>
      </c>
    </row>
    <row r="292" spans="1:4">
      <c r="A292" s="23" t="s">
        <v>82</v>
      </c>
      <c r="B292" s="24">
        <v>0</v>
      </c>
      <c r="C292" s="24"/>
      <c r="D292" s="24">
        <v>0</v>
      </c>
    </row>
    <row r="293" spans="1:4">
      <c r="A293" s="23" t="s">
        <v>84</v>
      </c>
      <c r="B293" s="24">
        <v>0</v>
      </c>
      <c r="C293" s="24"/>
      <c r="D293" s="24">
        <v>0</v>
      </c>
    </row>
    <row r="294" spans="1:4">
      <c r="A294" s="23" t="s">
        <v>89</v>
      </c>
      <c r="B294" s="24">
        <v>0</v>
      </c>
      <c r="C294" s="24"/>
      <c r="D294" s="24">
        <v>0</v>
      </c>
    </row>
    <row r="295" spans="1:4">
      <c r="A295" s="23" t="s">
        <v>57</v>
      </c>
      <c r="B295" s="24">
        <v>0</v>
      </c>
      <c r="C295" s="24"/>
      <c r="D295" s="24">
        <v>0</v>
      </c>
    </row>
    <row r="296" spans="1:4">
      <c r="A296" s="23" t="s">
        <v>94</v>
      </c>
      <c r="B296" s="24">
        <v>0</v>
      </c>
      <c r="C296" s="24"/>
      <c r="D296" s="24">
        <v>0</v>
      </c>
    </row>
    <row r="297" spans="1:4">
      <c r="A297" s="23" t="s">
        <v>47</v>
      </c>
      <c r="B297" s="24">
        <v>0</v>
      </c>
      <c r="C297" s="24"/>
      <c r="D297" s="24">
        <v>0</v>
      </c>
    </row>
    <row r="298" spans="1:4">
      <c r="A298" s="23" t="s">
        <v>71</v>
      </c>
      <c r="B298" s="24">
        <v>0</v>
      </c>
      <c r="C298" s="24"/>
      <c r="D298" s="24">
        <v>0</v>
      </c>
    </row>
    <row r="299" spans="1:4">
      <c r="A299" s="23" t="s">
        <v>90</v>
      </c>
      <c r="B299" s="24">
        <v>0</v>
      </c>
      <c r="C299" s="24"/>
      <c r="D299" s="24">
        <v>0</v>
      </c>
    </row>
    <row r="300" spans="1:4">
      <c r="A300" s="23" t="s">
        <v>95</v>
      </c>
      <c r="B300" s="24">
        <v>0</v>
      </c>
      <c r="C300" s="24"/>
      <c r="D300" s="24">
        <v>0</v>
      </c>
    </row>
    <row r="301" spans="1:4">
      <c r="A301" s="23" t="s">
        <v>65</v>
      </c>
      <c r="B301" s="24">
        <v>0</v>
      </c>
      <c r="C301" s="24"/>
      <c r="D301" s="24">
        <v>0</v>
      </c>
    </row>
    <row r="302" spans="1:4">
      <c r="A302" s="23" t="s">
        <v>124</v>
      </c>
      <c r="B302" s="24"/>
      <c r="C302" s="24"/>
      <c r="D302" s="24"/>
    </row>
    <row r="303" spans="1:4">
      <c r="A303" s="23" t="s">
        <v>125</v>
      </c>
      <c r="B303" s="24">
        <v>0</v>
      </c>
      <c r="C303" s="24"/>
      <c r="D303" s="24">
        <v>0</v>
      </c>
    </row>
    <row r="310" spans="1:41">
      <c r="A310" t="s">
        <v>226</v>
      </c>
    </row>
    <row r="311" spans="1:41">
      <c r="A311" s="21" t="s">
        <v>225</v>
      </c>
      <c r="B311" s="21" t="s">
        <v>122</v>
      </c>
    </row>
    <row r="312" spans="1:41">
      <c r="A312" s="21" t="s">
        <v>131</v>
      </c>
      <c r="C312" t="s">
        <v>124</v>
      </c>
      <c r="D312" t="s">
        <v>125</v>
      </c>
    </row>
    <row r="313" spans="1:41" s="22" customFormat="1">
      <c r="A313" s="23" t="s">
        <v>56</v>
      </c>
      <c r="B313" s="24">
        <v>0</v>
      </c>
      <c r="C313" s="24"/>
      <c r="D313" s="24">
        <v>0</v>
      </c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</row>
    <row r="314" spans="1:41">
      <c r="A314" s="23" t="s">
        <v>87</v>
      </c>
      <c r="B314" s="24"/>
      <c r="C314" s="24"/>
      <c r="D314" s="24"/>
    </row>
    <row r="315" spans="1:41">
      <c r="A315" s="23" t="s">
        <v>92</v>
      </c>
      <c r="B315" s="24"/>
      <c r="C315" s="24"/>
      <c r="D315" s="24"/>
    </row>
    <row r="316" spans="1:41">
      <c r="A316" s="23" t="s">
        <v>91</v>
      </c>
      <c r="B316" s="24"/>
      <c r="C316" s="24"/>
      <c r="D316" s="24"/>
    </row>
    <row r="317" spans="1:41">
      <c r="A317" s="23" t="s">
        <v>80</v>
      </c>
      <c r="B317" s="24"/>
      <c r="C317" s="24"/>
      <c r="D317" s="24"/>
    </row>
    <row r="318" spans="1:41">
      <c r="A318" s="23" t="s">
        <v>88</v>
      </c>
      <c r="B318" s="24"/>
      <c r="C318" s="24"/>
      <c r="D318" s="24"/>
    </row>
    <row r="319" spans="1:41">
      <c r="A319" s="23" t="s">
        <v>77</v>
      </c>
      <c r="B319" s="24"/>
      <c r="C319" s="24"/>
      <c r="D319" s="24"/>
    </row>
    <row r="320" spans="1:41">
      <c r="A320" s="23" t="s">
        <v>93</v>
      </c>
      <c r="B320" s="24"/>
      <c r="C320" s="24"/>
      <c r="D320" s="24"/>
    </row>
    <row r="321" spans="1:4">
      <c r="A321" s="23" t="s">
        <v>82</v>
      </c>
      <c r="B321" s="24"/>
      <c r="C321" s="24"/>
      <c r="D321" s="24"/>
    </row>
    <row r="322" spans="1:4">
      <c r="A322" s="23" t="s">
        <v>84</v>
      </c>
      <c r="B322" s="24"/>
      <c r="C322" s="24"/>
      <c r="D322" s="24"/>
    </row>
    <row r="323" spans="1:4">
      <c r="A323" s="23" t="s">
        <v>89</v>
      </c>
      <c r="B323" s="24"/>
      <c r="C323" s="24"/>
      <c r="D323" s="24"/>
    </row>
    <row r="324" spans="1:4">
      <c r="A324" s="23" t="s">
        <v>57</v>
      </c>
      <c r="B324" s="24"/>
      <c r="C324" s="24"/>
      <c r="D324" s="24"/>
    </row>
    <row r="325" spans="1:4">
      <c r="A325" s="23" t="s">
        <v>94</v>
      </c>
      <c r="B325" s="24"/>
      <c r="C325" s="24"/>
      <c r="D325" s="24"/>
    </row>
    <row r="326" spans="1:4">
      <c r="A326" s="23" t="s">
        <v>47</v>
      </c>
      <c r="B326" s="24">
        <v>1</v>
      </c>
      <c r="C326" s="24"/>
      <c r="D326" s="24">
        <v>1</v>
      </c>
    </row>
    <row r="327" spans="1:4">
      <c r="A327" s="23" t="s">
        <v>71</v>
      </c>
      <c r="B327" s="24"/>
      <c r="C327" s="24"/>
      <c r="D327" s="24"/>
    </row>
    <row r="328" spans="1:4">
      <c r="A328" s="23" t="s">
        <v>90</v>
      </c>
      <c r="B328" s="24"/>
      <c r="C328" s="24"/>
      <c r="D328" s="24"/>
    </row>
    <row r="329" spans="1:4">
      <c r="A329" s="23" t="s">
        <v>95</v>
      </c>
      <c r="B329" s="24"/>
      <c r="C329" s="24"/>
      <c r="D329" s="24"/>
    </row>
    <row r="330" spans="1:4">
      <c r="A330" s="23" t="s">
        <v>65</v>
      </c>
      <c r="B330" s="24"/>
      <c r="C330" s="24"/>
      <c r="D330" s="24"/>
    </row>
    <row r="331" spans="1:4">
      <c r="A331" s="23" t="s">
        <v>124</v>
      </c>
      <c r="B331" s="24"/>
      <c r="C331" s="24"/>
      <c r="D331" s="24"/>
    </row>
    <row r="332" spans="1:4">
      <c r="A332" s="23" t="s">
        <v>125</v>
      </c>
      <c r="B332" s="24">
        <v>1</v>
      </c>
      <c r="C332" s="24"/>
      <c r="D332" s="24">
        <v>1</v>
      </c>
    </row>
    <row r="340" spans="1:41">
      <c r="A340" t="s">
        <v>126</v>
      </c>
    </row>
    <row r="341" spans="1:41">
      <c r="A341" s="21" t="s">
        <v>128</v>
      </c>
      <c r="B341" s="21" t="s">
        <v>122</v>
      </c>
    </row>
    <row r="342" spans="1:41">
      <c r="A342" s="21" t="s">
        <v>131</v>
      </c>
      <c r="C342" t="s">
        <v>124</v>
      </c>
      <c r="D342" t="s">
        <v>125</v>
      </c>
    </row>
    <row r="343" spans="1:41" s="22" customFormat="1">
      <c r="A343" s="23" t="s">
        <v>56</v>
      </c>
      <c r="B343" s="24">
        <v>0</v>
      </c>
      <c r="C343" s="24"/>
      <c r="D343" s="24">
        <v>0</v>
      </c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</row>
    <row r="344" spans="1:41">
      <c r="A344" s="23" t="s">
        <v>87</v>
      </c>
      <c r="B344" s="24"/>
      <c r="C344" s="24"/>
      <c r="D344" s="24"/>
    </row>
    <row r="345" spans="1:41">
      <c r="A345" s="23" t="s">
        <v>92</v>
      </c>
      <c r="B345" s="24"/>
      <c r="C345" s="24"/>
      <c r="D345" s="24"/>
    </row>
    <row r="346" spans="1:41">
      <c r="A346" s="23" t="s">
        <v>91</v>
      </c>
      <c r="B346" s="24"/>
      <c r="C346" s="24"/>
      <c r="D346" s="24"/>
    </row>
    <row r="347" spans="1:41">
      <c r="A347" s="23" t="s">
        <v>80</v>
      </c>
      <c r="B347" s="24"/>
      <c r="C347" s="24"/>
      <c r="D347" s="24"/>
    </row>
    <row r="348" spans="1:41">
      <c r="A348" s="23" t="s">
        <v>88</v>
      </c>
      <c r="B348" s="24"/>
      <c r="C348" s="24"/>
      <c r="D348" s="24"/>
    </row>
    <row r="349" spans="1:41">
      <c r="A349" s="23" t="s">
        <v>77</v>
      </c>
      <c r="B349" s="24"/>
      <c r="C349" s="24"/>
      <c r="D349" s="24"/>
    </row>
    <row r="350" spans="1:41">
      <c r="A350" s="23" t="s">
        <v>93</v>
      </c>
      <c r="B350" s="24"/>
      <c r="C350" s="24"/>
      <c r="D350" s="24"/>
    </row>
    <row r="351" spans="1:41">
      <c r="A351" s="23" t="s">
        <v>82</v>
      </c>
      <c r="B351" s="24"/>
      <c r="C351" s="24"/>
      <c r="D351" s="24"/>
    </row>
    <row r="352" spans="1:41">
      <c r="A352" s="23" t="s">
        <v>84</v>
      </c>
      <c r="B352" s="24"/>
      <c r="C352" s="24"/>
      <c r="D352" s="24"/>
    </row>
    <row r="353" spans="1:4">
      <c r="A353" s="23" t="s">
        <v>89</v>
      </c>
      <c r="B353" s="24"/>
      <c r="C353" s="24"/>
      <c r="D353" s="24"/>
    </row>
    <row r="354" spans="1:4">
      <c r="A354" s="23" t="s">
        <v>57</v>
      </c>
      <c r="B354" s="24"/>
      <c r="C354" s="24"/>
      <c r="D354" s="24"/>
    </row>
    <row r="355" spans="1:4">
      <c r="A355" s="23" t="s">
        <v>94</v>
      </c>
      <c r="B355" s="24"/>
      <c r="C355" s="24"/>
      <c r="D355" s="24"/>
    </row>
    <row r="356" spans="1:4">
      <c r="A356" s="23" t="s">
        <v>47</v>
      </c>
      <c r="B356" s="24">
        <v>330</v>
      </c>
      <c r="C356" s="24"/>
      <c r="D356" s="24">
        <v>330</v>
      </c>
    </row>
    <row r="357" spans="1:4">
      <c r="A357" s="23" t="s">
        <v>71</v>
      </c>
      <c r="B357" s="24"/>
      <c r="C357" s="24"/>
      <c r="D357" s="24"/>
    </row>
    <row r="358" spans="1:4">
      <c r="A358" s="23" t="s">
        <v>90</v>
      </c>
      <c r="B358" s="24"/>
      <c r="C358" s="24"/>
      <c r="D358" s="24"/>
    </row>
    <row r="359" spans="1:4">
      <c r="A359" s="23" t="s">
        <v>95</v>
      </c>
      <c r="B359" s="24"/>
      <c r="C359" s="24"/>
      <c r="D359" s="24"/>
    </row>
    <row r="360" spans="1:4">
      <c r="A360" s="23" t="s">
        <v>65</v>
      </c>
      <c r="B360" s="24"/>
      <c r="C360" s="24"/>
      <c r="D360" s="24"/>
    </row>
    <row r="361" spans="1:4">
      <c r="A361" s="23" t="s">
        <v>124</v>
      </c>
      <c r="B361" s="24"/>
      <c r="C361" s="24"/>
      <c r="D361" s="24"/>
    </row>
    <row r="362" spans="1:4">
      <c r="A362" s="23" t="s">
        <v>125</v>
      </c>
      <c r="B362" s="24">
        <v>330</v>
      </c>
      <c r="C362" s="24"/>
      <c r="D362" s="24">
        <v>330</v>
      </c>
    </row>
    <row r="380" spans="1:309">
      <c r="A380" t="s">
        <v>211</v>
      </c>
    </row>
    <row r="381" spans="1:309">
      <c r="A381" s="21" t="s">
        <v>128</v>
      </c>
      <c r="B381" s="21" t="s">
        <v>122</v>
      </c>
    </row>
    <row r="382" spans="1:309">
      <c r="A382" s="21" t="s">
        <v>131</v>
      </c>
      <c r="C382" t="s">
        <v>123</v>
      </c>
      <c r="D382" t="s">
        <v>124</v>
      </c>
      <c r="E382" t="s">
        <v>125</v>
      </c>
    </row>
    <row r="383" spans="1:309" s="22" customFormat="1">
      <c r="A383" s="23" t="s">
        <v>56</v>
      </c>
      <c r="B383" s="24">
        <v>0</v>
      </c>
      <c r="C383" s="24"/>
      <c r="D383" s="24"/>
      <c r="E383" s="24">
        <v>0</v>
      </c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  <c r="DJ383"/>
      <c r="DK383"/>
      <c r="DL383"/>
      <c r="DM383"/>
      <c r="DN383"/>
      <c r="DO383"/>
      <c r="DP383"/>
      <c r="DQ383"/>
      <c r="DR383"/>
      <c r="DS383"/>
      <c r="DT383"/>
      <c r="DU383"/>
      <c r="DV383"/>
      <c r="DW383"/>
      <c r="DX383"/>
      <c r="DY383"/>
      <c r="DZ383"/>
      <c r="EA383"/>
      <c r="EB383"/>
      <c r="EC383"/>
      <c r="ED383"/>
      <c r="EE383"/>
      <c r="EF383"/>
      <c r="EG383"/>
      <c r="EH383"/>
      <c r="EI383"/>
      <c r="EJ383"/>
      <c r="EK383"/>
      <c r="EL383"/>
      <c r="EM383"/>
      <c r="EN383"/>
      <c r="EO383"/>
      <c r="EP383"/>
      <c r="EQ383"/>
      <c r="ER383"/>
      <c r="ES383"/>
      <c r="ET383"/>
      <c r="EU383"/>
      <c r="EV383"/>
      <c r="EW383"/>
      <c r="EX383"/>
      <c r="EY383"/>
      <c r="EZ383"/>
      <c r="FA383"/>
      <c r="FB383"/>
      <c r="FC383"/>
      <c r="FD383"/>
      <c r="FE383"/>
      <c r="FF383"/>
      <c r="FG383"/>
      <c r="FH383"/>
      <c r="FI383"/>
      <c r="FJ383"/>
      <c r="FK383"/>
      <c r="FL383"/>
      <c r="FM383"/>
      <c r="FN383"/>
      <c r="FO383"/>
      <c r="FP383"/>
      <c r="FQ383"/>
      <c r="FR383"/>
      <c r="FS383"/>
      <c r="FT383"/>
      <c r="FU383"/>
      <c r="FV383"/>
      <c r="FW383"/>
      <c r="FX383"/>
      <c r="FY383"/>
      <c r="FZ383"/>
      <c r="GA383"/>
      <c r="GB383"/>
      <c r="GC383"/>
      <c r="GD383"/>
      <c r="GE383"/>
      <c r="GF383"/>
      <c r="GG383"/>
      <c r="GH383"/>
      <c r="GI383"/>
      <c r="GJ383"/>
      <c r="GK383"/>
      <c r="GL383"/>
      <c r="GM383"/>
      <c r="GN383"/>
      <c r="GO383"/>
      <c r="GP383"/>
      <c r="GQ383"/>
      <c r="GR383"/>
      <c r="GS383"/>
      <c r="GT383"/>
      <c r="GU383"/>
      <c r="GV383"/>
      <c r="GW383"/>
      <c r="GX383"/>
      <c r="GY383"/>
      <c r="GZ383"/>
      <c r="HA383"/>
      <c r="HB383"/>
      <c r="HC383"/>
      <c r="HD383"/>
      <c r="HE383"/>
      <c r="HF383"/>
      <c r="HG383"/>
      <c r="HH383"/>
      <c r="HI383"/>
      <c r="HJ383"/>
      <c r="HK383"/>
      <c r="HL383"/>
      <c r="HM383"/>
      <c r="HN383"/>
      <c r="HO383"/>
      <c r="HP383"/>
      <c r="HQ383"/>
      <c r="HR383"/>
      <c r="HS383"/>
      <c r="HT383"/>
      <c r="HU383"/>
      <c r="HV383"/>
      <c r="HW383"/>
      <c r="HX383"/>
      <c r="HY383"/>
      <c r="HZ383"/>
      <c r="IA383"/>
      <c r="IB383"/>
      <c r="IC383"/>
      <c r="ID383"/>
      <c r="IE383"/>
      <c r="IF383"/>
      <c r="IG383"/>
      <c r="IH383"/>
      <c r="II383"/>
      <c r="IJ383"/>
      <c r="IK383"/>
      <c r="IL383"/>
      <c r="IM383"/>
      <c r="IN383"/>
      <c r="IO383"/>
      <c r="IP383"/>
      <c r="IQ383"/>
      <c r="IR383"/>
      <c r="IS383"/>
      <c r="IT383"/>
      <c r="IU383"/>
      <c r="IV383"/>
      <c r="IW383"/>
      <c r="IX383"/>
      <c r="IY383"/>
      <c r="IZ383"/>
      <c r="JA383"/>
      <c r="JB383"/>
      <c r="JC383"/>
      <c r="JD383"/>
      <c r="JE383"/>
      <c r="JF383"/>
      <c r="JG383"/>
      <c r="JH383"/>
      <c r="JI383"/>
      <c r="JJ383"/>
      <c r="JK383"/>
      <c r="JL383"/>
      <c r="JM383"/>
      <c r="JN383"/>
      <c r="JO383"/>
      <c r="JP383"/>
      <c r="JQ383"/>
      <c r="JR383"/>
      <c r="JS383"/>
      <c r="JT383"/>
      <c r="JU383"/>
      <c r="JV383"/>
      <c r="JW383"/>
      <c r="JX383"/>
      <c r="JY383"/>
      <c r="JZ383"/>
      <c r="KA383"/>
      <c r="KB383"/>
      <c r="KC383"/>
      <c r="KD383"/>
      <c r="KE383"/>
      <c r="KF383"/>
      <c r="KG383"/>
      <c r="KH383"/>
      <c r="KI383"/>
      <c r="KJ383"/>
      <c r="KK383"/>
      <c r="KL383"/>
      <c r="KM383"/>
      <c r="KN383"/>
      <c r="KO383"/>
      <c r="KP383"/>
      <c r="KQ383"/>
      <c r="KR383"/>
      <c r="KS383"/>
      <c r="KT383"/>
      <c r="KU383"/>
      <c r="KV383"/>
      <c r="KW383"/>
    </row>
    <row r="384" spans="1:309">
      <c r="A384" s="23" t="s">
        <v>87</v>
      </c>
      <c r="B384" s="24"/>
      <c r="C384" s="24"/>
      <c r="D384" s="24"/>
      <c r="E384" s="24"/>
    </row>
    <row r="385" spans="1:5">
      <c r="A385" s="23" t="s">
        <v>92</v>
      </c>
      <c r="B385" s="24"/>
      <c r="C385" s="24"/>
      <c r="D385" s="24"/>
      <c r="E385" s="24"/>
    </row>
    <row r="386" spans="1:5">
      <c r="A386" s="23" t="s">
        <v>91</v>
      </c>
      <c r="B386" s="24"/>
      <c r="C386" s="24"/>
      <c r="D386" s="24"/>
      <c r="E386" s="24"/>
    </row>
    <row r="387" spans="1:5">
      <c r="A387" s="23" t="s">
        <v>80</v>
      </c>
      <c r="B387" s="24"/>
      <c r="C387" s="24"/>
      <c r="D387" s="24"/>
      <c r="E387" s="24"/>
    </row>
    <row r="388" spans="1:5">
      <c r="A388" s="23" t="s">
        <v>88</v>
      </c>
      <c r="B388" s="24"/>
      <c r="C388" s="24"/>
      <c r="D388" s="24"/>
      <c r="E388" s="24"/>
    </row>
    <row r="389" spans="1:5">
      <c r="A389" s="23" t="s">
        <v>77</v>
      </c>
      <c r="B389" s="24"/>
      <c r="C389" s="24"/>
      <c r="D389" s="24"/>
      <c r="E389" s="24"/>
    </row>
    <row r="390" spans="1:5">
      <c r="A390" s="23" t="s">
        <v>93</v>
      </c>
      <c r="B390" s="24"/>
      <c r="C390" s="24"/>
      <c r="D390" s="24"/>
      <c r="E390" s="24"/>
    </row>
    <row r="391" spans="1:5">
      <c r="A391" s="23" t="s">
        <v>82</v>
      </c>
      <c r="B391" s="24"/>
      <c r="C391" s="24"/>
      <c r="D391" s="24"/>
      <c r="E391" s="24"/>
    </row>
    <row r="392" spans="1:5">
      <c r="A392" s="23" t="s">
        <v>84</v>
      </c>
      <c r="B392" s="24"/>
      <c r="C392" s="24"/>
      <c r="D392" s="24"/>
      <c r="E392" s="24"/>
    </row>
    <row r="393" spans="1:5">
      <c r="A393" s="23" t="s">
        <v>89</v>
      </c>
      <c r="B393" s="24"/>
      <c r="C393" s="24"/>
      <c r="D393" s="24"/>
      <c r="E393" s="24"/>
    </row>
    <row r="394" spans="1:5">
      <c r="A394" s="23" t="s">
        <v>57</v>
      </c>
      <c r="B394" s="24"/>
      <c r="C394" s="24"/>
      <c r="D394" s="24"/>
      <c r="E394" s="24"/>
    </row>
    <row r="395" spans="1:5">
      <c r="A395" s="23" t="s">
        <v>94</v>
      </c>
      <c r="B395" s="24"/>
      <c r="C395" s="24"/>
      <c r="D395" s="24"/>
      <c r="E395" s="24"/>
    </row>
    <row r="396" spans="1:5">
      <c r="A396" s="23" t="s">
        <v>47</v>
      </c>
      <c r="B396" s="24"/>
      <c r="C396" s="24">
        <v>330</v>
      </c>
      <c r="D396" s="24"/>
      <c r="E396" s="24">
        <v>330</v>
      </c>
    </row>
    <row r="397" spans="1:5">
      <c r="A397" s="23" t="s">
        <v>71</v>
      </c>
      <c r="B397" s="24"/>
      <c r="C397" s="24"/>
      <c r="D397" s="24"/>
      <c r="E397" s="24"/>
    </row>
    <row r="398" spans="1:5">
      <c r="A398" s="23" t="s">
        <v>90</v>
      </c>
      <c r="B398" s="24"/>
      <c r="C398" s="24"/>
      <c r="D398" s="24"/>
      <c r="E398" s="24"/>
    </row>
    <row r="399" spans="1:5">
      <c r="A399" s="23" t="s">
        <v>95</v>
      </c>
      <c r="B399" s="24"/>
      <c r="C399" s="24"/>
      <c r="D399" s="24"/>
      <c r="E399" s="24"/>
    </row>
    <row r="400" spans="1:5">
      <c r="A400" s="23" t="s">
        <v>65</v>
      </c>
      <c r="B400" s="24"/>
      <c r="C400" s="24"/>
      <c r="D400" s="24"/>
      <c r="E400" s="24"/>
    </row>
    <row r="401" spans="1:309">
      <c r="A401" s="23" t="s">
        <v>124</v>
      </c>
      <c r="B401" s="24"/>
      <c r="C401" s="24"/>
      <c r="D401" s="24"/>
      <c r="E401" s="24"/>
    </row>
    <row r="402" spans="1:309">
      <c r="A402" s="23" t="s">
        <v>125</v>
      </c>
      <c r="B402" s="24">
        <v>0</v>
      </c>
      <c r="C402" s="24">
        <v>330</v>
      </c>
      <c r="D402" s="24"/>
      <c r="E402" s="24">
        <v>330</v>
      </c>
    </row>
    <row r="410" spans="1:309">
      <c r="A410" t="s">
        <v>227</v>
      </c>
    </row>
    <row r="411" spans="1:309">
      <c r="A411" s="21" t="s">
        <v>225</v>
      </c>
      <c r="B411" s="21" t="s">
        <v>122</v>
      </c>
    </row>
    <row r="412" spans="1:309">
      <c r="A412" s="21" t="s">
        <v>131</v>
      </c>
      <c r="C412" t="s">
        <v>123</v>
      </c>
      <c r="D412" t="s">
        <v>124</v>
      </c>
      <c r="E412" t="s">
        <v>125</v>
      </c>
    </row>
    <row r="413" spans="1:309" s="22" customFormat="1">
      <c r="A413" s="23" t="s">
        <v>56</v>
      </c>
      <c r="B413" s="24">
        <v>0</v>
      </c>
      <c r="C413" s="24"/>
      <c r="D413" s="24"/>
      <c r="E413" s="24">
        <v>0</v>
      </c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  <c r="DJ413"/>
      <c r="DK413"/>
      <c r="DL413"/>
      <c r="DM413"/>
      <c r="DN413"/>
      <c r="DO413"/>
      <c r="DP413"/>
      <c r="DQ413"/>
      <c r="DR413"/>
      <c r="DS413"/>
      <c r="DT413"/>
      <c r="DU413"/>
      <c r="DV413"/>
      <c r="DW413"/>
      <c r="DX413"/>
      <c r="DY413"/>
      <c r="DZ413"/>
      <c r="EA413"/>
      <c r="EB413"/>
      <c r="EC413"/>
      <c r="ED413"/>
      <c r="EE413"/>
      <c r="EF413"/>
      <c r="EG413"/>
      <c r="EH413"/>
      <c r="EI413"/>
      <c r="EJ413"/>
      <c r="EK413"/>
      <c r="EL413"/>
      <c r="EM413"/>
      <c r="EN413"/>
      <c r="EO413"/>
      <c r="EP413"/>
      <c r="EQ413"/>
      <c r="ER413"/>
      <c r="ES413"/>
      <c r="ET413"/>
      <c r="EU413"/>
      <c r="EV413"/>
      <c r="EW413"/>
      <c r="EX413"/>
      <c r="EY413"/>
      <c r="EZ413"/>
      <c r="FA413"/>
      <c r="FB413"/>
      <c r="FC413"/>
      <c r="FD413"/>
      <c r="FE413"/>
      <c r="FF413"/>
      <c r="FG413"/>
      <c r="FH413"/>
      <c r="FI413"/>
      <c r="FJ413"/>
      <c r="FK413"/>
      <c r="FL413"/>
      <c r="FM413"/>
      <c r="FN413"/>
      <c r="FO413"/>
      <c r="FP413"/>
      <c r="FQ413"/>
      <c r="FR413"/>
      <c r="FS413"/>
      <c r="FT413"/>
      <c r="FU413"/>
      <c r="FV413"/>
      <c r="FW413"/>
      <c r="FX413"/>
      <c r="FY413"/>
      <c r="FZ413"/>
      <c r="GA413"/>
      <c r="GB413"/>
      <c r="GC413"/>
      <c r="GD413"/>
      <c r="GE413"/>
      <c r="GF413"/>
      <c r="GG413"/>
      <c r="GH413"/>
      <c r="GI413"/>
      <c r="GJ413"/>
      <c r="GK413"/>
      <c r="GL413"/>
      <c r="GM413"/>
      <c r="GN413"/>
      <c r="GO413"/>
      <c r="GP413"/>
      <c r="GQ413"/>
      <c r="GR413"/>
      <c r="GS413"/>
      <c r="GT413"/>
      <c r="GU413"/>
      <c r="GV413"/>
      <c r="GW413"/>
      <c r="GX413"/>
      <c r="GY413"/>
      <c r="GZ413"/>
      <c r="HA413"/>
      <c r="HB413"/>
      <c r="HC413"/>
      <c r="HD413"/>
      <c r="HE413"/>
      <c r="HF413"/>
      <c r="HG413"/>
      <c r="HH413"/>
      <c r="HI413"/>
      <c r="HJ413"/>
      <c r="HK413"/>
      <c r="HL413"/>
      <c r="HM413"/>
      <c r="HN413"/>
      <c r="HO413"/>
      <c r="HP413"/>
      <c r="HQ413"/>
      <c r="HR413"/>
      <c r="HS413"/>
      <c r="HT413"/>
      <c r="HU413"/>
      <c r="HV413"/>
      <c r="HW413"/>
      <c r="HX413"/>
      <c r="HY413"/>
      <c r="HZ413"/>
      <c r="IA413"/>
      <c r="IB413"/>
      <c r="IC413"/>
      <c r="ID413"/>
      <c r="IE413"/>
      <c r="IF413"/>
      <c r="IG413"/>
      <c r="IH413"/>
      <c r="II413"/>
      <c r="IJ413"/>
      <c r="IK413"/>
      <c r="IL413"/>
      <c r="IM413"/>
      <c r="IN413"/>
      <c r="IO413"/>
      <c r="IP413"/>
      <c r="IQ413"/>
      <c r="IR413"/>
      <c r="IS413"/>
      <c r="IT413"/>
      <c r="IU413"/>
      <c r="IV413"/>
      <c r="IW413"/>
      <c r="IX413"/>
      <c r="IY413"/>
      <c r="IZ413"/>
      <c r="JA413"/>
      <c r="JB413"/>
      <c r="JC413"/>
      <c r="JD413"/>
      <c r="JE413"/>
      <c r="JF413"/>
      <c r="JG413"/>
      <c r="JH413"/>
      <c r="JI413"/>
      <c r="JJ413"/>
      <c r="JK413"/>
      <c r="JL413"/>
      <c r="JM413"/>
      <c r="JN413"/>
      <c r="JO413"/>
      <c r="JP413"/>
      <c r="JQ413"/>
      <c r="JR413"/>
      <c r="JS413"/>
      <c r="JT413"/>
      <c r="JU413"/>
      <c r="JV413"/>
      <c r="JW413"/>
      <c r="JX413"/>
      <c r="JY413"/>
      <c r="JZ413"/>
      <c r="KA413"/>
      <c r="KB413"/>
      <c r="KC413"/>
      <c r="KD413"/>
      <c r="KE413"/>
      <c r="KF413"/>
      <c r="KG413"/>
      <c r="KH413"/>
      <c r="KI413"/>
      <c r="KJ413"/>
      <c r="KK413"/>
      <c r="KL413"/>
      <c r="KM413"/>
      <c r="KN413"/>
      <c r="KO413"/>
      <c r="KP413"/>
      <c r="KQ413"/>
      <c r="KR413"/>
      <c r="KS413"/>
      <c r="KT413"/>
      <c r="KU413"/>
      <c r="KV413"/>
      <c r="KW413"/>
    </row>
    <row r="414" spans="1:309">
      <c r="A414" s="23" t="s">
        <v>87</v>
      </c>
      <c r="B414" s="24"/>
      <c r="C414" s="24"/>
      <c r="D414" s="24"/>
      <c r="E414" s="24"/>
    </row>
    <row r="415" spans="1:309">
      <c r="A415" s="23" t="s">
        <v>92</v>
      </c>
      <c r="B415" s="24"/>
      <c r="C415" s="24"/>
      <c r="D415" s="24"/>
      <c r="E415" s="24"/>
    </row>
    <row r="416" spans="1:309">
      <c r="A416" s="23" t="s">
        <v>91</v>
      </c>
      <c r="B416" s="24"/>
      <c r="C416" s="24"/>
      <c r="D416" s="24"/>
      <c r="E416" s="24"/>
    </row>
    <row r="417" spans="1:5">
      <c r="A417" s="23" t="s">
        <v>80</v>
      </c>
      <c r="B417" s="24"/>
      <c r="C417" s="24"/>
      <c r="D417" s="24"/>
      <c r="E417" s="24"/>
    </row>
    <row r="418" spans="1:5">
      <c r="A418" s="23" t="s">
        <v>88</v>
      </c>
      <c r="B418" s="24"/>
      <c r="C418" s="24"/>
      <c r="D418" s="24"/>
      <c r="E418" s="24"/>
    </row>
    <row r="419" spans="1:5">
      <c r="A419" s="23" t="s">
        <v>77</v>
      </c>
      <c r="B419" s="24"/>
      <c r="C419" s="24"/>
      <c r="D419" s="24"/>
      <c r="E419" s="24"/>
    </row>
    <row r="420" spans="1:5">
      <c r="A420" s="23" t="s">
        <v>93</v>
      </c>
      <c r="B420" s="24"/>
      <c r="C420" s="24"/>
      <c r="D420" s="24"/>
      <c r="E420" s="24"/>
    </row>
    <row r="421" spans="1:5">
      <c r="A421" s="23" t="s">
        <v>82</v>
      </c>
      <c r="B421" s="24"/>
      <c r="C421" s="24"/>
      <c r="D421" s="24"/>
      <c r="E421" s="24"/>
    </row>
    <row r="422" spans="1:5">
      <c r="A422" s="23" t="s">
        <v>84</v>
      </c>
      <c r="B422" s="24"/>
      <c r="C422" s="24"/>
      <c r="D422" s="24"/>
      <c r="E422" s="24"/>
    </row>
    <row r="423" spans="1:5">
      <c r="A423" s="23" t="s">
        <v>89</v>
      </c>
      <c r="B423" s="24"/>
      <c r="C423" s="24"/>
      <c r="D423" s="24"/>
      <c r="E423" s="24"/>
    </row>
    <row r="424" spans="1:5">
      <c r="A424" s="23" t="s">
        <v>57</v>
      </c>
      <c r="B424" s="24"/>
      <c r="C424" s="24"/>
      <c r="D424" s="24"/>
      <c r="E424" s="24"/>
    </row>
    <row r="425" spans="1:5">
      <c r="A425" s="23" t="s">
        <v>94</v>
      </c>
      <c r="B425" s="24"/>
      <c r="C425" s="24"/>
      <c r="D425" s="24"/>
      <c r="E425" s="24"/>
    </row>
    <row r="426" spans="1:5">
      <c r="A426" s="23" t="s">
        <v>47</v>
      </c>
      <c r="B426" s="24"/>
      <c r="C426" s="24">
        <v>1</v>
      </c>
      <c r="D426" s="24"/>
      <c r="E426" s="24">
        <v>1</v>
      </c>
    </row>
    <row r="427" spans="1:5">
      <c r="A427" s="23" t="s">
        <v>71</v>
      </c>
      <c r="B427" s="24"/>
      <c r="C427" s="24"/>
      <c r="D427" s="24"/>
      <c r="E427" s="24"/>
    </row>
    <row r="428" spans="1:5">
      <c r="A428" s="23" t="s">
        <v>90</v>
      </c>
      <c r="B428" s="24"/>
      <c r="C428" s="24"/>
      <c r="D428" s="24"/>
      <c r="E428" s="24"/>
    </row>
    <row r="429" spans="1:5">
      <c r="A429" s="23" t="s">
        <v>95</v>
      </c>
      <c r="B429" s="24"/>
      <c r="C429" s="24"/>
      <c r="D429" s="24"/>
      <c r="E429" s="24"/>
    </row>
    <row r="430" spans="1:5">
      <c r="A430" s="23" t="s">
        <v>65</v>
      </c>
      <c r="B430" s="24"/>
      <c r="C430" s="24"/>
      <c r="D430" s="24"/>
      <c r="E430" s="24"/>
    </row>
    <row r="431" spans="1:5">
      <c r="A431" s="23" t="s">
        <v>124</v>
      </c>
      <c r="B431" s="24"/>
      <c r="C431" s="24"/>
      <c r="D431" s="24"/>
      <c r="E431" s="24"/>
    </row>
    <row r="432" spans="1:5">
      <c r="A432" s="23" t="s">
        <v>125</v>
      </c>
      <c r="B432" s="24">
        <v>0</v>
      </c>
      <c r="C432" s="24">
        <v>1</v>
      </c>
      <c r="D432" s="24"/>
      <c r="E432" s="24">
        <v>1</v>
      </c>
    </row>
    <row r="451" spans="1:40">
      <c r="A451" s="21" t="s">
        <v>20</v>
      </c>
      <c r="B451" t="s">
        <v>129</v>
      </c>
    </row>
    <row r="452" spans="1:40">
      <c r="A452" s="21" t="s">
        <v>18</v>
      </c>
      <c r="B452" t="s">
        <v>129</v>
      </c>
    </row>
    <row r="454" spans="1:40" s="22" customFormat="1">
      <c r="A454" t="s">
        <v>225</v>
      </c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</row>
    <row r="455" spans="1:40">
      <c r="A455" s="70"/>
    </row>
    <row r="469" spans="1:40">
      <c r="A469" t="s">
        <v>228</v>
      </c>
    </row>
    <row r="470" spans="1:40" ht="19.5" customHeight="1"/>
    <row r="472" spans="1:40">
      <c r="A472" s="21" t="s">
        <v>20</v>
      </c>
      <c r="B472" t="s">
        <v>120</v>
      </c>
    </row>
    <row r="474" spans="1:40" s="22" customFormat="1">
      <c r="A474"/>
      <c r="B474" s="21" t="s">
        <v>122</v>
      </c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>
      <c r="B475" t="s">
        <v>124</v>
      </c>
      <c r="D475" t="s">
        <v>125</v>
      </c>
    </row>
    <row r="476" spans="1:40">
      <c r="A476" t="s">
        <v>225</v>
      </c>
      <c r="B476" s="70"/>
      <c r="C476" s="70">
        <v>1</v>
      </c>
      <c r="D476" s="70">
        <v>1</v>
      </c>
    </row>
    <row r="489" spans="1:40">
      <c r="A489" t="s">
        <v>231</v>
      </c>
    </row>
    <row r="490" spans="1:40">
      <c r="A490" s="21" t="s">
        <v>20</v>
      </c>
      <c r="B490" t="s">
        <v>120</v>
      </c>
    </row>
    <row r="492" spans="1:40" s="22" customFormat="1">
      <c r="A492"/>
      <c r="B492" s="21" t="s">
        <v>122</v>
      </c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>
      <c r="B493" t="s">
        <v>124</v>
      </c>
      <c r="D493" t="s">
        <v>125</v>
      </c>
    </row>
    <row r="494" spans="1:40" s="22" customFormat="1">
      <c r="A494" t="s">
        <v>147</v>
      </c>
      <c r="B494" s="70"/>
      <c r="C494" s="70">
        <v>0</v>
      </c>
      <c r="D494" s="70">
        <v>0</v>
      </c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</row>
    <row r="500" spans="1:40">
      <c r="A500" t="s">
        <v>232</v>
      </c>
    </row>
    <row r="501" spans="1:40">
      <c r="A501" s="21" t="s">
        <v>20</v>
      </c>
      <c r="B501" t="s">
        <v>129</v>
      </c>
    </row>
    <row r="502" spans="1:40">
      <c r="A502" s="21" t="s">
        <v>28</v>
      </c>
      <c r="B502" t="s">
        <v>55</v>
      </c>
    </row>
    <row r="504" spans="1:40" s="22" customFormat="1">
      <c r="A504" t="s">
        <v>144</v>
      </c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>
      <c r="A505" s="70"/>
    </row>
    <row r="506" spans="1:40" s="22" customFormat="1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10" spans="1:40" s="22" customFormat="1">
      <c r="A510" s="21" t="s">
        <v>20</v>
      </c>
      <c r="B510" t="s">
        <v>129</v>
      </c>
    </row>
    <row r="511" spans="1:40" s="22" customFormat="1">
      <c r="A511" s="21" t="s">
        <v>28</v>
      </c>
      <c r="B511" t="s">
        <v>55</v>
      </c>
    </row>
    <row r="512" spans="1:40" s="22" customFormat="1"/>
    <row r="513" spans="1:1" s="22" customFormat="1">
      <c r="A513" t="s">
        <v>147</v>
      </c>
    </row>
    <row r="514" spans="1:1" s="22" customFormat="1">
      <c r="A514" s="70"/>
    </row>
  </sheetData>
  <phoneticPr fontId="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9D8B-68F1-413A-9DA8-F295C39DB367}">
  <sheetPr codeName="Sheet5">
    <tabColor theme="5" tint="0.39997558519241921"/>
  </sheetPr>
  <dimension ref="A1:I31"/>
  <sheetViews>
    <sheetView view="pageBreakPreview" topLeftCell="A4" zoomScaleNormal="100" zoomScaleSheetLayoutView="100" workbookViewId="0">
      <selection activeCell="C2" sqref="C2"/>
    </sheetView>
  </sheetViews>
  <sheetFormatPr defaultRowHeight="18"/>
  <cols>
    <col min="1" max="1" width="2.58203125" customWidth="1"/>
    <col min="2" max="2" width="25.08203125" bestFit="1" customWidth="1"/>
    <col min="3" max="4" width="27.08203125" bestFit="1" customWidth="1"/>
    <col min="5" max="5" width="16.58203125" bestFit="1" customWidth="1"/>
    <col min="6" max="6" width="18.08203125" bestFit="1" customWidth="1"/>
    <col min="8" max="8" width="11.33203125" bestFit="1" customWidth="1"/>
  </cols>
  <sheetData>
    <row r="1" spans="1:9" s="35" customFormat="1" ht="22.5">
      <c r="B1" s="36"/>
      <c r="C1" s="35">
        <v>2023</v>
      </c>
      <c r="D1" s="35" t="s">
        <v>154</v>
      </c>
    </row>
    <row r="2" spans="1:9" s="35" customFormat="1" ht="22.5">
      <c r="A2" s="35" t="s">
        <v>172</v>
      </c>
      <c r="F2" s="37">
        <f ca="1">TODAY()</f>
        <v>45353</v>
      </c>
    </row>
    <row r="3" spans="1:9" s="35" customFormat="1" ht="22.5">
      <c r="B3" s="38"/>
      <c r="C3" s="39" t="s">
        <v>173</v>
      </c>
      <c r="D3" s="39"/>
      <c r="E3" s="34" t="s">
        <v>170</v>
      </c>
      <c r="F3" s="33" t="s">
        <v>171</v>
      </c>
    </row>
    <row r="4" spans="1:9" s="35" customFormat="1" ht="22.5">
      <c r="B4" s="40" t="s">
        <v>174</v>
      </c>
      <c r="C4" s="33" t="s">
        <v>168</v>
      </c>
      <c r="D4" s="33" t="s">
        <v>169</v>
      </c>
      <c r="E4" s="41" t="s">
        <v>175</v>
      </c>
      <c r="F4" s="41" t="s">
        <v>175</v>
      </c>
      <c r="H4" s="35" t="s">
        <v>197</v>
      </c>
    </row>
    <row r="5" spans="1:9" s="35" customFormat="1" ht="26.5">
      <c r="B5" s="42" t="s">
        <v>176</v>
      </c>
      <c r="C5" s="43">
        <f>INDEX(酒税計算用シート!$50:$70,MATCH(税務署報告用!$H5,酒税計算用シート!$A$50:$A$70,0),MATCH(税務署報告用!$C$1,酒税計算用シート!$50:$50,0))</f>
        <v>0</v>
      </c>
      <c r="D5" s="43"/>
      <c r="E5" s="43">
        <f>INDEX(酒税計算用シート!$140:$160,MATCH(税務署報告用!$H5,酒税計算用シート!$A$140:$A$160,0),MATCH(税務署報告用!$C$1,酒税計算用シート!$140:$140,0))</f>
        <v>0</v>
      </c>
      <c r="F5" s="43">
        <f>IFERROR(INDEX(酒税計算用シート!$29:$47,MATCH(税務署報告用!$H5,酒税計算用シート!$A$29:$A$47,0),MATCH(税務署報告用!$C$1,酒税計算用シート!$29:$29,0)),0)</f>
        <v>2</v>
      </c>
      <c r="H5" s="35" t="str">
        <f>RIGHT(B5,LEN(B5)-1)</f>
        <v>清酒</v>
      </c>
      <c r="I5" s="46"/>
    </row>
    <row r="6" spans="1:9" s="35" customFormat="1" ht="26.5">
      <c r="B6" s="42" t="s">
        <v>177</v>
      </c>
      <c r="C6" s="43">
        <f>INDEX(酒税計算用シート!$50:$70,MATCH(税務署報告用!$H6,酒税計算用シート!$A$50:$A$70,0),MATCH(税務署報告用!$C$1,酒税計算用シート!$50:$50,0))</f>
        <v>0</v>
      </c>
      <c r="D6" s="43"/>
      <c r="E6" s="43">
        <f>INDEX(酒税計算用シート!$140:$160,MATCH(税務署報告用!$H6,酒税計算用シート!$A$140:$A$160,0),MATCH(税務署報告用!$C$1,酒税計算用シート!$140:$140,0))</f>
        <v>0</v>
      </c>
      <c r="F6" s="43">
        <f>IFERROR(INDEX(酒税計算用シート!$29:$47,MATCH(税務署報告用!$H6,酒税計算用シート!$A$29:$A$47,0),MATCH(税務署報告用!$C$1,酒税計算用シート!$29:$29,0)),0)</f>
        <v>0</v>
      </c>
      <c r="H6" s="35" t="str">
        <f t="shared" ref="H6:H22" si="0">RIGHT(B6,LEN(B6)-1)</f>
        <v>合成清酒</v>
      </c>
    </row>
    <row r="7" spans="1:9" s="35" customFormat="1" ht="26.5">
      <c r="B7" s="42" t="s">
        <v>178</v>
      </c>
      <c r="C7" s="43">
        <f>INDEX(酒税計算用シート!$50:$70,MATCH(税務署報告用!$H7,酒税計算用シート!$A$50:$A$70,0),MATCH(税務署報告用!$C$1,酒税計算用シート!$50:$50,0))</f>
        <v>0</v>
      </c>
      <c r="D7" s="43"/>
      <c r="E7" s="43">
        <f>INDEX(酒税計算用シート!$140:$160,MATCH(税務署報告用!$H7,酒税計算用シート!$A$140:$A$160,0),MATCH(税務署報告用!$C$1,酒税計算用シート!$140:$140,0))</f>
        <v>0</v>
      </c>
      <c r="F7" s="43">
        <f>IFERROR(INDEX(酒税計算用シート!$29:$47,MATCH(税務署報告用!$H7,酒税計算用シート!$A$29:$A$47,0),MATCH(税務署報告用!$C$1,酒税計算用シート!$29:$29,0)),0)</f>
        <v>0</v>
      </c>
      <c r="H7" s="35" t="str">
        <f t="shared" si="0"/>
        <v>連続式蒸留焼酎</v>
      </c>
    </row>
    <row r="8" spans="1:9" s="35" customFormat="1" ht="26.5">
      <c r="B8" s="42" t="s">
        <v>179</v>
      </c>
      <c r="C8" s="43">
        <f>INDEX(酒税計算用シート!$50:$70,MATCH(税務署報告用!$H8,酒税計算用シート!$A$50:$A$70,0),MATCH(税務署報告用!$C$1,酒税計算用シート!$50:$50,0))</f>
        <v>0</v>
      </c>
      <c r="D8" s="43"/>
      <c r="E8" s="43">
        <f>INDEX(酒税計算用シート!$140:$160,MATCH(税務署報告用!$H8,酒税計算用シート!$A$140:$A$160,0),MATCH(税務署報告用!$C$1,酒税計算用シート!$140:$140,0))</f>
        <v>0</v>
      </c>
      <c r="F8" s="43">
        <f>IFERROR(INDEX(酒税計算用シート!$29:$47,MATCH(税務署報告用!$H8,酒税計算用シート!$A$29:$A$47,0),MATCH(税務署報告用!$C$1,酒税計算用シート!$29:$29,0)),0)</f>
        <v>0</v>
      </c>
      <c r="H8" s="35" t="str">
        <f t="shared" si="0"/>
        <v>単式蒸留焼酎</v>
      </c>
    </row>
    <row r="9" spans="1:9" s="35" customFormat="1" ht="26.5">
      <c r="B9" s="42" t="s">
        <v>180</v>
      </c>
      <c r="C9" s="43">
        <f>INDEX(酒税計算用シート!$50:$70,MATCH(税務署報告用!$H9,酒税計算用シート!$A$50:$A$70,0),MATCH(税務署報告用!$C$1,酒税計算用シート!$50:$50,0))</f>
        <v>0</v>
      </c>
      <c r="D9" s="43"/>
      <c r="E9" s="43">
        <f>INDEX(酒税計算用シート!$140:$160,MATCH(税務署報告用!$H9,酒税計算用シート!$A$140:$A$160,0),MATCH(税務署報告用!$C$1,酒税計算用シート!$140:$140,0))</f>
        <v>0</v>
      </c>
      <c r="F9" s="43">
        <f>IFERROR(INDEX(酒税計算用シート!$29:$47,MATCH(税務署報告用!$H9,酒税計算用シート!$A$29:$A$47,0),MATCH(税務署報告用!$C$1,酒税計算用シート!$29:$29,0)),0)</f>
        <v>0</v>
      </c>
      <c r="H9" s="35" t="str">
        <f t="shared" si="0"/>
        <v>みりん</v>
      </c>
    </row>
    <row r="10" spans="1:9" s="35" customFormat="1" ht="26.5">
      <c r="B10" s="42" t="s">
        <v>181</v>
      </c>
      <c r="C10" s="43">
        <f>INDEX(酒税計算用シート!$50:$70,MATCH(税務署報告用!$H10,酒税計算用シート!$A$50:$A$70,0),MATCH(税務署報告用!$C$1,酒税計算用シート!$50:$50,0))</f>
        <v>0</v>
      </c>
      <c r="D10" s="43"/>
      <c r="E10" s="43">
        <f>INDEX(酒税計算用シート!$140:$160,MATCH(税務署報告用!$H10,酒税計算用シート!$A$140:$A$160,0),MATCH(税務署報告用!$C$1,酒税計算用シート!$140:$140,0))</f>
        <v>0</v>
      </c>
      <c r="F10" s="43">
        <f>IFERROR(INDEX(酒税計算用シート!$29:$47,MATCH(税務署報告用!$H10,酒税計算用シート!$A$29:$A$47,0),MATCH(税務署報告用!$C$1,酒税計算用シート!$29:$29,0)),0)</f>
        <v>0</v>
      </c>
      <c r="H10" s="35" t="str">
        <f t="shared" si="0"/>
        <v>ビール</v>
      </c>
    </row>
    <row r="11" spans="1:9" s="35" customFormat="1" ht="26.5">
      <c r="B11" s="42" t="s">
        <v>182</v>
      </c>
      <c r="C11" s="43">
        <f>INDEX(酒税計算用シート!$50:$70,MATCH(税務署報告用!$H11,酒税計算用シート!$A$50:$A$70,0),MATCH(税務署報告用!$C$1,酒税計算用シート!$50:$50,0))</f>
        <v>0</v>
      </c>
      <c r="D11" s="43"/>
      <c r="E11" s="43">
        <f>INDEX(酒税計算用シート!$140:$160,MATCH(税務署報告用!$H11,酒税計算用シート!$A$140:$A$160,0),MATCH(税務署報告用!$C$1,酒税計算用シート!$140:$140,0))</f>
        <v>0</v>
      </c>
      <c r="F11" s="43">
        <f>IFERROR(INDEX(酒税計算用シート!$29:$47,MATCH(税務署報告用!$H11,酒税計算用シート!$A$29:$A$47,0),MATCH(税務署報告用!$C$1,酒税計算用シート!$29:$29,0)),0)</f>
        <v>0</v>
      </c>
      <c r="H11" s="35" t="str">
        <f t="shared" si="0"/>
        <v>果実酒</v>
      </c>
    </row>
    <row r="12" spans="1:9" s="35" customFormat="1" ht="26.5">
      <c r="B12" s="42" t="s">
        <v>183</v>
      </c>
      <c r="C12" s="43">
        <f>INDEX(酒税計算用シート!$50:$70,MATCH(税務署報告用!$H12,酒税計算用シート!$A$50:$A$70,0),MATCH(税務署報告用!$C$1,酒税計算用シート!$50:$50,0))</f>
        <v>0</v>
      </c>
      <c r="D12" s="43"/>
      <c r="E12" s="43">
        <f>INDEX(酒税計算用シート!$140:$160,MATCH(税務署報告用!$H12,酒税計算用シート!$A$140:$A$160,0),MATCH(税務署報告用!$C$1,酒税計算用シート!$140:$140,0))</f>
        <v>0</v>
      </c>
      <c r="F12" s="43">
        <f>IFERROR(INDEX(酒税計算用シート!$29:$47,MATCH(税務署報告用!$H12,酒税計算用シート!$A$29:$A$47,0),MATCH(税務署報告用!$C$1,酒税計算用シート!$29:$29,0)),0)</f>
        <v>0</v>
      </c>
      <c r="H12" s="35" t="str">
        <f t="shared" si="0"/>
        <v>甘味果実酒</v>
      </c>
    </row>
    <row r="13" spans="1:9" s="35" customFormat="1" ht="26.5">
      <c r="B13" s="42" t="s">
        <v>184</v>
      </c>
      <c r="C13" s="43">
        <f>INDEX(酒税計算用シート!$50:$70,MATCH(税務署報告用!$H13,酒税計算用シート!$A$50:$A$70,0),MATCH(税務署報告用!$C$1,酒税計算用シート!$50:$50,0))</f>
        <v>0</v>
      </c>
      <c r="D13" s="43"/>
      <c r="E13" s="43">
        <f>INDEX(酒税計算用シート!$140:$160,MATCH(税務署報告用!$H13,酒税計算用シート!$A$140:$A$160,0),MATCH(税務署報告用!$C$1,酒税計算用シート!$140:$140,0))</f>
        <v>0</v>
      </c>
      <c r="F13" s="43">
        <f>IFERROR(INDEX(酒税計算用シート!$29:$47,MATCH(税務署報告用!$H13,酒税計算用シート!$A$29:$A$47,0),MATCH(税務署報告用!$C$1,酒税計算用シート!$29:$29,0)),0)</f>
        <v>0</v>
      </c>
      <c r="H13" s="35" t="str">
        <f t="shared" si="0"/>
        <v>ウイスキー</v>
      </c>
    </row>
    <row r="14" spans="1:9" s="35" customFormat="1" ht="26.5">
      <c r="B14" s="42" t="s">
        <v>185</v>
      </c>
      <c r="C14" s="43">
        <f>INDEX(酒税計算用シート!$50:$70,MATCH(税務署報告用!$H14,酒税計算用シート!$A$50:$A$70,0),MATCH(税務署報告用!$C$1,酒税計算用シート!$50:$50,0))</f>
        <v>0</v>
      </c>
      <c r="D14" s="43"/>
      <c r="E14" s="43">
        <f>INDEX(酒税計算用シート!$140:$160,MATCH(税務署報告用!$H14,酒税計算用シート!$A$140:$A$160,0),MATCH(税務署報告用!$C$1,酒税計算用シート!$140:$140,0))</f>
        <v>0</v>
      </c>
      <c r="F14" s="43">
        <f>IFERROR(INDEX(酒税計算用シート!$29:$47,MATCH(税務署報告用!$H14,酒税計算用シート!$A$29:$A$47,0),MATCH(税務署報告用!$C$1,酒税計算用シート!$29:$29,0)),0)</f>
        <v>0</v>
      </c>
      <c r="H14" s="35" t="str">
        <f t="shared" si="0"/>
        <v>ブランデー</v>
      </c>
    </row>
    <row r="15" spans="1:9" s="35" customFormat="1" ht="26.5">
      <c r="B15" s="42" t="s">
        <v>186</v>
      </c>
      <c r="C15" s="43">
        <f>INDEX(酒税計算用シート!$50:$70,MATCH(税務署報告用!$H15,酒税計算用シート!$A$50:$A$70,0),MATCH(税務署報告用!$C$1,酒税計算用シート!$50:$50,0))</f>
        <v>0</v>
      </c>
      <c r="D15" s="43"/>
      <c r="E15" s="43">
        <f>INDEX(酒税計算用シート!$140:$160,MATCH(税務署報告用!$H15,酒税計算用シート!$A$140:$A$160,0),MATCH(税務署報告用!$C$1,酒税計算用シート!$140:$140,0))</f>
        <v>0</v>
      </c>
      <c r="F15" s="43">
        <f>IFERROR(INDEX(酒税計算用シート!$29:$47,MATCH(税務署報告用!$H15,酒税計算用シート!$A$29:$A$47,0),MATCH(税務署報告用!$C$1,酒税計算用シート!$29:$29,0)),0)</f>
        <v>0</v>
      </c>
      <c r="H15" s="35" t="str">
        <f t="shared" si="0"/>
        <v>原料用アルコール</v>
      </c>
    </row>
    <row r="16" spans="1:9" s="35" customFormat="1" ht="26.5">
      <c r="B16" s="42" t="s">
        <v>187</v>
      </c>
      <c r="C16" s="43">
        <f>INDEX(酒税計算用シート!$50:$70,MATCH(税務署報告用!$H16,酒税計算用シート!$A$50:$A$70,0),MATCH(税務署報告用!$C$1,酒税計算用シート!$50:$50,0))</f>
        <v>0</v>
      </c>
      <c r="D16" s="43"/>
      <c r="E16" s="43">
        <f>INDEX(酒税計算用シート!$140:$160,MATCH(税務署報告用!$H16,酒税計算用シート!$A$140:$A$160,0),MATCH(税務署報告用!$C$1,酒税計算用シート!$140:$140,0))</f>
        <v>0</v>
      </c>
      <c r="F16" s="43">
        <f>IFERROR(INDEX(酒税計算用シート!$29:$47,MATCH(税務署報告用!$H16,酒税計算用シート!$A$29:$A$47,0),MATCH(税務署報告用!$C$1,酒税計算用シート!$29:$29,0)),0)</f>
        <v>0</v>
      </c>
      <c r="H16" s="35" t="str">
        <f t="shared" si="0"/>
        <v>発泡酒</v>
      </c>
    </row>
    <row r="17" spans="1:8" s="35" customFormat="1" ht="26.5">
      <c r="B17" s="42" t="s">
        <v>188</v>
      </c>
      <c r="C17" s="43">
        <f>INDEX(酒税計算用シート!$50:$70,MATCH(税務署報告用!$H17,酒税計算用シート!$A$50:$A$70,0),MATCH(税務署報告用!$C$1,酒税計算用シート!$50:$50,0))</f>
        <v>0</v>
      </c>
      <c r="D17" s="43"/>
      <c r="E17" s="43">
        <f>INDEX(酒税計算用シート!$140:$160,MATCH(税務署報告用!$H17,酒税計算用シート!$A$140:$A$160,0),MATCH(税務署報告用!$C$1,酒税計算用シート!$140:$140,0))</f>
        <v>0</v>
      </c>
      <c r="F17" s="43">
        <f>IFERROR(INDEX(酒税計算用シート!$29:$47,MATCH(税務署報告用!$H17,酒税計算用シート!$A$29:$A$47,0),MATCH(税務署報告用!$C$1,酒税計算用シート!$29:$29,0)),0)</f>
        <v>0</v>
      </c>
      <c r="H17" s="35" t="str">
        <f t="shared" si="0"/>
        <v>その他の醸造酒</v>
      </c>
    </row>
    <row r="18" spans="1:8" s="35" customFormat="1" ht="26.5">
      <c r="B18" s="42" t="s">
        <v>189</v>
      </c>
      <c r="C18" s="43">
        <f>INDEX(酒税計算用シート!$50:$70,MATCH(税務署報告用!$H18,酒税計算用シート!$A$50:$A$70,0),MATCH(税務署報告用!$C$1,酒税計算用シート!$50:$50,0))</f>
        <v>0</v>
      </c>
      <c r="D18" s="43"/>
      <c r="E18" s="43">
        <f>INDEX(酒税計算用シート!$140:$160,MATCH(税務署報告用!$H18,酒税計算用シート!$A$140:$A$160,0),MATCH(税務署報告用!$C$1,酒税計算用シート!$140:$140,0))</f>
        <v>0</v>
      </c>
      <c r="F18" s="43">
        <f>IFERROR(INDEX(酒税計算用シート!$29:$47,MATCH(税務署報告用!$H18,酒税計算用シート!$A$29:$A$47,0),MATCH(税務署報告用!$C$1,酒税計算用シート!$29:$29,0)),0)</f>
        <v>0</v>
      </c>
      <c r="H18" s="35" t="str">
        <f t="shared" si="0"/>
        <v>スピリッツ</v>
      </c>
    </row>
    <row r="19" spans="1:8" s="35" customFormat="1" ht="26.5">
      <c r="B19" s="42" t="s">
        <v>190</v>
      </c>
      <c r="C19" s="43">
        <f>INDEX(酒税計算用シート!$50:$70,MATCH(税務署報告用!$H19,酒税計算用シート!$A$50:$A$70,0),MATCH(税務署報告用!$C$1,酒税計算用シート!$50:$50,0))</f>
        <v>0</v>
      </c>
      <c r="D19" s="43"/>
      <c r="E19" s="43">
        <f>INDEX(酒税計算用シート!$140:$160,MATCH(税務署報告用!$H19,酒税計算用シート!$A$140:$A$160,0),MATCH(税務署報告用!$C$1,酒税計算用シート!$140:$140,0))</f>
        <v>0</v>
      </c>
      <c r="F19" s="43">
        <f>IFERROR(INDEX(酒税計算用シート!$29:$47,MATCH(税務署報告用!$H19,酒税計算用シート!$A$29:$A$47,0),MATCH(税務署報告用!$C$1,酒税計算用シート!$29:$29,0)),0)</f>
        <v>0</v>
      </c>
      <c r="H19" s="35" t="str">
        <f t="shared" si="0"/>
        <v>リキュール</v>
      </c>
    </row>
    <row r="20" spans="1:8" s="35" customFormat="1" ht="26.5">
      <c r="B20" s="42" t="s">
        <v>191</v>
      </c>
      <c r="C20" s="43">
        <f>INDEX(酒税計算用シート!$50:$70,MATCH(税務署報告用!$H20,酒税計算用シート!$A$50:$A$70,0),MATCH(税務署報告用!$C$1,酒税計算用シート!$50:$50,0))</f>
        <v>0</v>
      </c>
      <c r="D20" s="43"/>
      <c r="E20" s="43">
        <f>INDEX(酒税計算用シート!$140:$160,MATCH(税務署報告用!$H20,酒税計算用シート!$A$140:$A$160,0),MATCH(税務署報告用!$C$1,酒税計算用シート!$140:$140,0))</f>
        <v>0</v>
      </c>
      <c r="F20" s="43">
        <f>IFERROR(INDEX(酒税計算用シート!$29:$47,MATCH(税務署報告用!$H20,酒税計算用シート!$A$29:$A$47,0),MATCH(税務署報告用!$C$1,酒税計算用シート!$29:$29,0)),0)</f>
        <v>0</v>
      </c>
      <c r="H20" s="35" t="str">
        <f t="shared" si="0"/>
        <v>雑酒</v>
      </c>
    </row>
    <row r="21" spans="1:8" s="35" customFormat="1" ht="26.5">
      <c r="B21" s="42" t="s">
        <v>192</v>
      </c>
      <c r="C21" s="43">
        <f>SUM(C5:C20)</f>
        <v>0</v>
      </c>
      <c r="D21" s="43">
        <f>SUM(D5:D20)</f>
        <v>0</v>
      </c>
      <c r="E21" s="43">
        <f>SUM(E5:E20)</f>
        <v>0</v>
      </c>
      <c r="F21" s="43">
        <f>SUM(F5:F20)</f>
        <v>2</v>
      </c>
    </row>
    <row r="22" spans="1:8" s="35" customFormat="1" ht="26.5">
      <c r="B22" s="42" t="s">
        <v>193</v>
      </c>
      <c r="C22" s="43">
        <f>INDEX(酒税計算用シート!$50:$70,MATCH(税務署報告用!$H22,酒税計算用シート!$A$50:$A$70,0),MATCH(税務署報告用!$C$1,酒税計算用シート!$50:$50,0))</f>
        <v>0</v>
      </c>
      <c r="D22" s="43"/>
      <c r="E22" s="43">
        <f>INDEX(酒税計算用シート!$140:$160,MATCH(税務署報告用!$H22,酒税計算用シート!$A$140:$A$160,0),MATCH(税務署報告用!$C$1,酒税計算用シート!$140:$140,0))</f>
        <v>0</v>
      </c>
      <c r="F22" s="43">
        <f>IFERROR(INDEX(酒税計算用シート!$29:$47,MATCH(税務署報告用!$H22,酒税計算用シート!$A$29:$A$47,0),MATCH(税務署報告用!$C$1,酒税計算用シート!$29:$29,0)),0)</f>
        <v>0</v>
      </c>
      <c r="H22" s="35" t="str">
        <f t="shared" si="0"/>
        <v>粉末酒</v>
      </c>
    </row>
    <row r="25" spans="1:8" s="44" customFormat="1" ht="22.5">
      <c r="A25" s="44" t="s">
        <v>194</v>
      </c>
    </row>
    <row r="26" spans="1:8" s="44" customFormat="1" ht="22.5">
      <c r="B26" s="45" t="e">
        <f>HLOOKUP($C$1,酒税集計pivot!271:272,2,FALSE)</f>
        <v>#N/A</v>
      </c>
      <c r="C26" s="44" t="s">
        <v>195</v>
      </c>
    </row>
    <row r="27" spans="1:8" s="44" customFormat="1" ht="22.5"/>
    <row r="28" spans="1:8" s="44" customFormat="1" ht="22.5"/>
    <row r="29" spans="1:8" s="44" customFormat="1" ht="22.5"/>
    <row r="30" spans="1:8" s="44" customFormat="1" ht="22.5"/>
    <row r="31" spans="1:8" s="44" customFormat="1" ht="22.5"/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2143-BFCB-4512-89DA-5E8C3F1C7AFC}">
  <sheetPr codeName="Sheet6"/>
  <dimension ref="A1:AH158"/>
  <sheetViews>
    <sheetView workbookViewId="0">
      <selection activeCell="A30" sqref="A30"/>
    </sheetView>
  </sheetViews>
  <sheetFormatPr defaultRowHeight="18"/>
  <cols>
    <col min="1" max="1" width="16.1640625" bestFit="1" customWidth="1"/>
  </cols>
  <sheetData>
    <row r="1" spans="1:34">
      <c r="A1" t="s">
        <v>165</v>
      </c>
    </row>
    <row r="2" spans="1:34">
      <c r="B2">
        <v>2020</v>
      </c>
      <c r="C2">
        <f>B2</f>
        <v>2020</v>
      </c>
      <c r="D2">
        <f>B2</f>
        <v>2020</v>
      </c>
      <c r="E2">
        <f>B2+1</f>
        <v>2021</v>
      </c>
      <c r="F2">
        <f>E2</f>
        <v>2021</v>
      </c>
      <c r="G2">
        <f>E2</f>
        <v>2021</v>
      </c>
      <c r="H2">
        <f>E2+1</f>
        <v>2022</v>
      </c>
      <c r="I2">
        <f>H2</f>
        <v>2022</v>
      </c>
      <c r="J2">
        <f>H2</f>
        <v>2022</v>
      </c>
      <c r="K2">
        <f>H2+1</f>
        <v>2023</v>
      </c>
      <c r="L2">
        <f>K2</f>
        <v>2023</v>
      </c>
      <c r="M2">
        <f>K2</f>
        <v>2023</v>
      </c>
      <c r="N2">
        <f>K2+1</f>
        <v>2024</v>
      </c>
      <c r="O2">
        <f>N2</f>
        <v>2024</v>
      </c>
      <c r="P2">
        <f>N2</f>
        <v>2024</v>
      </c>
      <c r="Q2">
        <f>N2+1</f>
        <v>2025</v>
      </c>
      <c r="R2">
        <f>Q2</f>
        <v>2025</v>
      </c>
      <c r="S2">
        <f>Q2</f>
        <v>2025</v>
      </c>
      <c r="T2">
        <f>Q2+1</f>
        <v>2026</v>
      </c>
      <c r="U2">
        <f>T2</f>
        <v>2026</v>
      </c>
      <c r="V2">
        <f>T2</f>
        <v>2026</v>
      </c>
      <c r="W2">
        <f>T2+1</f>
        <v>2027</v>
      </c>
      <c r="X2">
        <f>W2</f>
        <v>2027</v>
      </c>
      <c r="Y2">
        <f>W2</f>
        <v>2027</v>
      </c>
      <c r="Z2">
        <f>W2+1</f>
        <v>2028</v>
      </c>
      <c r="AA2">
        <f>Z2</f>
        <v>2028</v>
      </c>
      <c r="AB2">
        <f>Z2</f>
        <v>2028</v>
      </c>
      <c r="AC2">
        <f>Z2+1</f>
        <v>2029</v>
      </c>
      <c r="AD2">
        <f>AC2</f>
        <v>2029</v>
      </c>
      <c r="AE2">
        <f>AC2</f>
        <v>2029</v>
      </c>
      <c r="AF2">
        <f>AC2+1</f>
        <v>2030</v>
      </c>
      <c r="AG2">
        <f>AF2</f>
        <v>2030</v>
      </c>
      <c r="AH2">
        <f>AF2</f>
        <v>2030</v>
      </c>
    </row>
    <row r="3" spans="1:34">
      <c r="B3" s="27" t="s">
        <v>160</v>
      </c>
      <c r="C3" s="27" t="s">
        <v>161</v>
      </c>
      <c r="D3" s="27" t="s">
        <v>156</v>
      </c>
      <c r="E3" s="27" t="s">
        <v>160</v>
      </c>
      <c r="F3" s="27" t="s">
        <v>161</v>
      </c>
      <c r="G3" s="27" t="s">
        <v>156</v>
      </c>
      <c r="H3" s="27" t="s">
        <v>160</v>
      </c>
      <c r="I3" s="27" t="s">
        <v>161</v>
      </c>
      <c r="J3" s="27" t="s">
        <v>156</v>
      </c>
      <c r="K3" s="27" t="s">
        <v>160</v>
      </c>
      <c r="L3" s="27" t="s">
        <v>161</v>
      </c>
      <c r="M3" s="27" t="s">
        <v>156</v>
      </c>
      <c r="N3" s="27" t="s">
        <v>160</v>
      </c>
      <c r="O3" s="27" t="s">
        <v>161</v>
      </c>
      <c r="P3" s="27" t="s">
        <v>156</v>
      </c>
      <c r="Q3" s="27" t="s">
        <v>160</v>
      </c>
      <c r="R3" s="27" t="s">
        <v>161</v>
      </c>
      <c r="S3" s="27" t="s">
        <v>156</v>
      </c>
      <c r="T3" s="27" t="s">
        <v>160</v>
      </c>
      <c r="U3" s="27" t="s">
        <v>161</v>
      </c>
      <c r="V3" s="27" t="s">
        <v>156</v>
      </c>
      <c r="W3" s="27" t="s">
        <v>160</v>
      </c>
      <c r="X3" s="27" t="s">
        <v>161</v>
      </c>
      <c r="Y3" s="27" t="s">
        <v>156</v>
      </c>
      <c r="Z3" s="27" t="s">
        <v>160</v>
      </c>
      <c r="AA3" s="27" t="s">
        <v>161</v>
      </c>
      <c r="AB3" s="27" t="s">
        <v>156</v>
      </c>
      <c r="AC3" s="27" t="s">
        <v>160</v>
      </c>
      <c r="AD3" s="27" t="s">
        <v>161</v>
      </c>
      <c r="AE3" s="27" t="s">
        <v>156</v>
      </c>
      <c r="AF3" s="27" t="s">
        <v>160</v>
      </c>
      <c r="AG3" s="27" t="s">
        <v>161</v>
      </c>
      <c r="AH3" s="27" t="s">
        <v>156</v>
      </c>
    </row>
    <row r="4" spans="1:34">
      <c r="A4" s="24" t="str">
        <f>税務署報告用!H5</f>
        <v>清酒</v>
      </c>
      <c r="B4" s="29">
        <f>IFERROR(INDEX(酒税集計pivot!$119:$139,MATCH(酒税計算用シート!$A4,酒税集計pivot!$A$119:$A$139,0),MATCH(酒税計算用シート!B$2,酒税集計pivot!$119:$119,0)),0)</f>
        <v>1.8</v>
      </c>
      <c r="C4" s="30">
        <f>IFERROR(INDEX(酒税集計pivot!$145:$165,MATCH(酒税計算用シート!$A4,酒税集計pivot!$A$145:$A$165,0),MATCH(酒税計算用シート!B$2,酒税集計pivot!$145:$145,0)),0)</f>
        <v>0</v>
      </c>
      <c r="D4" s="31">
        <f>B4-C4</f>
        <v>1.8</v>
      </c>
      <c r="E4" s="29">
        <f>IFERROR(INDEX(酒税集計pivot!$119:$139,MATCH(酒税計算用シート!$A4,酒税集計pivot!$A$119:$A$139,0),MATCH(酒税計算用シート!E$2,酒税集計pivot!$119:$119,0)),0)</f>
        <v>0</v>
      </c>
      <c r="F4" s="30">
        <f>IFERROR(INDEX(酒税集計pivot!$145:$165,MATCH(酒税計算用シート!$A4,酒税集計pivot!$A$145:$A$165,0),MATCH(酒税計算用シート!E$2,酒税集計pivot!$145:$145,0)),0)</f>
        <v>0</v>
      </c>
      <c r="G4" s="31">
        <f>D4+E4-F4</f>
        <v>1.8</v>
      </c>
      <c r="H4" s="29">
        <f>IFERROR(INDEX(酒税集計pivot!$119:$139,MATCH(酒税計算用シート!$A4,酒税集計pivot!$A$119:$A$139,0),MATCH(酒税計算用シート!H$2,酒税集計pivot!$119:$119,0)),0)</f>
        <v>0</v>
      </c>
      <c r="I4" s="30">
        <f>IFERROR(INDEX(酒税集計pivot!$145:$165,MATCH(酒税計算用シート!$A4,酒税集計pivot!$A$145:$A$165,0),MATCH(酒税計算用シート!H$2,酒税集計pivot!$145:$145,0)),0)</f>
        <v>0</v>
      </c>
      <c r="J4" s="31">
        <f>G4+H4-I4</f>
        <v>1.8</v>
      </c>
      <c r="K4" s="29">
        <f>IFERROR(INDEX(酒税集計pivot!$119:$139,MATCH(酒税計算用シート!$A4,酒税集計pivot!$A$119:$A$139,0),MATCH(酒税計算用シート!K$2,酒税集計pivot!$119:$119,0)),0)</f>
        <v>0</v>
      </c>
      <c r="L4" s="30">
        <f>IFERROR(INDEX(酒税集計pivot!$145:$165,MATCH(酒税計算用シート!$A4,酒税集計pivot!$A$145:$A$165,0),MATCH(酒税計算用シート!K$2,酒税集計pivot!$145:$145,0)),0)</f>
        <v>0</v>
      </c>
      <c r="M4" s="31">
        <f>J4+K4-L4</f>
        <v>1.8</v>
      </c>
      <c r="N4" s="29">
        <f>IFERROR(INDEX(酒税集計pivot!$119:$139,MATCH(酒税計算用シート!$A4,酒税集計pivot!$A$119:$A$139,0),MATCH(酒税計算用シート!N$2,酒税集計pivot!$119:$119,0)),0)</f>
        <v>0</v>
      </c>
      <c r="O4" s="30">
        <f>IFERROR(INDEX(酒税集計pivot!$145:$165,MATCH(酒税計算用シート!$A4,酒税集計pivot!$A$145:$A$165,0),MATCH(酒税計算用シート!N$2,酒税集計pivot!$145:$145,0)),0)</f>
        <v>0</v>
      </c>
      <c r="P4" s="31">
        <f>M4+N4-O4</f>
        <v>1.8</v>
      </c>
      <c r="Q4" s="29">
        <f>IFERROR(INDEX(酒税集計pivot!$119:$139,MATCH(酒税計算用シート!$A4,酒税集計pivot!$A$119:$A$139,0),MATCH(酒税計算用シート!Q$2,酒税集計pivot!$119:$119,0)),0)</f>
        <v>0</v>
      </c>
      <c r="R4" s="30">
        <f>IFERROR(INDEX(酒税集計pivot!$145:$165,MATCH(酒税計算用シート!$A4,酒税集計pivot!$A$145:$A$165,0),MATCH(酒税計算用シート!Q$2,酒税集計pivot!$145:$145,0)),0)</f>
        <v>0</v>
      </c>
      <c r="S4" s="31">
        <f>P4+Q4-R4</f>
        <v>1.8</v>
      </c>
      <c r="T4" s="29">
        <f>IFERROR(INDEX(酒税集計pivot!$119:$139,MATCH(酒税計算用シート!$A4,酒税集計pivot!$A$119:$A$139,0),MATCH(酒税計算用シート!T$2,酒税集計pivot!$119:$119,0)),0)</f>
        <v>0</v>
      </c>
      <c r="U4" s="30">
        <f>IFERROR(INDEX(酒税集計pivot!$145:$165,MATCH(酒税計算用シート!$A4,酒税集計pivot!$A$145:$A$165,0),MATCH(酒税計算用シート!T$2,酒税集計pivot!$145:$145,0)),0)</f>
        <v>0</v>
      </c>
      <c r="V4" s="31">
        <f>S4+T4-U4</f>
        <v>1.8</v>
      </c>
      <c r="W4" s="29">
        <f>IFERROR(INDEX(酒税集計pivot!$119:$139,MATCH(酒税計算用シート!$A4,酒税集計pivot!$A$119:$A$139,0),MATCH(酒税計算用シート!W$2,酒税集計pivot!$119:$119,0)),0)</f>
        <v>0</v>
      </c>
      <c r="X4" s="30">
        <f>IFERROR(INDEX(酒税集計pivot!$145:$165,MATCH(酒税計算用シート!$A4,酒税集計pivot!$A$145:$A$165,0),MATCH(酒税計算用シート!W$2,酒税集計pivot!$145:$145,0)),0)</f>
        <v>0</v>
      </c>
      <c r="Y4" s="31">
        <f>V4+W4-X4</f>
        <v>1.8</v>
      </c>
      <c r="Z4" s="29">
        <f>IFERROR(INDEX(酒税集計pivot!$119:$139,MATCH(酒税計算用シート!$A4,酒税集計pivot!$A$119:$A$139,0),MATCH(酒税計算用シート!Z$2,酒税集計pivot!$119:$119,0)),0)</f>
        <v>0</v>
      </c>
      <c r="AA4" s="30">
        <f>IFERROR(INDEX(酒税集計pivot!$145:$165,MATCH(酒税計算用シート!$A4,酒税集計pivot!$A$145:$A$165,0),MATCH(酒税計算用シート!Z$2,酒税集計pivot!$145:$145,0)),0)</f>
        <v>0</v>
      </c>
      <c r="AB4" s="31">
        <f>Y4+Z4-AA4</f>
        <v>1.8</v>
      </c>
      <c r="AC4" s="29">
        <f>IFERROR(INDEX(酒税集計pivot!$119:$139,MATCH(酒税計算用シート!$A4,酒税集計pivot!$A$119:$A$139,0),MATCH(酒税計算用シート!AC$2,酒税集計pivot!$119:$119,0)),0)</f>
        <v>0</v>
      </c>
      <c r="AD4" s="30">
        <f>IFERROR(INDEX(酒税集計pivot!$145:$165,MATCH(酒税計算用シート!$A4,酒税集計pivot!$A$145:$A$165,0),MATCH(酒税計算用シート!AC$2,酒税集計pivot!$145:$145,0)),0)</f>
        <v>0</v>
      </c>
      <c r="AE4" s="31">
        <f>AB4+AC4-AD4</f>
        <v>1.8</v>
      </c>
      <c r="AF4" s="29">
        <f>IFERROR(INDEX(酒税集計pivot!$119:$139,MATCH(酒税計算用シート!$A4,酒税集計pivot!$A$119:$A$139,0),MATCH(酒税計算用シート!AF$2,酒税集計pivot!$119:$119,0)),0)</f>
        <v>0</v>
      </c>
      <c r="AG4" s="30">
        <f>IFERROR(INDEX(酒税集計pivot!$145:$165,MATCH(酒税計算用シート!$A4,酒税集計pivot!$A$145:$A$165,0),MATCH(酒税計算用シート!AF$2,酒税集計pivot!$145:$145,0)),0)</f>
        <v>0</v>
      </c>
      <c r="AH4" s="31">
        <f>AE4+AF4-AG4</f>
        <v>1.8</v>
      </c>
    </row>
    <row r="5" spans="1:34">
      <c r="A5" s="24" t="str">
        <f>税務署報告用!H6</f>
        <v>合成清酒</v>
      </c>
      <c r="B5" s="29">
        <f>IFERROR(INDEX(酒税集計pivot!$119:$139,MATCH(酒税計算用シート!$A5,酒税集計pivot!$A$119:$A$139,0),MATCH(酒税計算用シート!B$2,酒税集計pivot!$119:$119,0)),0)</f>
        <v>0</v>
      </c>
      <c r="C5" s="30">
        <f>IFERROR(INDEX(酒税集計pivot!$145:$165,MATCH(酒税計算用シート!$A5,酒税集計pivot!$A$145:$A$165,0),MATCH(酒税計算用シート!B$2,酒税集計pivot!$145:$145,0)),0)</f>
        <v>0</v>
      </c>
      <c r="D5" s="31">
        <f t="shared" ref="D5:D20" si="0">B5-C5</f>
        <v>0</v>
      </c>
      <c r="E5" s="29">
        <f>IFERROR(INDEX(酒税集計pivot!$119:$139,MATCH(酒税計算用シート!$A5,酒税集計pivot!$A$119:$A$139,0),MATCH(酒税計算用シート!E$2,酒税集計pivot!$119:$119,0)),0)</f>
        <v>0</v>
      </c>
      <c r="F5" s="30">
        <f>IFERROR(INDEX(酒税集計pivot!$145:$165,MATCH(酒税計算用シート!$A5,酒税集計pivot!$A$145:$A$165,0),MATCH(酒税計算用シート!E$2,酒税集計pivot!$145:$145,0)),0)</f>
        <v>0</v>
      </c>
      <c r="G5" s="31">
        <f t="shared" ref="G5:G20" si="1">D5+E5-F5</f>
        <v>0</v>
      </c>
      <c r="H5" s="29">
        <f>IFERROR(INDEX(酒税集計pivot!$119:$139,MATCH(酒税計算用シート!$A5,酒税集計pivot!$A$119:$A$139,0),MATCH(酒税計算用シート!H$2,酒税集計pivot!$119:$119,0)),0)</f>
        <v>0</v>
      </c>
      <c r="I5" s="30">
        <f>IFERROR(INDEX(酒税集計pivot!$145:$165,MATCH(酒税計算用シート!$A5,酒税集計pivot!$A$145:$A$165,0),MATCH(酒税計算用シート!H$2,酒税集計pivot!$145:$145,0)),0)</f>
        <v>0</v>
      </c>
      <c r="J5" s="31">
        <f t="shared" ref="J5:J20" si="2">G5+H5-I5</f>
        <v>0</v>
      </c>
      <c r="K5" s="29">
        <f>IFERROR(INDEX(酒税集計pivot!$119:$139,MATCH(酒税計算用シート!$A5,酒税集計pivot!$A$119:$A$139,0),MATCH(酒税計算用シート!K$2,酒税集計pivot!$119:$119,0)),0)</f>
        <v>0</v>
      </c>
      <c r="L5" s="30">
        <f>IFERROR(INDEX(酒税集計pivot!$145:$165,MATCH(酒税計算用シート!$A5,酒税集計pivot!$A$145:$A$165,0),MATCH(酒税計算用シート!K$2,酒税集計pivot!$145:$145,0)),0)</f>
        <v>0</v>
      </c>
      <c r="M5" s="31">
        <f t="shared" ref="M5:M20" si="3">J5+K5-L5</f>
        <v>0</v>
      </c>
      <c r="N5" s="29">
        <f>IFERROR(INDEX(酒税集計pivot!$119:$139,MATCH(酒税計算用シート!$A5,酒税集計pivot!$A$119:$A$139,0),MATCH(酒税計算用シート!N$2,酒税集計pivot!$119:$119,0)),0)</f>
        <v>0</v>
      </c>
      <c r="O5" s="30">
        <f>IFERROR(INDEX(酒税集計pivot!$145:$165,MATCH(酒税計算用シート!$A5,酒税集計pivot!$A$145:$A$165,0),MATCH(酒税計算用シート!N$2,酒税集計pivot!$145:$145,0)),0)</f>
        <v>0</v>
      </c>
      <c r="P5" s="31">
        <f t="shared" ref="P5:P20" si="4">M5+N5-O5</f>
        <v>0</v>
      </c>
      <c r="Q5" s="29">
        <f>IFERROR(INDEX(酒税集計pivot!$119:$139,MATCH(酒税計算用シート!$A5,酒税集計pivot!$A$119:$A$139,0),MATCH(酒税計算用シート!Q$2,酒税集計pivot!$119:$119,0)),0)</f>
        <v>0</v>
      </c>
      <c r="R5" s="30">
        <f>IFERROR(INDEX(酒税集計pivot!$145:$165,MATCH(酒税計算用シート!$A5,酒税集計pivot!$A$145:$A$165,0),MATCH(酒税計算用シート!Q$2,酒税集計pivot!$145:$145,0)),0)</f>
        <v>0</v>
      </c>
      <c r="S5" s="31">
        <f t="shared" ref="S5:S20" si="5">P5+Q5-R5</f>
        <v>0</v>
      </c>
      <c r="T5" s="29">
        <f>IFERROR(INDEX(酒税集計pivot!$119:$139,MATCH(酒税計算用シート!$A5,酒税集計pivot!$A$119:$A$139,0),MATCH(酒税計算用シート!T$2,酒税集計pivot!$119:$119,0)),0)</f>
        <v>0</v>
      </c>
      <c r="U5" s="30">
        <f>IFERROR(INDEX(酒税集計pivot!$145:$165,MATCH(酒税計算用シート!$A5,酒税集計pivot!$A$145:$A$165,0),MATCH(酒税計算用シート!T$2,酒税集計pivot!$145:$145,0)),0)</f>
        <v>0</v>
      </c>
      <c r="V5" s="31">
        <f t="shared" ref="V5:V20" si="6">S5+T5-U5</f>
        <v>0</v>
      </c>
      <c r="W5" s="29">
        <f>IFERROR(INDEX(酒税集計pivot!$119:$139,MATCH(酒税計算用シート!$A5,酒税集計pivot!$A$119:$A$139,0),MATCH(酒税計算用シート!W$2,酒税集計pivot!$119:$119,0)),0)</f>
        <v>0</v>
      </c>
      <c r="X5" s="30">
        <f>IFERROR(INDEX(酒税集計pivot!$145:$165,MATCH(酒税計算用シート!$A5,酒税集計pivot!$A$145:$A$165,0),MATCH(酒税計算用シート!W$2,酒税集計pivot!$145:$145,0)),0)</f>
        <v>0</v>
      </c>
      <c r="Y5" s="31">
        <f t="shared" ref="Y5:Y20" si="7">V5+W5-X5</f>
        <v>0</v>
      </c>
      <c r="Z5" s="29">
        <f>IFERROR(INDEX(酒税集計pivot!$119:$139,MATCH(酒税計算用シート!$A5,酒税集計pivot!$A$119:$A$139,0),MATCH(酒税計算用シート!Z$2,酒税集計pivot!$119:$119,0)),0)</f>
        <v>0</v>
      </c>
      <c r="AA5" s="30">
        <f>IFERROR(INDEX(酒税集計pivot!$145:$165,MATCH(酒税計算用シート!$A5,酒税集計pivot!$A$145:$A$165,0),MATCH(酒税計算用シート!Z$2,酒税集計pivot!$145:$145,0)),0)</f>
        <v>0</v>
      </c>
      <c r="AB5" s="31">
        <f t="shared" ref="AB5:AB20" si="8">Y5+Z5-AA5</f>
        <v>0</v>
      </c>
      <c r="AC5" s="29">
        <f>IFERROR(INDEX(酒税集計pivot!$119:$139,MATCH(酒税計算用シート!$A5,酒税集計pivot!$A$119:$A$139,0),MATCH(酒税計算用シート!AC$2,酒税集計pivot!$119:$119,0)),0)</f>
        <v>0</v>
      </c>
      <c r="AD5" s="30">
        <f>IFERROR(INDEX(酒税集計pivot!$145:$165,MATCH(酒税計算用シート!$A5,酒税集計pivot!$A$145:$A$165,0),MATCH(酒税計算用シート!AC$2,酒税集計pivot!$145:$145,0)),0)</f>
        <v>0</v>
      </c>
      <c r="AE5" s="31">
        <f t="shared" ref="AE5:AE20" si="9">AB5+AC5-AD5</f>
        <v>0</v>
      </c>
      <c r="AF5" s="29">
        <f>IFERROR(INDEX(酒税集計pivot!$119:$139,MATCH(酒税計算用シート!$A5,酒税集計pivot!$A$119:$A$139,0),MATCH(酒税計算用シート!AF$2,酒税集計pivot!$119:$119,0)),0)</f>
        <v>0</v>
      </c>
      <c r="AG5" s="30">
        <f>IFERROR(INDEX(酒税集計pivot!$145:$165,MATCH(酒税計算用シート!$A5,酒税集計pivot!$A$145:$A$165,0),MATCH(酒税計算用シート!AF$2,酒税集計pivot!$145:$145,0)),0)</f>
        <v>0</v>
      </c>
      <c r="AH5" s="31">
        <f t="shared" ref="AH5:AH20" si="10">AE5+AF5-AG5</f>
        <v>0</v>
      </c>
    </row>
    <row r="6" spans="1:34">
      <c r="A6" s="24" t="str">
        <f>税務署報告用!H7</f>
        <v>連続式蒸留焼酎</v>
      </c>
      <c r="B6" s="29">
        <f>IFERROR(INDEX(酒税集計pivot!$119:$139,MATCH(酒税計算用シート!$A6,酒税集計pivot!$A$119:$A$139,0),MATCH(酒税計算用シート!B$2,酒税集計pivot!$119:$119,0)),0)</f>
        <v>0</v>
      </c>
      <c r="C6" s="30">
        <f>IFERROR(INDEX(酒税集計pivot!$145:$165,MATCH(酒税計算用シート!$A6,酒税集計pivot!$A$145:$A$165,0),MATCH(酒税計算用シート!B$2,酒税集計pivot!$145:$145,0)),0)</f>
        <v>0</v>
      </c>
      <c r="D6" s="31">
        <f t="shared" si="0"/>
        <v>0</v>
      </c>
      <c r="E6" s="29">
        <f>IFERROR(INDEX(酒税集計pivot!$119:$139,MATCH(酒税計算用シート!$A6,酒税集計pivot!$A$119:$A$139,0),MATCH(酒税計算用シート!E$2,酒税集計pivot!$119:$119,0)),0)</f>
        <v>0</v>
      </c>
      <c r="F6" s="30">
        <f>IFERROR(INDEX(酒税集計pivot!$145:$165,MATCH(酒税計算用シート!$A6,酒税集計pivot!$A$145:$A$165,0),MATCH(酒税計算用シート!E$2,酒税集計pivot!$145:$145,0)),0)</f>
        <v>0</v>
      </c>
      <c r="G6" s="31">
        <f t="shared" si="1"/>
        <v>0</v>
      </c>
      <c r="H6" s="29">
        <f>IFERROR(INDEX(酒税集計pivot!$119:$139,MATCH(酒税計算用シート!$A6,酒税集計pivot!$A$119:$A$139,0),MATCH(酒税計算用シート!H$2,酒税集計pivot!$119:$119,0)),0)</f>
        <v>0</v>
      </c>
      <c r="I6" s="30">
        <f>IFERROR(INDEX(酒税集計pivot!$145:$165,MATCH(酒税計算用シート!$A6,酒税集計pivot!$A$145:$A$165,0),MATCH(酒税計算用シート!H$2,酒税集計pivot!$145:$145,0)),0)</f>
        <v>0</v>
      </c>
      <c r="J6" s="31">
        <f t="shared" si="2"/>
        <v>0</v>
      </c>
      <c r="K6" s="29">
        <f>IFERROR(INDEX(酒税集計pivot!$119:$139,MATCH(酒税計算用シート!$A6,酒税集計pivot!$A$119:$A$139,0),MATCH(酒税計算用シート!K$2,酒税集計pivot!$119:$119,0)),0)</f>
        <v>0</v>
      </c>
      <c r="L6" s="30">
        <f>IFERROR(INDEX(酒税集計pivot!$145:$165,MATCH(酒税計算用シート!$A6,酒税集計pivot!$A$145:$A$165,0),MATCH(酒税計算用シート!K$2,酒税集計pivot!$145:$145,0)),0)</f>
        <v>0</v>
      </c>
      <c r="M6" s="31">
        <f t="shared" si="3"/>
        <v>0</v>
      </c>
      <c r="N6" s="29">
        <f>IFERROR(INDEX(酒税集計pivot!$119:$139,MATCH(酒税計算用シート!$A6,酒税集計pivot!$A$119:$A$139,0),MATCH(酒税計算用シート!N$2,酒税集計pivot!$119:$119,0)),0)</f>
        <v>0</v>
      </c>
      <c r="O6" s="30">
        <f>IFERROR(INDEX(酒税集計pivot!$145:$165,MATCH(酒税計算用シート!$A6,酒税集計pivot!$A$145:$A$165,0),MATCH(酒税計算用シート!N$2,酒税集計pivot!$145:$145,0)),0)</f>
        <v>0</v>
      </c>
      <c r="P6" s="31">
        <f t="shared" si="4"/>
        <v>0</v>
      </c>
      <c r="Q6" s="29">
        <f>IFERROR(INDEX(酒税集計pivot!$119:$139,MATCH(酒税計算用シート!$A6,酒税集計pivot!$A$119:$A$139,0),MATCH(酒税計算用シート!Q$2,酒税集計pivot!$119:$119,0)),0)</f>
        <v>0</v>
      </c>
      <c r="R6" s="30">
        <f>IFERROR(INDEX(酒税集計pivot!$145:$165,MATCH(酒税計算用シート!$A6,酒税集計pivot!$A$145:$A$165,0),MATCH(酒税計算用シート!Q$2,酒税集計pivot!$145:$145,0)),0)</f>
        <v>0</v>
      </c>
      <c r="S6" s="31">
        <f t="shared" si="5"/>
        <v>0</v>
      </c>
      <c r="T6" s="29">
        <f>IFERROR(INDEX(酒税集計pivot!$119:$139,MATCH(酒税計算用シート!$A6,酒税集計pivot!$A$119:$A$139,0),MATCH(酒税計算用シート!T$2,酒税集計pivot!$119:$119,0)),0)</f>
        <v>0</v>
      </c>
      <c r="U6" s="30">
        <f>IFERROR(INDEX(酒税集計pivot!$145:$165,MATCH(酒税計算用シート!$A6,酒税集計pivot!$A$145:$A$165,0),MATCH(酒税計算用シート!T$2,酒税集計pivot!$145:$145,0)),0)</f>
        <v>0</v>
      </c>
      <c r="V6" s="31">
        <f t="shared" si="6"/>
        <v>0</v>
      </c>
      <c r="W6" s="29">
        <f>IFERROR(INDEX(酒税集計pivot!$119:$139,MATCH(酒税計算用シート!$A6,酒税集計pivot!$A$119:$A$139,0),MATCH(酒税計算用シート!W$2,酒税集計pivot!$119:$119,0)),0)</f>
        <v>0</v>
      </c>
      <c r="X6" s="30">
        <f>IFERROR(INDEX(酒税集計pivot!$145:$165,MATCH(酒税計算用シート!$A6,酒税集計pivot!$A$145:$A$165,0),MATCH(酒税計算用シート!W$2,酒税集計pivot!$145:$145,0)),0)</f>
        <v>0</v>
      </c>
      <c r="Y6" s="31">
        <f t="shared" si="7"/>
        <v>0</v>
      </c>
      <c r="Z6" s="29">
        <f>IFERROR(INDEX(酒税集計pivot!$119:$139,MATCH(酒税計算用シート!$A6,酒税集計pivot!$A$119:$A$139,0),MATCH(酒税計算用シート!Z$2,酒税集計pivot!$119:$119,0)),0)</f>
        <v>0</v>
      </c>
      <c r="AA6" s="30">
        <f>IFERROR(INDEX(酒税集計pivot!$145:$165,MATCH(酒税計算用シート!$A6,酒税集計pivot!$A$145:$A$165,0),MATCH(酒税計算用シート!Z$2,酒税集計pivot!$145:$145,0)),0)</f>
        <v>0</v>
      </c>
      <c r="AB6" s="31">
        <f t="shared" si="8"/>
        <v>0</v>
      </c>
      <c r="AC6" s="29">
        <f>IFERROR(INDEX(酒税集計pivot!$119:$139,MATCH(酒税計算用シート!$A6,酒税集計pivot!$A$119:$A$139,0),MATCH(酒税計算用シート!AC$2,酒税集計pivot!$119:$119,0)),0)</f>
        <v>0</v>
      </c>
      <c r="AD6" s="30">
        <f>IFERROR(INDEX(酒税集計pivot!$145:$165,MATCH(酒税計算用シート!$A6,酒税集計pivot!$A$145:$A$165,0),MATCH(酒税計算用シート!AC$2,酒税集計pivot!$145:$145,0)),0)</f>
        <v>0</v>
      </c>
      <c r="AE6" s="31">
        <f t="shared" si="9"/>
        <v>0</v>
      </c>
      <c r="AF6" s="29">
        <f>IFERROR(INDEX(酒税集計pivot!$119:$139,MATCH(酒税計算用シート!$A6,酒税集計pivot!$A$119:$A$139,0),MATCH(酒税計算用シート!AF$2,酒税集計pivot!$119:$119,0)),0)</f>
        <v>0</v>
      </c>
      <c r="AG6" s="30">
        <f>IFERROR(INDEX(酒税集計pivot!$145:$165,MATCH(酒税計算用シート!$A6,酒税集計pivot!$A$145:$A$165,0),MATCH(酒税計算用シート!AF$2,酒税集計pivot!$145:$145,0)),0)</f>
        <v>0</v>
      </c>
      <c r="AH6" s="31">
        <f t="shared" si="10"/>
        <v>0</v>
      </c>
    </row>
    <row r="7" spans="1:34">
      <c r="A7" s="24" t="str">
        <f>税務署報告用!H8</f>
        <v>単式蒸留焼酎</v>
      </c>
      <c r="B7" s="29">
        <f>IFERROR(INDEX(酒税集計pivot!$119:$139,MATCH(酒税計算用シート!$A7,酒税集計pivot!$A$119:$A$139,0),MATCH(酒税計算用シート!B$2,酒税集計pivot!$119:$119,0)),0)</f>
        <v>0</v>
      </c>
      <c r="C7" s="30">
        <f>IFERROR(INDEX(酒税集計pivot!$145:$165,MATCH(酒税計算用シート!$A7,酒税集計pivot!$A$145:$A$165,0),MATCH(酒税計算用シート!B$2,酒税集計pivot!$145:$145,0)),0)</f>
        <v>0</v>
      </c>
      <c r="D7" s="31">
        <f t="shared" si="0"/>
        <v>0</v>
      </c>
      <c r="E7" s="29">
        <f>IFERROR(INDEX(酒税集計pivot!$119:$139,MATCH(酒税計算用シート!$A7,酒税集計pivot!$A$119:$A$139,0),MATCH(酒税計算用シート!E$2,酒税集計pivot!$119:$119,0)),0)</f>
        <v>0</v>
      </c>
      <c r="F7" s="30">
        <f>IFERROR(INDEX(酒税集計pivot!$145:$165,MATCH(酒税計算用シート!$A7,酒税集計pivot!$A$145:$A$165,0),MATCH(酒税計算用シート!E$2,酒税集計pivot!$145:$145,0)),0)</f>
        <v>0</v>
      </c>
      <c r="G7" s="31">
        <f t="shared" si="1"/>
        <v>0</v>
      </c>
      <c r="H7" s="29">
        <f>IFERROR(INDEX(酒税集計pivot!$119:$139,MATCH(酒税計算用シート!$A7,酒税集計pivot!$A$119:$A$139,0),MATCH(酒税計算用シート!H$2,酒税集計pivot!$119:$119,0)),0)</f>
        <v>0</v>
      </c>
      <c r="I7" s="30">
        <f>IFERROR(INDEX(酒税集計pivot!$145:$165,MATCH(酒税計算用シート!$A7,酒税集計pivot!$A$145:$A$165,0),MATCH(酒税計算用シート!H$2,酒税集計pivot!$145:$145,0)),0)</f>
        <v>0</v>
      </c>
      <c r="J7" s="31">
        <f t="shared" si="2"/>
        <v>0</v>
      </c>
      <c r="K7" s="29">
        <f>IFERROR(INDEX(酒税集計pivot!$119:$139,MATCH(酒税計算用シート!$A7,酒税集計pivot!$A$119:$A$139,0),MATCH(酒税計算用シート!K$2,酒税集計pivot!$119:$119,0)),0)</f>
        <v>0</v>
      </c>
      <c r="L7" s="30">
        <f>IFERROR(INDEX(酒税集計pivot!$145:$165,MATCH(酒税計算用シート!$A7,酒税集計pivot!$A$145:$A$165,0),MATCH(酒税計算用シート!K$2,酒税集計pivot!$145:$145,0)),0)</f>
        <v>0</v>
      </c>
      <c r="M7" s="31">
        <f t="shared" si="3"/>
        <v>0</v>
      </c>
      <c r="N7" s="29">
        <f>IFERROR(INDEX(酒税集計pivot!$119:$139,MATCH(酒税計算用シート!$A7,酒税集計pivot!$A$119:$A$139,0),MATCH(酒税計算用シート!N$2,酒税集計pivot!$119:$119,0)),0)</f>
        <v>0</v>
      </c>
      <c r="O7" s="30">
        <f>IFERROR(INDEX(酒税集計pivot!$145:$165,MATCH(酒税計算用シート!$A7,酒税集計pivot!$A$145:$A$165,0),MATCH(酒税計算用シート!N$2,酒税集計pivot!$145:$145,0)),0)</f>
        <v>0</v>
      </c>
      <c r="P7" s="31">
        <f t="shared" si="4"/>
        <v>0</v>
      </c>
      <c r="Q7" s="29">
        <f>IFERROR(INDEX(酒税集計pivot!$119:$139,MATCH(酒税計算用シート!$A7,酒税集計pivot!$A$119:$A$139,0),MATCH(酒税計算用シート!Q$2,酒税集計pivot!$119:$119,0)),0)</f>
        <v>0</v>
      </c>
      <c r="R7" s="30">
        <f>IFERROR(INDEX(酒税集計pivot!$145:$165,MATCH(酒税計算用シート!$A7,酒税集計pivot!$A$145:$A$165,0),MATCH(酒税計算用シート!Q$2,酒税集計pivot!$145:$145,0)),0)</f>
        <v>0</v>
      </c>
      <c r="S7" s="31">
        <f t="shared" si="5"/>
        <v>0</v>
      </c>
      <c r="T7" s="29">
        <f>IFERROR(INDEX(酒税集計pivot!$119:$139,MATCH(酒税計算用シート!$A7,酒税集計pivot!$A$119:$A$139,0),MATCH(酒税計算用シート!T$2,酒税集計pivot!$119:$119,0)),0)</f>
        <v>0</v>
      </c>
      <c r="U7" s="30">
        <f>IFERROR(INDEX(酒税集計pivot!$145:$165,MATCH(酒税計算用シート!$A7,酒税集計pivot!$A$145:$A$165,0),MATCH(酒税計算用シート!T$2,酒税集計pivot!$145:$145,0)),0)</f>
        <v>0</v>
      </c>
      <c r="V7" s="31">
        <f t="shared" si="6"/>
        <v>0</v>
      </c>
      <c r="W7" s="29">
        <f>IFERROR(INDEX(酒税集計pivot!$119:$139,MATCH(酒税計算用シート!$A7,酒税集計pivot!$A$119:$A$139,0),MATCH(酒税計算用シート!W$2,酒税集計pivot!$119:$119,0)),0)</f>
        <v>0</v>
      </c>
      <c r="X7" s="30">
        <f>IFERROR(INDEX(酒税集計pivot!$145:$165,MATCH(酒税計算用シート!$A7,酒税集計pivot!$A$145:$A$165,0),MATCH(酒税計算用シート!W$2,酒税集計pivot!$145:$145,0)),0)</f>
        <v>0</v>
      </c>
      <c r="Y7" s="31">
        <f t="shared" si="7"/>
        <v>0</v>
      </c>
      <c r="Z7" s="29">
        <f>IFERROR(INDEX(酒税集計pivot!$119:$139,MATCH(酒税計算用シート!$A7,酒税集計pivot!$A$119:$A$139,0),MATCH(酒税計算用シート!Z$2,酒税集計pivot!$119:$119,0)),0)</f>
        <v>0</v>
      </c>
      <c r="AA7" s="30">
        <f>IFERROR(INDEX(酒税集計pivot!$145:$165,MATCH(酒税計算用シート!$A7,酒税集計pivot!$A$145:$A$165,0),MATCH(酒税計算用シート!Z$2,酒税集計pivot!$145:$145,0)),0)</f>
        <v>0</v>
      </c>
      <c r="AB7" s="31">
        <f t="shared" si="8"/>
        <v>0</v>
      </c>
      <c r="AC7" s="29">
        <f>IFERROR(INDEX(酒税集計pivot!$119:$139,MATCH(酒税計算用シート!$A7,酒税集計pivot!$A$119:$A$139,0),MATCH(酒税計算用シート!AC$2,酒税集計pivot!$119:$119,0)),0)</f>
        <v>0</v>
      </c>
      <c r="AD7" s="30">
        <f>IFERROR(INDEX(酒税集計pivot!$145:$165,MATCH(酒税計算用シート!$A7,酒税集計pivot!$A$145:$A$165,0),MATCH(酒税計算用シート!AC$2,酒税集計pivot!$145:$145,0)),0)</f>
        <v>0</v>
      </c>
      <c r="AE7" s="31">
        <f t="shared" si="9"/>
        <v>0</v>
      </c>
      <c r="AF7" s="29">
        <f>IFERROR(INDEX(酒税集計pivot!$119:$139,MATCH(酒税計算用シート!$A7,酒税集計pivot!$A$119:$A$139,0),MATCH(酒税計算用シート!AF$2,酒税集計pivot!$119:$119,0)),0)</f>
        <v>0</v>
      </c>
      <c r="AG7" s="30">
        <f>IFERROR(INDEX(酒税集計pivot!$145:$165,MATCH(酒税計算用シート!$A7,酒税集計pivot!$A$145:$A$165,0),MATCH(酒税計算用シート!AF$2,酒税集計pivot!$145:$145,0)),0)</f>
        <v>0</v>
      </c>
      <c r="AH7" s="31">
        <f t="shared" si="10"/>
        <v>0</v>
      </c>
    </row>
    <row r="8" spans="1:34">
      <c r="A8" s="24" t="str">
        <f>税務署報告用!H9</f>
        <v>みりん</v>
      </c>
      <c r="B8" s="29">
        <f>IFERROR(INDEX(酒税集計pivot!$119:$139,MATCH(酒税計算用シート!$A8,酒税集計pivot!$A$119:$A$139,0),MATCH(酒税計算用シート!B$2,酒税集計pivot!$119:$119,0)),0)</f>
        <v>0</v>
      </c>
      <c r="C8" s="30">
        <f>IFERROR(INDEX(酒税集計pivot!$145:$165,MATCH(酒税計算用シート!$A8,酒税集計pivot!$A$145:$A$165,0),MATCH(酒税計算用シート!B$2,酒税集計pivot!$145:$145,0)),0)</f>
        <v>0</v>
      </c>
      <c r="D8" s="31">
        <f t="shared" si="0"/>
        <v>0</v>
      </c>
      <c r="E8" s="29">
        <f>IFERROR(INDEX(酒税集計pivot!$119:$139,MATCH(酒税計算用シート!$A8,酒税集計pivot!$A$119:$A$139,0),MATCH(酒税計算用シート!E$2,酒税集計pivot!$119:$119,0)),0)</f>
        <v>0</v>
      </c>
      <c r="F8" s="30">
        <f>IFERROR(INDEX(酒税集計pivot!$145:$165,MATCH(酒税計算用シート!$A8,酒税集計pivot!$A$145:$A$165,0),MATCH(酒税計算用シート!E$2,酒税集計pivot!$145:$145,0)),0)</f>
        <v>0</v>
      </c>
      <c r="G8" s="31">
        <f t="shared" si="1"/>
        <v>0</v>
      </c>
      <c r="H8" s="29">
        <f>IFERROR(INDEX(酒税集計pivot!$119:$139,MATCH(酒税計算用シート!$A8,酒税集計pivot!$A$119:$A$139,0),MATCH(酒税計算用シート!H$2,酒税集計pivot!$119:$119,0)),0)</f>
        <v>0</v>
      </c>
      <c r="I8" s="30">
        <f>IFERROR(INDEX(酒税集計pivot!$145:$165,MATCH(酒税計算用シート!$A8,酒税集計pivot!$A$145:$A$165,0),MATCH(酒税計算用シート!H$2,酒税集計pivot!$145:$145,0)),0)</f>
        <v>0</v>
      </c>
      <c r="J8" s="31">
        <f t="shared" si="2"/>
        <v>0</v>
      </c>
      <c r="K8" s="29">
        <f>IFERROR(INDEX(酒税集計pivot!$119:$139,MATCH(酒税計算用シート!$A8,酒税集計pivot!$A$119:$A$139,0),MATCH(酒税計算用シート!K$2,酒税集計pivot!$119:$119,0)),0)</f>
        <v>0</v>
      </c>
      <c r="L8" s="30">
        <f>IFERROR(INDEX(酒税集計pivot!$145:$165,MATCH(酒税計算用シート!$A8,酒税集計pivot!$A$145:$A$165,0),MATCH(酒税計算用シート!K$2,酒税集計pivot!$145:$145,0)),0)</f>
        <v>0</v>
      </c>
      <c r="M8" s="31">
        <f t="shared" si="3"/>
        <v>0</v>
      </c>
      <c r="N8" s="29">
        <f>IFERROR(INDEX(酒税集計pivot!$119:$139,MATCH(酒税計算用シート!$A8,酒税集計pivot!$A$119:$A$139,0),MATCH(酒税計算用シート!N$2,酒税集計pivot!$119:$119,0)),0)</f>
        <v>0</v>
      </c>
      <c r="O8" s="30">
        <f>IFERROR(INDEX(酒税集計pivot!$145:$165,MATCH(酒税計算用シート!$A8,酒税集計pivot!$A$145:$A$165,0),MATCH(酒税計算用シート!N$2,酒税集計pivot!$145:$145,0)),0)</f>
        <v>0</v>
      </c>
      <c r="P8" s="31">
        <f t="shared" si="4"/>
        <v>0</v>
      </c>
      <c r="Q8" s="29">
        <f>IFERROR(INDEX(酒税集計pivot!$119:$139,MATCH(酒税計算用シート!$A8,酒税集計pivot!$A$119:$A$139,0),MATCH(酒税計算用シート!Q$2,酒税集計pivot!$119:$119,0)),0)</f>
        <v>0</v>
      </c>
      <c r="R8" s="30">
        <f>IFERROR(INDEX(酒税集計pivot!$145:$165,MATCH(酒税計算用シート!$A8,酒税集計pivot!$A$145:$A$165,0),MATCH(酒税計算用シート!Q$2,酒税集計pivot!$145:$145,0)),0)</f>
        <v>0</v>
      </c>
      <c r="S8" s="31">
        <f t="shared" si="5"/>
        <v>0</v>
      </c>
      <c r="T8" s="29">
        <f>IFERROR(INDEX(酒税集計pivot!$119:$139,MATCH(酒税計算用シート!$A8,酒税集計pivot!$A$119:$A$139,0),MATCH(酒税計算用シート!T$2,酒税集計pivot!$119:$119,0)),0)</f>
        <v>0</v>
      </c>
      <c r="U8" s="30">
        <f>IFERROR(INDEX(酒税集計pivot!$145:$165,MATCH(酒税計算用シート!$A8,酒税集計pivot!$A$145:$A$165,0),MATCH(酒税計算用シート!T$2,酒税集計pivot!$145:$145,0)),0)</f>
        <v>0</v>
      </c>
      <c r="V8" s="31">
        <f t="shared" si="6"/>
        <v>0</v>
      </c>
      <c r="W8" s="29">
        <f>IFERROR(INDEX(酒税集計pivot!$119:$139,MATCH(酒税計算用シート!$A8,酒税集計pivot!$A$119:$A$139,0),MATCH(酒税計算用シート!W$2,酒税集計pivot!$119:$119,0)),0)</f>
        <v>0</v>
      </c>
      <c r="X8" s="30">
        <f>IFERROR(INDEX(酒税集計pivot!$145:$165,MATCH(酒税計算用シート!$A8,酒税集計pivot!$A$145:$A$165,0),MATCH(酒税計算用シート!W$2,酒税集計pivot!$145:$145,0)),0)</f>
        <v>0</v>
      </c>
      <c r="Y8" s="31">
        <f t="shared" si="7"/>
        <v>0</v>
      </c>
      <c r="Z8" s="29">
        <f>IFERROR(INDEX(酒税集計pivot!$119:$139,MATCH(酒税計算用シート!$A8,酒税集計pivot!$A$119:$A$139,0),MATCH(酒税計算用シート!Z$2,酒税集計pivot!$119:$119,0)),0)</f>
        <v>0</v>
      </c>
      <c r="AA8" s="30">
        <f>IFERROR(INDEX(酒税集計pivot!$145:$165,MATCH(酒税計算用シート!$A8,酒税集計pivot!$A$145:$A$165,0),MATCH(酒税計算用シート!Z$2,酒税集計pivot!$145:$145,0)),0)</f>
        <v>0</v>
      </c>
      <c r="AB8" s="31">
        <f t="shared" si="8"/>
        <v>0</v>
      </c>
      <c r="AC8" s="29">
        <f>IFERROR(INDEX(酒税集計pivot!$119:$139,MATCH(酒税計算用シート!$A8,酒税集計pivot!$A$119:$A$139,0),MATCH(酒税計算用シート!AC$2,酒税集計pivot!$119:$119,0)),0)</f>
        <v>0</v>
      </c>
      <c r="AD8" s="30">
        <f>IFERROR(INDEX(酒税集計pivot!$145:$165,MATCH(酒税計算用シート!$A8,酒税集計pivot!$A$145:$A$165,0),MATCH(酒税計算用シート!AC$2,酒税集計pivot!$145:$145,0)),0)</f>
        <v>0</v>
      </c>
      <c r="AE8" s="31">
        <f t="shared" si="9"/>
        <v>0</v>
      </c>
      <c r="AF8" s="29">
        <f>IFERROR(INDEX(酒税集計pivot!$119:$139,MATCH(酒税計算用シート!$A8,酒税集計pivot!$A$119:$A$139,0),MATCH(酒税計算用シート!AF$2,酒税集計pivot!$119:$119,0)),0)</f>
        <v>0</v>
      </c>
      <c r="AG8" s="30">
        <f>IFERROR(INDEX(酒税集計pivot!$145:$165,MATCH(酒税計算用シート!$A8,酒税集計pivot!$A$145:$A$165,0),MATCH(酒税計算用シート!AF$2,酒税集計pivot!$145:$145,0)),0)</f>
        <v>0</v>
      </c>
      <c r="AH8" s="31">
        <f t="shared" si="10"/>
        <v>0</v>
      </c>
    </row>
    <row r="9" spans="1:34">
      <c r="A9" s="24" t="str">
        <f>税務署報告用!H10</f>
        <v>ビール</v>
      </c>
      <c r="B9" s="29">
        <f>IFERROR(INDEX(酒税集計pivot!$119:$139,MATCH(酒税計算用シート!$A9,酒税集計pivot!$A$119:$A$139,0),MATCH(酒税計算用シート!B$2,酒税集計pivot!$119:$119,0)),0)</f>
        <v>0</v>
      </c>
      <c r="C9" s="30">
        <f>IFERROR(INDEX(酒税集計pivot!$145:$165,MATCH(酒税計算用シート!$A9,酒税集計pivot!$A$145:$A$165,0),MATCH(酒税計算用シート!B$2,酒税集計pivot!$145:$145,0)),0)</f>
        <v>0</v>
      </c>
      <c r="D9" s="31">
        <f t="shared" si="0"/>
        <v>0</v>
      </c>
      <c r="E9" s="29">
        <f>IFERROR(INDEX(酒税集計pivot!$119:$139,MATCH(酒税計算用シート!$A9,酒税集計pivot!$A$119:$A$139,0),MATCH(酒税計算用シート!E$2,酒税集計pivot!$119:$119,0)),0)</f>
        <v>0</v>
      </c>
      <c r="F9" s="30">
        <f>IFERROR(INDEX(酒税集計pivot!$145:$165,MATCH(酒税計算用シート!$A9,酒税集計pivot!$A$145:$A$165,0),MATCH(酒税計算用シート!E$2,酒税集計pivot!$145:$145,0)),0)</f>
        <v>0</v>
      </c>
      <c r="G9" s="31">
        <f t="shared" si="1"/>
        <v>0</v>
      </c>
      <c r="H9" s="29">
        <f>IFERROR(INDEX(酒税集計pivot!$119:$139,MATCH(酒税計算用シート!$A9,酒税集計pivot!$A$119:$A$139,0),MATCH(酒税計算用シート!H$2,酒税集計pivot!$119:$119,0)),0)</f>
        <v>0</v>
      </c>
      <c r="I9" s="30">
        <f>IFERROR(INDEX(酒税集計pivot!$145:$165,MATCH(酒税計算用シート!$A9,酒税集計pivot!$A$145:$A$165,0),MATCH(酒税計算用シート!H$2,酒税集計pivot!$145:$145,0)),0)</f>
        <v>0</v>
      </c>
      <c r="J9" s="31">
        <f t="shared" si="2"/>
        <v>0</v>
      </c>
      <c r="K9" s="29">
        <f>IFERROR(INDEX(酒税集計pivot!$119:$139,MATCH(酒税計算用シート!$A9,酒税集計pivot!$A$119:$A$139,0),MATCH(酒税計算用シート!K$2,酒税集計pivot!$119:$119,0)),0)</f>
        <v>0</v>
      </c>
      <c r="L9" s="30">
        <f>IFERROR(INDEX(酒税集計pivot!$145:$165,MATCH(酒税計算用シート!$A9,酒税集計pivot!$A$145:$A$165,0),MATCH(酒税計算用シート!K$2,酒税集計pivot!$145:$145,0)),0)</f>
        <v>0</v>
      </c>
      <c r="M9" s="31">
        <f t="shared" si="3"/>
        <v>0</v>
      </c>
      <c r="N9" s="29">
        <f>IFERROR(INDEX(酒税集計pivot!$119:$139,MATCH(酒税計算用シート!$A9,酒税集計pivot!$A$119:$A$139,0),MATCH(酒税計算用シート!N$2,酒税集計pivot!$119:$119,0)),0)</f>
        <v>0</v>
      </c>
      <c r="O9" s="30">
        <f>IFERROR(INDEX(酒税集計pivot!$145:$165,MATCH(酒税計算用シート!$A9,酒税集計pivot!$A$145:$A$165,0),MATCH(酒税計算用シート!N$2,酒税集計pivot!$145:$145,0)),0)</f>
        <v>0</v>
      </c>
      <c r="P9" s="31">
        <f t="shared" si="4"/>
        <v>0</v>
      </c>
      <c r="Q9" s="29">
        <f>IFERROR(INDEX(酒税集計pivot!$119:$139,MATCH(酒税計算用シート!$A9,酒税集計pivot!$A$119:$A$139,0),MATCH(酒税計算用シート!Q$2,酒税集計pivot!$119:$119,0)),0)</f>
        <v>0</v>
      </c>
      <c r="R9" s="30">
        <f>IFERROR(INDEX(酒税集計pivot!$145:$165,MATCH(酒税計算用シート!$A9,酒税集計pivot!$A$145:$A$165,0),MATCH(酒税計算用シート!Q$2,酒税集計pivot!$145:$145,0)),0)</f>
        <v>0</v>
      </c>
      <c r="S9" s="31">
        <f t="shared" si="5"/>
        <v>0</v>
      </c>
      <c r="T9" s="29">
        <f>IFERROR(INDEX(酒税集計pivot!$119:$139,MATCH(酒税計算用シート!$A9,酒税集計pivot!$A$119:$A$139,0),MATCH(酒税計算用シート!T$2,酒税集計pivot!$119:$119,0)),0)</f>
        <v>0</v>
      </c>
      <c r="U9" s="30">
        <f>IFERROR(INDEX(酒税集計pivot!$145:$165,MATCH(酒税計算用シート!$A9,酒税集計pivot!$A$145:$A$165,0),MATCH(酒税計算用シート!T$2,酒税集計pivot!$145:$145,0)),0)</f>
        <v>0</v>
      </c>
      <c r="V9" s="31">
        <f t="shared" si="6"/>
        <v>0</v>
      </c>
      <c r="W9" s="29">
        <f>IFERROR(INDEX(酒税集計pivot!$119:$139,MATCH(酒税計算用シート!$A9,酒税集計pivot!$A$119:$A$139,0),MATCH(酒税計算用シート!W$2,酒税集計pivot!$119:$119,0)),0)</f>
        <v>0</v>
      </c>
      <c r="X9" s="30">
        <f>IFERROR(INDEX(酒税集計pivot!$145:$165,MATCH(酒税計算用シート!$A9,酒税集計pivot!$A$145:$A$165,0),MATCH(酒税計算用シート!W$2,酒税集計pivot!$145:$145,0)),0)</f>
        <v>0</v>
      </c>
      <c r="Y9" s="31">
        <f t="shared" si="7"/>
        <v>0</v>
      </c>
      <c r="Z9" s="29">
        <f>IFERROR(INDEX(酒税集計pivot!$119:$139,MATCH(酒税計算用シート!$A9,酒税集計pivot!$A$119:$A$139,0),MATCH(酒税計算用シート!Z$2,酒税集計pivot!$119:$119,0)),0)</f>
        <v>0</v>
      </c>
      <c r="AA9" s="30">
        <f>IFERROR(INDEX(酒税集計pivot!$145:$165,MATCH(酒税計算用シート!$A9,酒税集計pivot!$A$145:$A$165,0),MATCH(酒税計算用シート!Z$2,酒税集計pivot!$145:$145,0)),0)</f>
        <v>0</v>
      </c>
      <c r="AB9" s="31">
        <f t="shared" si="8"/>
        <v>0</v>
      </c>
      <c r="AC9" s="29">
        <f>IFERROR(INDEX(酒税集計pivot!$119:$139,MATCH(酒税計算用シート!$A9,酒税集計pivot!$A$119:$A$139,0),MATCH(酒税計算用シート!AC$2,酒税集計pivot!$119:$119,0)),0)</f>
        <v>0</v>
      </c>
      <c r="AD9" s="30">
        <f>IFERROR(INDEX(酒税集計pivot!$145:$165,MATCH(酒税計算用シート!$A9,酒税集計pivot!$A$145:$A$165,0),MATCH(酒税計算用シート!AC$2,酒税集計pivot!$145:$145,0)),0)</f>
        <v>0</v>
      </c>
      <c r="AE9" s="31">
        <f t="shared" si="9"/>
        <v>0</v>
      </c>
      <c r="AF9" s="29">
        <f>IFERROR(INDEX(酒税集計pivot!$119:$139,MATCH(酒税計算用シート!$A9,酒税集計pivot!$A$119:$A$139,0),MATCH(酒税計算用シート!AF$2,酒税集計pivot!$119:$119,0)),0)</f>
        <v>0</v>
      </c>
      <c r="AG9" s="30">
        <f>IFERROR(INDEX(酒税集計pivot!$145:$165,MATCH(酒税計算用シート!$A9,酒税集計pivot!$A$145:$A$165,0),MATCH(酒税計算用シート!AF$2,酒税集計pivot!$145:$145,0)),0)</f>
        <v>0</v>
      </c>
      <c r="AH9" s="31">
        <f t="shared" si="10"/>
        <v>0</v>
      </c>
    </row>
    <row r="10" spans="1:34">
      <c r="A10" s="24" t="str">
        <f>税務署報告用!H11</f>
        <v>果実酒</v>
      </c>
      <c r="B10" s="29">
        <f>IFERROR(INDEX(酒税集計pivot!$119:$139,MATCH(酒税計算用シート!$A10,酒税集計pivot!$A$119:$A$139,0),MATCH(酒税計算用シート!B$2,酒税集計pivot!$119:$119,0)),0)</f>
        <v>0</v>
      </c>
      <c r="C10" s="30">
        <f>IFERROR(INDEX(酒税集計pivot!$145:$165,MATCH(酒税計算用シート!$A10,酒税集計pivot!$A$145:$A$165,0),MATCH(酒税計算用シート!B$2,酒税集計pivot!$145:$145,0)),0)</f>
        <v>0</v>
      </c>
      <c r="D10" s="31">
        <f t="shared" si="0"/>
        <v>0</v>
      </c>
      <c r="E10" s="29">
        <f>IFERROR(INDEX(酒税集計pivot!$119:$139,MATCH(酒税計算用シート!$A10,酒税集計pivot!$A$119:$A$139,0),MATCH(酒税計算用シート!E$2,酒税集計pivot!$119:$119,0)),0)</f>
        <v>0</v>
      </c>
      <c r="F10" s="30">
        <f>IFERROR(INDEX(酒税集計pivot!$145:$165,MATCH(酒税計算用シート!$A10,酒税集計pivot!$A$145:$A$165,0),MATCH(酒税計算用シート!E$2,酒税集計pivot!$145:$145,0)),0)</f>
        <v>0</v>
      </c>
      <c r="G10" s="31">
        <f t="shared" si="1"/>
        <v>0</v>
      </c>
      <c r="H10" s="29">
        <f>IFERROR(INDEX(酒税集計pivot!$119:$139,MATCH(酒税計算用シート!$A10,酒税集計pivot!$A$119:$A$139,0),MATCH(酒税計算用シート!H$2,酒税集計pivot!$119:$119,0)),0)</f>
        <v>0</v>
      </c>
      <c r="I10" s="30">
        <f>IFERROR(INDEX(酒税集計pivot!$145:$165,MATCH(酒税計算用シート!$A10,酒税集計pivot!$A$145:$A$165,0),MATCH(酒税計算用シート!H$2,酒税集計pivot!$145:$145,0)),0)</f>
        <v>0</v>
      </c>
      <c r="J10" s="31">
        <f t="shared" si="2"/>
        <v>0</v>
      </c>
      <c r="K10" s="29">
        <f>IFERROR(INDEX(酒税集計pivot!$119:$139,MATCH(酒税計算用シート!$A10,酒税集計pivot!$A$119:$A$139,0),MATCH(酒税計算用シート!K$2,酒税集計pivot!$119:$119,0)),0)</f>
        <v>0</v>
      </c>
      <c r="L10" s="30">
        <f>IFERROR(INDEX(酒税集計pivot!$145:$165,MATCH(酒税計算用シート!$A10,酒税集計pivot!$A$145:$A$165,0),MATCH(酒税計算用シート!K$2,酒税集計pivot!$145:$145,0)),0)</f>
        <v>0</v>
      </c>
      <c r="M10" s="31">
        <f t="shared" si="3"/>
        <v>0</v>
      </c>
      <c r="N10" s="29">
        <f>IFERROR(INDEX(酒税集計pivot!$119:$139,MATCH(酒税計算用シート!$A10,酒税集計pivot!$A$119:$A$139,0),MATCH(酒税計算用シート!N$2,酒税集計pivot!$119:$119,0)),0)</f>
        <v>0</v>
      </c>
      <c r="O10" s="30">
        <f>IFERROR(INDEX(酒税集計pivot!$145:$165,MATCH(酒税計算用シート!$A10,酒税集計pivot!$A$145:$A$165,0),MATCH(酒税計算用シート!N$2,酒税集計pivot!$145:$145,0)),0)</f>
        <v>0</v>
      </c>
      <c r="P10" s="31">
        <f t="shared" si="4"/>
        <v>0</v>
      </c>
      <c r="Q10" s="29">
        <f>IFERROR(INDEX(酒税集計pivot!$119:$139,MATCH(酒税計算用シート!$A10,酒税集計pivot!$A$119:$A$139,0),MATCH(酒税計算用シート!Q$2,酒税集計pivot!$119:$119,0)),0)</f>
        <v>0</v>
      </c>
      <c r="R10" s="30">
        <f>IFERROR(INDEX(酒税集計pivot!$145:$165,MATCH(酒税計算用シート!$A10,酒税集計pivot!$A$145:$A$165,0),MATCH(酒税計算用シート!Q$2,酒税集計pivot!$145:$145,0)),0)</f>
        <v>0</v>
      </c>
      <c r="S10" s="31">
        <f t="shared" si="5"/>
        <v>0</v>
      </c>
      <c r="T10" s="29">
        <f>IFERROR(INDEX(酒税集計pivot!$119:$139,MATCH(酒税計算用シート!$A10,酒税集計pivot!$A$119:$A$139,0),MATCH(酒税計算用シート!T$2,酒税集計pivot!$119:$119,0)),0)</f>
        <v>0</v>
      </c>
      <c r="U10" s="30">
        <f>IFERROR(INDEX(酒税集計pivot!$145:$165,MATCH(酒税計算用シート!$A10,酒税集計pivot!$A$145:$A$165,0),MATCH(酒税計算用シート!T$2,酒税集計pivot!$145:$145,0)),0)</f>
        <v>0</v>
      </c>
      <c r="V10" s="31">
        <f t="shared" si="6"/>
        <v>0</v>
      </c>
      <c r="W10" s="29">
        <f>IFERROR(INDEX(酒税集計pivot!$119:$139,MATCH(酒税計算用シート!$A10,酒税集計pivot!$A$119:$A$139,0),MATCH(酒税計算用シート!W$2,酒税集計pivot!$119:$119,0)),0)</f>
        <v>0</v>
      </c>
      <c r="X10" s="30">
        <f>IFERROR(INDEX(酒税集計pivot!$145:$165,MATCH(酒税計算用シート!$A10,酒税集計pivot!$A$145:$A$165,0),MATCH(酒税計算用シート!W$2,酒税集計pivot!$145:$145,0)),0)</f>
        <v>0</v>
      </c>
      <c r="Y10" s="31">
        <f t="shared" si="7"/>
        <v>0</v>
      </c>
      <c r="Z10" s="29">
        <f>IFERROR(INDEX(酒税集計pivot!$119:$139,MATCH(酒税計算用シート!$A10,酒税集計pivot!$A$119:$A$139,0),MATCH(酒税計算用シート!Z$2,酒税集計pivot!$119:$119,0)),0)</f>
        <v>0</v>
      </c>
      <c r="AA10" s="30">
        <f>IFERROR(INDEX(酒税集計pivot!$145:$165,MATCH(酒税計算用シート!$A10,酒税集計pivot!$A$145:$A$165,0),MATCH(酒税計算用シート!Z$2,酒税集計pivot!$145:$145,0)),0)</f>
        <v>0</v>
      </c>
      <c r="AB10" s="31">
        <f t="shared" si="8"/>
        <v>0</v>
      </c>
      <c r="AC10" s="29">
        <f>IFERROR(INDEX(酒税集計pivot!$119:$139,MATCH(酒税計算用シート!$A10,酒税集計pivot!$A$119:$A$139,0),MATCH(酒税計算用シート!AC$2,酒税集計pivot!$119:$119,0)),0)</f>
        <v>0</v>
      </c>
      <c r="AD10" s="30">
        <f>IFERROR(INDEX(酒税集計pivot!$145:$165,MATCH(酒税計算用シート!$A10,酒税集計pivot!$A$145:$A$165,0),MATCH(酒税計算用シート!AC$2,酒税集計pivot!$145:$145,0)),0)</f>
        <v>0</v>
      </c>
      <c r="AE10" s="31">
        <f t="shared" si="9"/>
        <v>0</v>
      </c>
      <c r="AF10" s="29">
        <f>IFERROR(INDEX(酒税集計pivot!$119:$139,MATCH(酒税計算用シート!$A10,酒税集計pivot!$A$119:$A$139,0),MATCH(酒税計算用シート!AF$2,酒税集計pivot!$119:$119,0)),0)</f>
        <v>0</v>
      </c>
      <c r="AG10" s="30">
        <f>IFERROR(INDEX(酒税集計pivot!$145:$165,MATCH(酒税計算用シート!$A10,酒税集計pivot!$A$145:$A$165,0),MATCH(酒税計算用シート!AF$2,酒税集計pivot!$145:$145,0)),0)</f>
        <v>0</v>
      </c>
      <c r="AH10" s="31">
        <f t="shared" si="10"/>
        <v>0</v>
      </c>
    </row>
    <row r="11" spans="1:34">
      <c r="A11" s="24" t="str">
        <f>税務署報告用!H12</f>
        <v>甘味果実酒</v>
      </c>
      <c r="B11" s="29">
        <f>IFERROR(INDEX(酒税集計pivot!$119:$139,MATCH(酒税計算用シート!$A11,酒税集計pivot!$A$119:$A$139,0),MATCH(酒税計算用シート!B$2,酒税集計pivot!$119:$119,0)),0)</f>
        <v>0</v>
      </c>
      <c r="C11" s="30">
        <f>IFERROR(INDEX(酒税集計pivot!$145:$165,MATCH(酒税計算用シート!$A11,酒税集計pivot!$A$145:$A$165,0),MATCH(酒税計算用シート!B$2,酒税集計pivot!$145:$145,0)),0)</f>
        <v>0</v>
      </c>
      <c r="D11" s="31">
        <f t="shared" si="0"/>
        <v>0</v>
      </c>
      <c r="E11" s="29">
        <f>IFERROR(INDEX(酒税集計pivot!$119:$139,MATCH(酒税計算用シート!$A11,酒税集計pivot!$A$119:$A$139,0),MATCH(酒税計算用シート!E$2,酒税集計pivot!$119:$119,0)),0)</f>
        <v>0</v>
      </c>
      <c r="F11" s="30">
        <f>IFERROR(INDEX(酒税集計pivot!$145:$165,MATCH(酒税計算用シート!$A11,酒税集計pivot!$A$145:$A$165,0),MATCH(酒税計算用シート!E$2,酒税集計pivot!$145:$145,0)),0)</f>
        <v>0</v>
      </c>
      <c r="G11" s="31">
        <f t="shared" si="1"/>
        <v>0</v>
      </c>
      <c r="H11" s="29">
        <f>IFERROR(INDEX(酒税集計pivot!$119:$139,MATCH(酒税計算用シート!$A11,酒税集計pivot!$A$119:$A$139,0),MATCH(酒税計算用シート!H$2,酒税集計pivot!$119:$119,0)),0)</f>
        <v>0</v>
      </c>
      <c r="I11" s="30">
        <f>IFERROR(INDEX(酒税集計pivot!$145:$165,MATCH(酒税計算用シート!$A11,酒税集計pivot!$A$145:$A$165,0),MATCH(酒税計算用シート!H$2,酒税集計pivot!$145:$145,0)),0)</f>
        <v>0</v>
      </c>
      <c r="J11" s="31">
        <f t="shared" si="2"/>
        <v>0</v>
      </c>
      <c r="K11" s="29">
        <f>IFERROR(INDEX(酒税集計pivot!$119:$139,MATCH(酒税計算用シート!$A11,酒税集計pivot!$A$119:$A$139,0),MATCH(酒税計算用シート!K$2,酒税集計pivot!$119:$119,0)),0)</f>
        <v>0</v>
      </c>
      <c r="L11" s="30">
        <f>IFERROR(INDEX(酒税集計pivot!$145:$165,MATCH(酒税計算用シート!$A11,酒税集計pivot!$A$145:$A$165,0),MATCH(酒税計算用シート!K$2,酒税集計pivot!$145:$145,0)),0)</f>
        <v>0</v>
      </c>
      <c r="M11" s="31">
        <f t="shared" si="3"/>
        <v>0</v>
      </c>
      <c r="N11" s="29">
        <f>IFERROR(INDEX(酒税集計pivot!$119:$139,MATCH(酒税計算用シート!$A11,酒税集計pivot!$A$119:$A$139,0),MATCH(酒税計算用シート!N$2,酒税集計pivot!$119:$119,0)),0)</f>
        <v>0</v>
      </c>
      <c r="O11" s="30">
        <f>IFERROR(INDEX(酒税集計pivot!$145:$165,MATCH(酒税計算用シート!$A11,酒税集計pivot!$A$145:$A$165,0),MATCH(酒税計算用シート!N$2,酒税集計pivot!$145:$145,0)),0)</f>
        <v>0</v>
      </c>
      <c r="P11" s="31">
        <f t="shared" si="4"/>
        <v>0</v>
      </c>
      <c r="Q11" s="29">
        <f>IFERROR(INDEX(酒税集計pivot!$119:$139,MATCH(酒税計算用シート!$A11,酒税集計pivot!$A$119:$A$139,0),MATCH(酒税計算用シート!Q$2,酒税集計pivot!$119:$119,0)),0)</f>
        <v>0</v>
      </c>
      <c r="R11" s="30">
        <f>IFERROR(INDEX(酒税集計pivot!$145:$165,MATCH(酒税計算用シート!$A11,酒税集計pivot!$A$145:$A$165,0),MATCH(酒税計算用シート!Q$2,酒税集計pivot!$145:$145,0)),0)</f>
        <v>0</v>
      </c>
      <c r="S11" s="31">
        <f t="shared" si="5"/>
        <v>0</v>
      </c>
      <c r="T11" s="29">
        <f>IFERROR(INDEX(酒税集計pivot!$119:$139,MATCH(酒税計算用シート!$A11,酒税集計pivot!$A$119:$A$139,0),MATCH(酒税計算用シート!T$2,酒税集計pivot!$119:$119,0)),0)</f>
        <v>0</v>
      </c>
      <c r="U11" s="30">
        <f>IFERROR(INDEX(酒税集計pivot!$145:$165,MATCH(酒税計算用シート!$A11,酒税集計pivot!$A$145:$A$165,0),MATCH(酒税計算用シート!T$2,酒税集計pivot!$145:$145,0)),0)</f>
        <v>0</v>
      </c>
      <c r="V11" s="31">
        <f t="shared" si="6"/>
        <v>0</v>
      </c>
      <c r="W11" s="29">
        <f>IFERROR(INDEX(酒税集計pivot!$119:$139,MATCH(酒税計算用シート!$A11,酒税集計pivot!$A$119:$A$139,0),MATCH(酒税計算用シート!W$2,酒税集計pivot!$119:$119,0)),0)</f>
        <v>0</v>
      </c>
      <c r="X11" s="30">
        <f>IFERROR(INDEX(酒税集計pivot!$145:$165,MATCH(酒税計算用シート!$A11,酒税集計pivot!$A$145:$A$165,0),MATCH(酒税計算用シート!W$2,酒税集計pivot!$145:$145,0)),0)</f>
        <v>0</v>
      </c>
      <c r="Y11" s="31">
        <f t="shared" si="7"/>
        <v>0</v>
      </c>
      <c r="Z11" s="29">
        <f>IFERROR(INDEX(酒税集計pivot!$119:$139,MATCH(酒税計算用シート!$A11,酒税集計pivot!$A$119:$A$139,0),MATCH(酒税計算用シート!Z$2,酒税集計pivot!$119:$119,0)),0)</f>
        <v>0</v>
      </c>
      <c r="AA11" s="30">
        <f>IFERROR(INDEX(酒税集計pivot!$145:$165,MATCH(酒税計算用シート!$A11,酒税集計pivot!$A$145:$A$165,0),MATCH(酒税計算用シート!Z$2,酒税集計pivot!$145:$145,0)),0)</f>
        <v>0</v>
      </c>
      <c r="AB11" s="31">
        <f t="shared" si="8"/>
        <v>0</v>
      </c>
      <c r="AC11" s="29">
        <f>IFERROR(INDEX(酒税集計pivot!$119:$139,MATCH(酒税計算用シート!$A11,酒税集計pivot!$A$119:$A$139,0),MATCH(酒税計算用シート!AC$2,酒税集計pivot!$119:$119,0)),0)</f>
        <v>0</v>
      </c>
      <c r="AD11" s="30">
        <f>IFERROR(INDEX(酒税集計pivot!$145:$165,MATCH(酒税計算用シート!$A11,酒税集計pivot!$A$145:$A$165,0),MATCH(酒税計算用シート!AC$2,酒税集計pivot!$145:$145,0)),0)</f>
        <v>0</v>
      </c>
      <c r="AE11" s="31">
        <f t="shared" si="9"/>
        <v>0</v>
      </c>
      <c r="AF11" s="29">
        <f>IFERROR(INDEX(酒税集計pivot!$119:$139,MATCH(酒税計算用シート!$A11,酒税集計pivot!$A$119:$A$139,0),MATCH(酒税計算用シート!AF$2,酒税集計pivot!$119:$119,0)),0)</f>
        <v>0</v>
      </c>
      <c r="AG11" s="30">
        <f>IFERROR(INDEX(酒税集計pivot!$145:$165,MATCH(酒税計算用シート!$A11,酒税集計pivot!$A$145:$A$165,0),MATCH(酒税計算用シート!AF$2,酒税集計pivot!$145:$145,0)),0)</f>
        <v>0</v>
      </c>
      <c r="AH11" s="31">
        <f t="shared" si="10"/>
        <v>0</v>
      </c>
    </row>
    <row r="12" spans="1:34">
      <c r="A12" s="24" t="str">
        <f>税務署報告用!H13</f>
        <v>ウイスキー</v>
      </c>
      <c r="B12" s="29">
        <f>IFERROR(INDEX(酒税集計pivot!$119:$139,MATCH(酒税計算用シート!$A12,酒税集計pivot!$A$119:$A$139,0),MATCH(酒税計算用シート!B$2,酒税集計pivot!$119:$119,0)),0)</f>
        <v>0</v>
      </c>
      <c r="C12" s="30">
        <f>IFERROR(INDEX(酒税集計pivot!$145:$165,MATCH(酒税計算用シート!$A12,酒税集計pivot!$A$145:$A$165,0),MATCH(酒税計算用シート!B$2,酒税集計pivot!$145:$145,0)),0)</f>
        <v>0</v>
      </c>
      <c r="D12" s="31">
        <f t="shared" si="0"/>
        <v>0</v>
      </c>
      <c r="E12" s="29">
        <f>IFERROR(INDEX(酒税集計pivot!$119:$139,MATCH(酒税計算用シート!$A12,酒税集計pivot!$A$119:$A$139,0),MATCH(酒税計算用シート!E$2,酒税集計pivot!$119:$119,0)),0)</f>
        <v>0</v>
      </c>
      <c r="F12" s="30">
        <f>IFERROR(INDEX(酒税集計pivot!$145:$165,MATCH(酒税計算用シート!$A12,酒税集計pivot!$A$145:$A$165,0),MATCH(酒税計算用シート!E$2,酒税集計pivot!$145:$145,0)),0)</f>
        <v>0</v>
      </c>
      <c r="G12" s="31">
        <f t="shared" si="1"/>
        <v>0</v>
      </c>
      <c r="H12" s="29">
        <f>IFERROR(INDEX(酒税集計pivot!$119:$139,MATCH(酒税計算用シート!$A12,酒税集計pivot!$A$119:$A$139,0),MATCH(酒税計算用シート!H$2,酒税集計pivot!$119:$119,0)),0)</f>
        <v>0</v>
      </c>
      <c r="I12" s="30">
        <f>IFERROR(INDEX(酒税集計pivot!$145:$165,MATCH(酒税計算用シート!$A12,酒税集計pivot!$A$145:$A$165,0),MATCH(酒税計算用シート!H$2,酒税集計pivot!$145:$145,0)),0)</f>
        <v>0</v>
      </c>
      <c r="J12" s="31">
        <f t="shared" si="2"/>
        <v>0</v>
      </c>
      <c r="K12" s="29">
        <f>IFERROR(INDEX(酒税集計pivot!$119:$139,MATCH(酒税計算用シート!$A12,酒税集計pivot!$A$119:$A$139,0),MATCH(酒税計算用シート!K$2,酒税集計pivot!$119:$119,0)),0)</f>
        <v>0</v>
      </c>
      <c r="L12" s="30">
        <f>IFERROR(INDEX(酒税集計pivot!$145:$165,MATCH(酒税計算用シート!$A12,酒税集計pivot!$A$145:$A$165,0),MATCH(酒税計算用シート!K$2,酒税集計pivot!$145:$145,0)),0)</f>
        <v>0</v>
      </c>
      <c r="M12" s="31">
        <f t="shared" si="3"/>
        <v>0</v>
      </c>
      <c r="N12" s="29">
        <f>IFERROR(INDEX(酒税集計pivot!$119:$139,MATCH(酒税計算用シート!$A12,酒税集計pivot!$A$119:$A$139,0),MATCH(酒税計算用シート!N$2,酒税集計pivot!$119:$119,0)),0)</f>
        <v>0</v>
      </c>
      <c r="O12" s="30">
        <f>IFERROR(INDEX(酒税集計pivot!$145:$165,MATCH(酒税計算用シート!$A12,酒税集計pivot!$A$145:$A$165,0),MATCH(酒税計算用シート!N$2,酒税集計pivot!$145:$145,0)),0)</f>
        <v>0</v>
      </c>
      <c r="P12" s="31">
        <f t="shared" si="4"/>
        <v>0</v>
      </c>
      <c r="Q12" s="29">
        <f>IFERROR(INDEX(酒税集計pivot!$119:$139,MATCH(酒税計算用シート!$A12,酒税集計pivot!$A$119:$A$139,0),MATCH(酒税計算用シート!Q$2,酒税集計pivot!$119:$119,0)),0)</f>
        <v>0</v>
      </c>
      <c r="R12" s="30">
        <f>IFERROR(INDEX(酒税集計pivot!$145:$165,MATCH(酒税計算用シート!$A12,酒税集計pivot!$A$145:$A$165,0),MATCH(酒税計算用シート!Q$2,酒税集計pivot!$145:$145,0)),0)</f>
        <v>0</v>
      </c>
      <c r="S12" s="31">
        <f t="shared" si="5"/>
        <v>0</v>
      </c>
      <c r="T12" s="29">
        <f>IFERROR(INDEX(酒税集計pivot!$119:$139,MATCH(酒税計算用シート!$A12,酒税集計pivot!$A$119:$A$139,0),MATCH(酒税計算用シート!T$2,酒税集計pivot!$119:$119,0)),0)</f>
        <v>0</v>
      </c>
      <c r="U12" s="30">
        <f>IFERROR(INDEX(酒税集計pivot!$145:$165,MATCH(酒税計算用シート!$A12,酒税集計pivot!$A$145:$A$165,0),MATCH(酒税計算用シート!T$2,酒税集計pivot!$145:$145,0)),0)</f>
        <v>0</v>
      </c>
      <c r="V12" s="31">
        <f t="shared" si="6"/>
        <v>0</v>
      </c>
      <c r="W12" s="29">
        <f>IFERROR(INDEX(酒税集計pivot!$119:$139,MATCH(酒税計算用シート!$A12,酒税集計pivot!$A$119:$A$139,0),MATCH(酒税計算用シート!W$2,酒税集計pivot!$119:$119,0)),0)</f>
        <v>0</v>
      </c>
      <c r="X12" s="30">
        <f>IFERROR(INDEX(酒税集計pivot!$145:$165,MATCH(酒税計算用シート!$A12,酒税集計pivot!$A$145:$A$165,0),MATCH(酒税計算用シート!W$2,酒税集計pivot!$145:$145,0)),0)</f>
        <v>0</v>
      </c>
      <c r="Y12" s="31">
        <f t="shared" si="7"/>
        <v>0</v>
      </c>
      <c r="Z12" s="29">
        <f>IFERROR(INDEX(酒税集計pivot!$119:$139,MATCH(酒税計算用シート!$A12,酒税集計pivot!$A$119:$A$139,0),MATCH(酒税計算用シート!Z$2,酒税集計pivot!$119:$119,0)),0)</f>
        <v>0</v>
      </c>
      <c r="AA12" s="30">
        <f>IFERROR(INDEX(酒税集計pivot!$145:$165,MATCH(酒税計算用シート!$A12,酒税集計pivot!$A$145:$A$165,0),MATCH(酒税計算用シート!Z$2,酒税集計pivot!$145:$145,0)),0)</f>
        <v>0</v>
      </c>
      <c r="AB12" s="31">
        <f t="shared" si="8"/>
        <v>0</v>
      </c>
      <c r="AC12" s="29">
        <f>IFERROR(INDEX(酒税集計pivot!$119:$139,MATCH(酒税計算用シート!$A12,酒税集計pivot!$A$119:$A$139,0),MATCH(酒税計算用シート!AC$2,酒税集計pivot!$119:$119,0)),0)</f>
        <v>0</v>
      </c>
      <c r="AD12" s="30">
        <f>IFERROR(INDEX(酒税集計pivot!$145:$165,MATCH(酒税計算用シート!$A12,酒税集計pivot!$A$145:$A$165,0),MATCH(酒税計算用シート!AC$2,酒税集計pivot!$145:$145,0)),0)</f>
        <v>0</v>
      </c>
      <c r="AE12" s="31">
        <f t="shared" si="9"/>
        <v>0</v>
      </c>
      <c r="AF12" s="29">
        <f>IFERROR(INDEX(酒税集計pivot!$119:$139,MATCH(酒税計算用シート!$A12,酒税集計pivot!$A$119:$A$139,0),MATCH(酒税計算用シート!AF$2,酒税集計pivot!$119:$119,0)),0)</f>
        <v>0</v>
      </c>
      <c r="AG12" s="30">
        <f>IFERROR(INDEX(酒税集計pivot!$145:$165,MATCH(酒税計算用シート!$A12,酒税集計pivot!$A$145:$A$165,0),MATCH(酒税計算用シート!AF$2,酒税集計pivot!$145:$145,0)),0)</f>
        <v>0</v>
      </c>
      <c r="AH12" s="31">
        <f t="shared" si="10"/>
        <v>0</v>
      </c>
    </row>
    <row r="13" spans="1:34">
      <c r="A13" s="24" t="str">
        <f>税務署報告用!H14</f>
        <v>ブランデー</v>
      </c>
      <c r="B13" s="29">
        <f>IFERROR(INDEX(酒税集計pivot!$119:$139,MATCH(酒税計算用シート!$A13,酒税集計pivot!$A$119:$A$139,0),MATCH(酒税計算用シート!B$2,酒税集計pivot!$119:$119,0)),0)</f>
        <v>0</v>
      </c>
      <c r="C13" s="30">
        <f>IFERROR(INDEX(酒税集計pivot!$145:$165,MATCH(酒税計算用シート!$A13,酒税集計pivot!$A$145:$A$165,0),MATCH(酒税計算用シート!B$2,酒税集計pivot!$145:$145,0)),0)</f>
        <v>0</v>
      </c>
      <c r="D13" s="31">
        <f t="shared" si="0"/>
        <v>0</v>
      </c>
      <c r="E13" s="29">
        <f>IFERROR(INDEX(酒税集計pivot!$119:$139,MATCH(酒税計算用シート!$A13,酒税集計pivot!$A$119:$A$139,0),MATCH(酒税計算用シート!E$2,酒税集計pivot!$119:$119,0)),0)</f>
        <v>0</v>
      </c>
      <c r="F13" s="30">
        <f>IFERROR(INDEX(酒税集計pivot!$145:$165,MATCH(酒税計算用シート!$A13,酒税集計pivot!$A$145:$A$165,0),MATCH(酒税計算用シート!E$2,酒税集計pivot!$145:$145,0)),0)</f>
        <v>0</v>
      </c>
      <c r="G13" s="31">
        <f t="shared" si="1"/>
        <v>0</v>
      </c>
      <c r="H13" s="29">
        <f>IFERROR(INDEX(酒税集計pivot!$119:$139,MATCH(酒税計算用シート!$A13,酒税集計pivot!$A$119:$A$139,0),MATCH(酒税計算用シート!H$2,酒税集計pivot!$119:$119,0)),0)</f>
        <v>0</v>
      </c>
      <c r="I13" s="30">
        <f>IFERROR(INDEX(酒税集計pivot!$145:$165,MATCH(酒税計算用シート!$A13,酒税集計pivot!$A$145:$A$165,0),MATCH(酒税計算用シート!H$2,酒税集計pivot!$145:$145,0)),0)</f>
        <v>0</v>
      </c>
      <c r="J13" s="31">
        <f t="shared" si="2"/>
        <v>0</v>
      </c>
      <c r="K13" s="29">
        <f>IFERROR(INDEX(酒税集計pivot!$119:$139,MATCH(酒税計算用シート!$A13,酒税集計pivot!$A$119:$A$139,0),MATCH(酒税計算用シート!K$2,酒税集計pivot!$119:$119,0)),0)</f>
        <v>0</v>
      </c>
      <c r="L13" s="30">
        <f>IFERROR(INDEX(酒税集計pivot!$145:$165,MATCH(酒税計算用シート!$A13,酒税集計pivot!$A$145:$A$165,0),MATCH(酒税計算用シート!K$2,酒税集計pivot!$145:$145,0)),0)</f>
        <v>0</v>
      </c>
      <c r="M13" s="31">
        <f t="shared" si="3"/>
        <v>0</v>
      </c>
      <c r="N13" s="29">
        <f>IFERROR(INDEX(酒税集計pivot!$119:$139,MATCH(酒税計算用シート!$A13,酒税集計pivot!$A$119:$A$139,0),MATCH(酒税計算用シート!N$2,酒税集計pivot!$119:$119,0)),0)</f>
        <v>0</v>
      </c>
      <c r="O13" s="30">
        <f>IFERROR(INDEX(酒税集計pivot!$145:$165,MATCH(酒税計算用シート!$A13,酒税集計pivot!$A$145:$A$165,0),MATCH(酒税計算用シート!N$2,酒税集計pivot!$145:$145,0)),0)</f>
        <v>0</v>
      </c>
      <c r="P13" s="31">
        <f t="shared" si="4"/>
        <v>0</v>
      </c>
      <c r="Q13" s="29">
        <f>IFERROR(INDEX(酒税集計pivot!$119:$139,MATCH(酒税計算用シート!$A13,酒税集計pivot!$A$119:$A$139,0),MATCH(酒税計算用シート!Q$2,酒税集計pivot!$119:$119,0)),0)</f>
        <v>0</v>
      </c>
      <c r="R13" s="30">
        <f>IFERROR(INDEX(酒税集計pivot!$145:$165,MATCH(酒税計算用シート!$A13,酒税集計pivot!$A$145:$A$165,0),MATCH(酒税計算用シート!Q$2,酒税集計pivot!$145:$145,0)),0)</f>
        <v>0</v>
      </c>
      <c r="S13" s="31">
        <f t="shared" si="5"/>
        <v>0</v>
      </c>
      <c r="T13" s="29">
        <f>IFERROR(INDEX(酒税集計pivot!$119:$139,MATCH(酒税計算用シート!$A13,酒税集計pivot!$A$119:$A$139,0),MATCH(酒税計算用シート!T$2,酒税集計pivot!$119:$119,0)),0)</f>
        <v>0</v>
      </c>
      <c r="U13" s="30">
        <f>IFERROR(INDEX(酒税集計pivot!$145:$165,MATCH(酒税計算用シート!$A13,酒税集計pivot!$A$145:$A$165,0),MATCH(酒税計算用シート!T$2,酒税集計pivot!$145:$145,0)),0)</f>
        <v>0</v>
      </c>
      <c r="V13" s="31">
        <f t="shared" si="6"/>
        <v>0</v>
      </c>
      <c r="W13" s="29">
        <f>IFERROR(INDEX(酒税集計pivot!$119:$139,MATCH(酒税計算用シート!$A13,酒税集計pivot!$A$119:$A$139,0),MATCH(酒税計算用シート!W$2,酒税集計pivot!$119:$119,0)),0)</f>
        <v>0</v>
      </c>
      <c r="X13" s="30">
        <f>IFERROR(INDEX(酒税集計pivot!$145:$165,MATCH(酒税計算用シート!$A13,酒税集計pivot!$A$145:$A$165,0),MATCH(酒税計算用シート!W$2,酒税集計pivot!$145:$145,0)),0)</f>
        <v>0</v>
      </c>
      <c r="Y13" s="31">
        <f t="shared" si="7"/>
        <v>0</v>
      </c>
      <c r="Z13" s="29">
        <f>IFERROR(INDEX(酒税集計pivot!$119:$139,MATCH(酒税計算用シート!$A13,酒税集計pivot!$A$119:$A$139,0),MATCH(酒税計算用シート!Z$2,酒税集計pivot!$119:$119,0)),0)</f>
        <v>0</v>
      </c>
      <c r="AA13" s="30">
        <f>IFERROR(INDEX(酒税集計pivot!$145:$165,MATCH(酒税計算用シート!$A13,酒税集計pivot!$A$145:$A$165,0),MATCH(酒税計算用シート!Z$2,酒税集計pivot!$145:$145,0)),0)</f>
        <v>0</v>
      </c>
      <c r="AB13" s="31">
        <f t="shared" si="8"/>
        <v>0</v>
      </c>
      <c r="AC13" s="29">
        <f>IFERROR(INDEX(酒税集計pivot!$119:$139,MATCH(酒税計算用シート!$A13,酒税集計pivot!$A$119:$A$139,0),MATCH(酒税計算用シート!AC$2,酒税集計pivot!$119:$119,0)),0)</f>
        <v>0</v>
      </c>
      <c r="AD13" s="30">
        <f>IFERROR(INDEX(酒税集計pivot!$145:$165,MATCH(酒税計算用シート!$A13,酒税集計pivot!$A$145:$A$165,0),MATCH(酒税計算用シート!AC$2,酒税集計pivot!$145:$145,0)),0)</f>
        <v>0</v>
      </c>
      <c r="AE13" s="31">
        <f t="shared" si="9"/>
        <v>0</v>
      </c>
      <c r="AF13" s="29">
        <f>IFERROR(INDEX(酒税集計pivot!$119:$139,MATCH(酒税計算用シート!$A13,酒税集計pivot!$A$119:$A$139,0),MATCH(酒税計算用シート!AF$2,酒税集計pivot!$119:$119,0)),0)</f>
        <v>0</v>
      </c>
      <c r="AG13" s="30">
        <f>IFERROR(INDEX(酒税集計pivot!$145:$165,MATCH(酒税計算用シート!$A13,酒税集計pivot!$A$145:$A$165,0),MATCH(酒税計算用シート!AF$2,酒税集計pivot!$145:$145,0)),0)</f>
        <v>0</v>
      </c>
      <c r="AH13" s="31">
        <f t="shared" si="10"/>
        <v>0</v>
      </c>
    </row>
    <row r="14" spans="1:34">
      <c r="A14" s="24" t="str">
        <f>税務署報告用!H15</f>
        <v>原料用アルコール</v>
      </c>
      <c r="B14" s="29">
        <f>IFERROR(INDEX(酒税集計pivot!$119:$139,MATCH(酒税計算用シート!$A14,酒税集計pivot!$A$119:$A$139,0),MATCH(酒税計算用シート!B$2,酒税集計pivot!$119:$119,0)),0)</f>
        <v>0</v>
      </c>
      <c r="C14" s="30">
        <f>IFERROR(INDEX(酒税集計pivot!$145:$165,MATCH(酒税計算用シート!$A14,酒税集計pivot!$A$145:$A$165,0),MATCH(酒税計算用シート!B$2,酒税集計pivot!$145:$145,0)),0)</f>
        <v>0</v>
      </c>
      <c r="D14" s="31">
        <f t="shared" si="0"/>
        <v>0</v>
      </c>
      <c r="E14" s="29">
        <f>IFERROR(INDEX(酒税集計pivot!$119:$139,MATCH(酒税計算用シート!$A14,酒税集計pivot!$A$119:$A$139,0),MATCH(酒税計算用シート!E$2,酒税集計pivot!$119:$119,0)),0)</f>
        <v>0</v>
      </c>
      <c r="F14" s="30">
        <f>IFERROR(INDEX(酒税集計pivot!$145:$165,MATCH(酒税計算用シート!$A14,酒税集計pivot!$A$145:$A$165,0),MATCH(酒税計算用シート!E$2,酒税集計pivot!$145:$145,0)),0)</f>
        <v>0</v>
      </c>
      <c r="G14" s="31">
        <f t="shared" si="1"/>
        <v>0</v>
      </c>
      <c r="H14" s="29">
        <f>IFERROR(INDEX(酒税集計pivot!$119:$139,MATCH(酒税計算用シート!$A14,酒税集計pivot!$A$119:$A$139,0),MATCH(酒税計算用シート!H$2,酒税集計pivot!$119:$119,0)),0)</f>
        <v>0</v>
      </c>
      <c r="I14" s="30">
        <f>IFERROR(INDEX(酒税集計pivot!$145:$165,MATCH(酒税計算用シート!$A14,酒税集計pivot!$A$145:$A$165,0),MATCH(酒税計算用シート!H$2,酒税集計pivot!$145:$145,0)),0)</f>
        <v>0</v>
      </c>
      <c r="J14" s="31">
        <f t="shared" si="2"/>
        <v>0</v>
      </c>
      <c r="K14" s="29">
        <f>IFERROR(INDEX(酒税集計pivot!$119:$139,MATCH(酒税計算用シート!$A14,酒税集計pivot!$A$119:$A$139,0),MATCH(酒税計算用シート!K$2,酒税集計pivot!$119:$119,0)),0)</f>
        <v>0</v>
      </c>
      <c r="L14" s="30">
        <f>IFERROR(INDEX(酒税集計pivot!$145:$165,MATCH(酒税計算用シート!$A14,酒税集計pivot!$A$145:$A$165,0),MATCH(酒税計算用シート!K$2,酒税集計pivot!$145:$145,0)),0)</f>
        <v>0</v>
      </c>
      <c r="M14" s="31">
        <f t="shared" si="3"/>
        <v>0</v>
      </c>
      <c r="N14" s="29">
        <f>IFERROR(INDEX(酒税集計pivot!$119:$139,MATCH(酒税計算用シート!$A14,酒税集計pivot!$A$119:$A$139,0),MATCH(酒税計算用シート!N$2,酒税集計pivot!$119:$119,0)),0)</f>
        <v>0</v>
      </c>
      <c r="O14" s="30">
        <f>IFERROR(INDEX(酒税集計pivot!$145:$165,MATCH(酒税計算用シート!$A14,酒税集計pivot!$A$145:$A$165,0),MATCH(酒税計算用シート!N$2,酒税集計pivot!$145:$145,0)),0)</f>
        <v>0</v>
      </c>
      <c r="P14" s="31">
        <f t="shared" si="4"/>
        <v>0</v>
      </c>
      <c r="Q14" s="29">
        <f>IFERROR(INDEX(酒税集計pivot!$119:$139,MATCH(酒税計算用シート!$A14,酒税集計pivot!$A$119:$A$139,0),MATCH(酒税計算用シート!Q$2,酒税集計pivot!$119:$119,0)),0)</f>
        <v>0</v>
      </c>
      <c r="R14" s="30">
        <f>IFERROR(INDEX(酒税集計pivot!$145:$165,MATCH(酒税計算用シート!$A14,酒税集計pivot!$A$145:$A$165,0),MATCH(酒税計算用シート!Q$2,酒税集計pivot!$145:$145,0)),0)</f>
        <v>0</v>
      </c>
      <c r="S14" s="31">
        <f t="shared" si="5"/>
        <v>0</v>
      </c>
      <c r="T14" s="29">
        <f>IFERROR(INDEX(酒税集計pivot!$119:$139,MATCH(酒税計算用シート!$A14,酒税集計pivot!$A$119:$A$139,0),MATCH(酒税計算用シート!T$2,酒税集計pivot!$119:$119,0)),0)</f>
        <v>0</v>
      </c>
      <c r="U14" s="30">
        <f>IFERROR(INDEX(酒税集計pivot!$145:$165,MATCH(酒税計算用シート!$A14,酒税集計pivot!$A$145:$A$165,0),MATCH(酒税計算用シート!T$2,酒税集計pivot!$145:$145,0)),0)</f>
        <v>0</v>
      </c>
      <c r="V14" s="31">
        <f t="shared" si="6"/>
        <v>0</v>
      </c>
      <c r="W14" s="29">
        <f>IFERROR(INDEX(酒税集計pivot!$119:$139,MATCH(酒税計算用シート!$A14,酒税集計pivot!$A$119:$A$139,0),MATCH(酒税計算用シート!W$2,酒税集計pivot!$119:$119,0)),0)</f>
        <v>0</v>
      </c>
      <c r="X14" s="30">
        <f>IFERROR(INDEX(酒税集計pivot!$145:$165,MATCH(酒税計算用シート!$A14,酒税集計pivot!$A$145:$A$165,0),MATCH(酒税計算用シート!W$2,酒税集計pivot!$145:$145,0)),0)</f>
        <v>0</v>
      </c>
      <c r="Y14" s="31">
        <f t="shared" si="7"/>
        <v>0</v>
      </c>
      <c r="Z14" s="29">
        <f>IFERROR(INDEX(酒税集計pivot!$119:$139,MATCH(酒税計算用シート!$A14,酒税集計pivot!$A$119:$A$139,0),MATCH(酒税計算用シート!Z$2,酒税集計pivot!$119:$119,0)),0)</f>
        <v>0</v>
      </c>
      <c r="AA14" s="30">
        <f>IFERROR(INDEX(酒税集計pivot!$145:$165,MATCH(酒税計算用シート!$A14,酒税集計pivot!$A$145:$A$165,0),MATCH(酒税計算用シート!Z$2,酒税集計pivot!$145:$145,0)),0)</f>
        <v>0</v>
      </c>
      <c r="AB14" s="31">
        <f t="shared" si="8"/>
        <v>0</v>
      </c>
      <c r="AC14" s="29">
        <f>IFERROR(INDEX(酒税集計pivot!$119:$139,MATCH(酒税計算用シート!$A14,酒税集計pivot!$A$119:$A$139,0),MATCH(酒税計算用シート!AC$2,酒税集計pivot!$119:$119,0)),0)</f>
        <v>0</v>
      </c>
      <c r="AD14" s="30">
        <f>IFERROR(INDEX(酒税集計pivot!$145:$165,MATCH(酒税計算用シート!$A14,酒税集計pivot!$A$145:$A$165,0),MATCH(酒税計算用シート!AC$2,酒税集計pivot!$145:$145,0)),0)</f>
        <v>0</v>
      </c>
      <c r="AE14" s="31">
        <f t="shared" si="9"/>
        <v>0</v>
      </c>
      <c r="AF14" s="29">
        <f>IFERROR(INDEX(酒税集計pivot!$119:$139,MATCH(酒税計算用シート!$A14,酒税集計pivot!$A$119:$A$139,0),MATCH(酒税計算用シート!AF$2,酒税集計pivot!$119:$119,0)),0)</f>
        <v>0</v>
      </c>
      <c r="AG14" s="30">
        <f>IFERROR(INDEX(酒税集計pivot!$145:$165,MATCH(酒税計算用シート!$A14,酒税集計pivot!$A$145:$A$165,0),MATCH(酒税計算用シート!AF$2,酒税集計pivot!$145:$145,0)),0)</f>
        <v>0</v>
      </c>
      <c r="AH14" s="31">
        <f t="shared" si="10"/>
        <v>0</v>
      </c>
    </row>
    <row r="15" spans="1:34">
      <c r="A15" s="24" t="str">
        <f>税務署報告用!H16</f>
        <v>発泡酒</v>
      </c>
      <c r="B15" s="29">
        <f>IFERROR(INDEX(酒税集計pivot!$119:$139,MATCH(酒税計算用シート!$A15,酒税集計pivot!$A$119:$A$139,0),MATCH(酒税計算用シート!B$2,酒税集計pivot!$119:$119,0)),0)</f>
        <v>0</v>
      </c>
      <c r="C15" s="30">
        <f>IFERROR(INDEX(酒税集計pivot!$145:$165,MATCH(酒税計算用シート!$A15,酒税集計pivot!$A$145:$A$165,0),MATCH(酒税計算用シート!B$2,酒税集計pivot!$145:$145,0)),0)</f>
        <v>0</v>
      </c>
      <c r="D15" s="31">
        <f t="shared" si="0"/>
        <v>0</v>
      </c>
      <c r="E15" s="29">
        <f>IFERROR(INDEX(酒税集計pivot!$119:$139,MATCH(酒税計算用シート!$A15,酒税集計pivot!$A$119:$A$139,0),MATCH(酒税計算用シート!E$2,酒税集計pivot!$119:$119,0)),0)</f>
        <v>0</v>
      </c>
      <c r="F15" s="30">
        <f>IFERROR(INDEX(酒税集計pivot!$145:$165,MATCH(酒税計算用シート!$A15,酒税集計pivot!$A$145:$A$165,0),MATCH(酒税計算用シート!E$2,酒税集計pivot!$145:$145,0)),0)</f>
        <v>0</v>
      </c>
      <c r="G15" s="31">
        <f t="shared" si="1"/>
        <v>0</v>
      </c>
      <c r="H15" s="29">
        <f>IFERROR(INDEX(酒税集計pivot!$119:$139,MATCH(酒税計算用シート!$A15,酒税集計pivot!$A$119:$A$139,0),MATCH(酒税計算用シート!H$2,酒税集計pivot!$119:$119,0)),0)</f>
        <v>0</v>
      </c>
      <c r="I15" s="30">
        <f>IFERROR(INDEX(酒税集計pivot!$145:$165,MATCH(酒税計算用シート!$A15,酒税集計pivot!$A$145:$A$165,0),MATCH(酒税計算用シート!H$2,酒税集計pivot!$145:$145,0)),0)</f>
        <v>0</v>
      </c>
      <c r="J15" s="31">
        <f t="shared" si="2"/>
        <v>0</v>
      </c>
      <c r="K15" s="29">
        <f>IFERROR(INDEX(酒税集計pivot!$119:$139,MATCH(酒税計算用シート!$A15,酒税集計pivot!$A$119:$A$139,0),MATCH(酒税計算用シート!K$2,酒税集計pivot!$119:$119,0)),0)</f>
        <v>0</v>
      </c>
      <c r="L15" s="30">
        <f>IFERROR(INDEX(酒税集計pivot!$145:$165,MATCH(酒税計算用シート!$A15,酒税集計pivot!$A$145:$A$165,0),MATCH(酒税計算用シート!K$2,酒税集計pivot!$145:$145,0)),0)</f>
        <v>0</v>
      </c>
      <c r="M15" s="31">
        <f t="shared" si="3"/>
        <v>0</v>
      </c>
      <c r="N15" s="29">
        <f>IFERROR(INDEX(酒税集計pivot!$119:$139,MATCH(酒税計算用シート!$A15,酒税集計pivot!$A$119:$A$139,0),MATCH(酒税計算用シート!N$2,酒税集計pivot!$119:$119,0)),0)</f>
        <v>0</v>
      </c>
      <c r="O15" s="30">
        <f>IFERROR(INDEX(酒税集計pivot!$145:$165,MATCH(酒税計算用シート!$A15,酒税集計pivot!$A$145:$A$165,0),MATCH(酒税計算用シート!N$2,酒税集計pivot!$145:$145,0)),0)</f>
        <v>0</v>
      </c>
      <c r="P15" s="31">
        <f t="shared" si="4"/>
        <v>0</v>
      </c>
      <c r="Q15" s="29">
        <f>IFERROR(INDEX(酒税集計pivot!$119:$139,MATCH(酒税計算用シート!$A15,酒税集計pivot!$A$119:$A$139,0),MATCH(酒税計算用シート!Q$2,酒税集計pivot!$119:$119,0)),0)</f>
        <v>0</v>
      </c>
      <c r="R15" s="30">
        <f>IFERROR(INDEX(酒税集計pivot!$145:$165,MATCH(酒税計算用シート!$A15,酒税集計pivot!$A$145:$A$165,0),MATCH(酒税計算用シート!Q$2,酒税集計pivot!$145:$145,0)),0)</f>
        <v>0</v>
      </c>
      <c r="S15" s="31">
        <f t="shared" si="5"/>
        <v>0</v>
      </c>
      <c r="T15" s="29">
        <f>IFERROR(INDEX(酒税集計pivot!$119:$139,MATCH(酒税計算用シート!$A15,酒税集計pivot!$A$119:$A$139,0),MATCH(酒税計算用シート!T$2,酒税集計pivot!$119:$119,0)),0)</f>
        <v>0</v>
      </c>
      <c r="U15" s="30">
        <f>IFERROR(INDEX(酒税集計pivot!$145:$165,MATCH(酒税計算用シート!$A15,酒税集計pivot!$A$145:$A$165,0),MATCH(酒税計算用シート!T$2,酒税集計pivot!$145:$145,0)),0)</f>
        <v>0</v>
      </c>
      <c r="V15" s="31">
        <f t="shared" si="6"/>
        <v>0</v>
      </c>
      <c r="W15" s="29">
        <f>IFERROR(INDEX(酒税集計pivot!$119:$139,MATCH(酒税計算用シート!$A15,酒税集計pivot!$A$119:$A$139,0),MATCH(酒税計算用シート!W$2,酒税集計pivot!$119:$119,0)),0)</f>
        <v>0</v>
      </c>
      <c r="X15" s="30">
        <f>IFERROR(INDEX(酒税集計pivot!$145:$165,MATCH(酒税計算用シート!$A15,酒税集計pivot!$A$145:$A$165,0),MATCH(酒税計算用シート!W$2,酒税集計pivot!$145:$145,0)),0)</f>
        <v>0</v>
      </c>
      <c r="Y15" s="31">
        <f t="shared" si="7"/>
        <v>0</v>
      </c>
      <c r="Z15" s="29">
        <f>IFERROR(INDEX(酒税集計pivot!$119:$139,MATCH(酒税計算用シート!$A15,酒税集計pivot!$A$119:$A$139,0),MATCH(酒税計算用シート!Z$2,酒税集計pivot!$119:$119,0)),0)</f>
        <v>0</v>
      </c>
      <c r="AA15" s="30">
        <f>IFERROR(INDEX(酒税集計pivot!$145:$165,MATCH(酒税計算用シート!$A15,酒税集計pivot!$A$145:$A$165,0),MATCH(酒税計算用シート!Z$2,酒税集計pivot!$145:$145,0)),0)</f>
        <v>0</v>
      </c>
      <c r="AB15" s="31">
        <f t="shared" si="8"/>
        <v>0</v>
      </c>
      <c r="AC15" s="29">
        <f>IFERROR(INDEX(酒税集計pivot!$119:$139,MATCH(酒税計算用シート!$A15,酒税集計pivot!$A$119:$A$139,0),MATCH(酒税計算用シート!AC$2,酒税集計pivot!$119:$119,0)),0)</f>
        <v>0</v>
      </c>
      <c r="AD15" s="30">
        <f>IFERROR(INDEX(酒税集計pivot!$145:$165,MATCH(酒税計算用シート!$A15,酒税集計pivot!$A$145:$A$165,0),MATCH(酒税計算用シート!AC$2,酒税集計pivot!$145:$145,0)),0)</f>
        <v>0</v>
      </c>
      <c r="AE15" s="31">
        <f t="shared" si="9"/>
        <v>0</v>
      </c>
      <c r="AF15" s="29">
        <f>IFERROR(INDEX(酒税集計pivot!$119:$139,MATCH(酒税計算用シート!$A15,酒税集計pivot!$A$119:$A$139,0),MATCH(酒税計算用シート!AF$2,酒税集計pivot!$119:$119,0)),0)</f>
        <v>0</v>
      </c>
      <c r="AG15" s="30">
        <f>IFERROR(INDEX(酒税集計pivot!$145:$165,MATCH(酒税計算用シート!$A15,酒税集計pivot!$A$145:$A$165,0),MATCH(酒税計算用シート!AF$2,酒税集計pivot!$145:$145,0)),0)</f>
        <v>0</v>
      </c>
      <c r="AH15" s="31">
        <f t="shared" si="10"/>
        <v>0</v>
      </c>
    </row>
    <row r="16" spans="1:34">
      <c r="A16" s="24" t="str">
        <f>税務署報告用!H17</f>
        <v>その他の醸造酒</v>
      </c>
      <c r="B16" s="29">
        <f>IFERROR(INDEX(酒税集計pivot!$119:$139,MATCH(酒税計算用シート!$A16,酒税集計pivot!$A$119:$A$139,0),MATCH(酒税計算用シート!B$2,酒税集計pivot!$119:$119,0)),0)</f>
        <v>0</v>
      </c>
      <c r="C16" s="30">
        <f>IFERROR(INDEX(酒税集計pivot!$145:$165,MATCH(酒税計算用シート!$A16,酒税集計pivot!$A$145:$A$165,0),MATCH(酒税計算用シート!B$2,酒税集計pivot!$145:$145,0)),0)</f>
        <v>0</v>
      </c>
      <c r="D16" s="31">
        <f t="shared" si="0"/>
        <v>0</v>
      </c>
      <c r="E16" s="29">
        <f>IFERROR(INDEX(酒税集計pivot!$119:$139,MATCH(酒税計算用シート!$A16,酒税集計pivot!$A$119:$A$139,0),MATCH(酒税計算用シート!E$2,酒税集計pivot!$119:$119,0)),0)</f>
        <v>0</v>
      </c>
      <c r="F16" s="30">
        <f>IFERROR(INDEX(酒税集計pivot!$145:$165,MATCH(酒税計算用シート!$A16,酒税集計pivot!$A$145:$A$165,0),MATCH(酒税計算用シート!E$2,酒税集計pivot!$145:$145,0)),0)</f>
        <v>0</v>
      </c>
      <c r="G16" s="31">
        <f t="shared" si="1"/>
        <v>0</v>
      </c>
      <c r="H16" s="29">
        <f>IFERROR(INDEX(酒税集計pivot!$119:$139,MATCH(酒税計算用シート!$A16,酒税集計pivot!$A$119:$A$139,0),MATCH(酒税計算用シート!H$2,酒税集計pivot!$119:$119,0)),0)</f>
        <v>0</v>
      </c>
      <c r="I16" s="30">
        <f>IFERROR(INDEX(酒税集計pivot!$145:$165,MATCH(酒税計算用シート!$A16,酒税集計pivot!$A$145:$A$165,0),MATCH(酒税計算用シート!H$2,酒税集計pivot!$145:$145,0)),0)</f>
        <v>0</v>
      </c>
      <c r="J16" s="31">
        <f t="shared" si="2"/>
        <v>0</v>
      </c>
      <c r="K16" s="29">
        <f>IFERROR(INDEX(酒税集計pivot!$119:$139,MATCH(酒税計算用シート!$A16,酒税集計pivot!$A$119:$A$139,0),MATCH(酒税計算用シート!K$2,酒税集計pivot!$119:$119,0)),0)</f>
        <v>0</v>
      </c>
      <c r="L16" s="30">
        <f>IFERROR(INDEX(酒税集計pivot!$145:$165,MATCH(酒税計算用シート!$A16,酒税集計pivot!$A$145:$A$165,0),MATCH(酒税計算用シート!K$2,酒税集計pivot!$145:$145,0)),0)</f>
        <v>0</v>
      </c>
      <c r="M16" s="31">
        <f t="shared" si="3"/>
        <v>0</v>
      </c>
      <c r="N16" s="29">
        <f>IFERROR(INDEX(酒税集計pivot!$119:$139,MATCH(酒税計算用シート!$A16,酒税集計pivot!$A$119:$A$139,0),MATCH(酒税計算用シート!N$2,酒税集計pivot!$119:$119,0)),0)</f>
        <v>0</v>
      </c>
      <c r="O16" s="30">
        <f>IFERROR(INDEX(酒税集計pivot!$145:$165,MATCH(酒税計算用シート!$A16,酒税集計pivot!$A$145:$A$165,0),MATCH(酒税計算用シート!N$2,酒税集計pivot!$145:$145,0)),0)</f>
        <v>0</v>
      </c>
      <c r="P16" s="31">
        <f t="shared" si="4"/>
        <v>0</v>
      </c>
      <c r="Q16" s="29">
        <f>IFERROR(INDEX(酒税集計pivot!$119:$139,MATCH(酒税計算用シート!$A16,酒税集計pivot!$A$119:$A$139,0),MATCH(酒税計算用シート!Q$2,酒税集計pivot!$119:$119,0)),0)</f>
        <v>0</v>
      </c>
      <c r="R16" s="30">
        <f>IFERROR(INDEX(酒税集計pivot!$145:$165,MATCH(酒税計算用シート!$A16,酒税集計pivot!$A$145:$A$165,0),MATCH(酒税計算用シート!Q$2,酒税集計pivot!$145:$145,0)),0)</f>
        <v>0</v>
      </c>
      <c r="S16" s="31">
        <f t="shared" si="5"/>
        <v>0</v>
      </c>
      <c r="T16" s="29">
        <f>IFERROR(INDEX(酒税集計pivot!$119:$139,MATCH(酒税計算用シート!$A16,酒税集計pivot!$A$119:$A$139,0),MATCH(酒税計算用シート!T$2,酒税集計pivot!$119:$119,0)),0)</f>
        <v>0</v>
      </c>
      <c r="U16" s="30">
        <f>IFERROR(INDEX(酒税集計pivot!$145:$165,MATCH(酒税計算用シート!$A16,酒税集計pivot!$A$145:$A$165,0),MATCH(酒税計算用シート!T$2,酒税集計pivot!$145:$145,0)),0)</f>
        <v>0</v>
      </c>
      <c r="V16" s="31">
        <f t="shared" si="6"/>
        <v>0</v>
      </c>
      <c r="W16" s="29">
        <f>IFERROR(INDEX(酒税集計pivot!$119:$139,MATCH(酒税計算用シート!$A16,酒税集計pivot!$A$119:$A$139,0),MATCH(酒税計算用シート!W$2,酒税集計pivot!$119:$119,0)),0)</f>
        <v>0</v>
      </c>
      <c r="X16" s="30">
        <f>IFERROR(INDEX(酒税集計pivot!$145:$165,MATCH(酒税計算用シート!$A16,酒税集計pivot!$A$145:$A$165,0),MATCH(酒税計算用シート!W$2,酒税集計pivot!$145:$145,0)),0)</f>
        <v>0</v>
      </c>
      <c r="Y16" s="31">
        <f t="shared" si="7"/>
        <v>0</v>
      </c>
      <c r="Z16" s="29">
        <f>IFERROR(INDEX(酒税集計pivot!$119:$139,MATCH(酒税計算用シート!$A16,酒税集計pivot!$A$119:$A$139,0),MATCH(酒税計算用シート!Z$2,酒税集計pivot!$119:$119,0)),0)</f>
        <v>0</v>
      </c>
      <c r="AA16" s="30">
        <f>IFERROR(INDEX(酒税集計pivot!$145:$165,MATCH(酒税計算用シート!$A16,酒税集計pivot!$A$145:$A$165,0),MATCH(酒税計算用シート!Z$2,酒税集計pivot!$145:$145,0)),0)</f>
        <v>0</v>
      </c>
      <c r="AB16" s="31">
        <f t="shared" si="8"/>
        <v>0</v>
      </c>
      <c r="AC16" s="29">
        <f>IFERROR(INDEX(酒税集計pivot!$119:$139,MATCH(酒税計算用シート!$A16,酒税集計pivot!$A$119:$A$139,0),MATCH(酒税計算用シート!AC$2,酒税集計pivot!$119:$119,0)),0)</f>
        <v>0</v>
      </c>
      <c r="AD16" s="30">
        <f>IFERROR(INDEX(酒税集計pivot!$145:$165,MATCH(酒税計算用シート!$A16,酒税集計pivot!$A$145:$A$165,0),MATCH(酒税計算用シート!AC$2,酒税集計pivot!$145:$145,0)),0)</f>
        <v>0</v>
      </c>
      <c r="AE16" s="31">
        <f t="shared" si="9"/>
        <v>0</v>
      </c>
      <c r="AF16" s="29">
        <f>IFERROR(INDEX(酒税集計pivot!$119:$139,MATCH(酒税計算用シート!$A16,酒税集計pivot!$A$119:$A$139,0),MATCH(酒税計算用シート!AF$2,酒税集計pivot!$119:$119,0)),0)</f>
        <v>0</v>
      </c>
      <c r="AG16" s="30">
        <f>IFERROR(INDEX(酒税集計pivot!$145:$165,MATCH(酒税計算用シート!$A16,酒税集計pivot!$A$145:$A$165,0),MATCH(酒税計算用シート!AF$2,酒税集計pivot!$145:$145,0)),0)</f>
        <v>0</v>
      </c>
      <c r="AH16" s="31">
        <f t="shared" si="10"/>
        <v>0</v>
      </c>
    </row>
    <row r="17" spans="1:34">
      <c r="A17" s="24" t="str">
        <f>税務署報告用!H18</f>
        <v>スピリッツ</v>
      </c>
      <c r="B17" s="29">
        <f>IFERROR(INDEX(酒税集計pivot!$119:$139,MATCH(酒税計算用シート!$A17,酒税集計pivot!$A$119:$A$139,0),MATCH(酒税計算用シート!B$2,酒税集計pivot!$119:$119,0)),0)</f>
        <v>0</v>
      </c>
      <c r="C17" s="30">
        <f>IFERROR(INDEX(酒税集計pivot!$145:$165,MATCH(酒税計算用シート!$A17,酒税集計pivot!$A$145:$A$165,0),MATCH(酒税計算用シート!B$2,酒税集計pivot!$145:$145,0)),0)</f>
        <v>0</v>
      </c>
      <c r="D17" s="31">
        <f t="shared" si="0"/>
        <v>0</v>
      </c>
      <c r="E17" s="29">
        <f>IFERROR(INDEX(酒税集計pivot!$119:$139,MATCH(酒税計算用シート!$A17,酒税集計pivot!$A$119:$A$139,0),MATCH(酒税計算用シート!E$2,酒税集計pivot!$119:$119,0)),0)</f>
        <v>0</v>
      </c>
      <c r="F17" s="30">
        <f>IFERROR(INDEX(酒税集計pivot!$145:$165,MATCH(酒税計算用シート!$A17,酒税集計pivot!$A$145:$A$165,0),MATCH(酒税計算用シート!E$2,酒税集計pivot!$145:$145,0)),0)</f>
        <v>0</v>
      </c>
      <c r="G17" s="31">
        <f t="shared" si="1"/>
        <v>0</v>
      </c>
      <c r="H17" s="29">
        <f>IFERROR(INDEX(酒税集計pivot!$119:$139,MATCH(酒税計算用シート!$A17,酒税集計pivot!$A$119:$A$139,0),MATCH(酒税計算用シート!H$2,酒税集計pivot!$119:$119,0)),0)</f>
        <v>0</v>
      </c>
      <c r="I17" s="30">
        <f>IFERROR(INDEX(酒税集計pivot!$145:$165,MATCH(酒税計算用シート!$A17,酒税集計pivot!$A$145:$A$165,0),MATCH(酒税計算用シート!H$2,酒税集計pivot!$145:$145,0)),0)</f>
        <v>0</v>
      </c>
      <c r="J17" s="31">
        <f t="shared" si="2"/>
        <v>0</v>
      </c>
      <c r="K17" s="29">
        <f>IFERROR(INDEX(酒税集計pivot!$119:$139,MATCH(酒税計算用シート!$A17,酒税集計pivot!$A$119:$A$139,0),MATCH(酒税計算用シート!K$2,酒税集計pivot!$119:$119,0)),0)</f>
        <v>0</v>
      </c>
      <c r="L17" s="30">
        <f>IFERROR(INDEX(酒税集計pivot!$145:$165,MATCH(酒税計算用シート!$A17,酒税集計pivot!$A$145:$A$165,0),MATCH(酒税計算用シート!K$2,酒税集計pivot!$145:$145,0)),0)</f>
        <v>0</v>
      </c>
      <c r="M17" s="31">
        <f t="shared" si="3"/>
        <v>0</v>
      </c>
      <c r="N17" s="29">
        <f>IFERROR(INDEX(酒税集計pivot!$119:$139,MATCH(酒税計算用シート!$A17,酒税集計pivot!$A$119:$A$139,0),MATCH(酒税計算用シート!N$2,酒税集計pivot!$119:$119,0)),0)</f>
        <v>0</v>
      </c>
      <c r="O17" s="30">
        <f>IFERROR(INDEX(酒税集計pivot!$145:$165,MATCH(酒税計算用シート!$A17,酒税集計pivot!$A$145:$A$165,0),MATCH(酒税計算用シート!N$2,酒税集計pivot!$145:$145,0)),0)</f>
        <v>0</v>
      </c>
      <c r="P17" s="31">
        <f t="shared" si="4"/>
        <v>0</v>
      </c>
      <c r="Q17" s="29">
        <f>IFERROR(INDEX(酒税集計pivot!$119:$139,MATCH(酒税計算用シート!$A17,酒税集計pivot!$A$119:$A$139,0),MATCH(酒税計算用シート!Q$2,酒税集計pivot!$119:$119,0)),0)</f>
        <v>0</v>
      </c>
      <c r="R17" s="30">
        <f>IFERROR(INDEX(酒税集計pivot!$145:$165,MATCH(酒税計算用シート!$A17,酒税集計pivot!$A$145:$A$165,0),MATCH(酒税計算用シート!Q$2,酒税集計pivot!$145:$145,0)),0)</f>
        <v>0</v>
      </c>
      <c r="S17" s="31">
        <f t="shared" si="5"/>
        <v>0</v>
      </c>
      <c r="T17" s="29">
        <f>IFERROR(INDEX(酒税集計pivot!$119:$139,MATCH(酒税計算用シート!$A17,酒税集計pivot!$A$119:$A$139,0),MATCH(酒税計算用シート!T$2,酒税集計pivot!$119:$119,0)),0)</f>
        <v>0</v>
      </c>
      <c r="U17" s="30">
        <f>IFERROR(INDEX(酒税集計pivot!$145:$165,MATCH(酒税計算用シート!$A17,酒税集計pivot!$A$145:$A$165,0),MATCH(酒税計算用シート!T$2,酒税集計pivot!$145:$145,0)),0)</f>
        <v>0</v>
      </c>
      <c r="V17" s="31">
        <f t="shared" si="6"/>
        <v>0</v>
      </c>
      <c r="W17" s="29">
        <f>IFERROR(INDEX(酒税集計pivot!$119:$139,MATCH(酒税計算用シート!$A17,酒税集計pivot!$A$119:$A$139,0),MATCH(酒税計算用シート!W$2,酒税集計pivot!$119:$119,0)),0)</f>
        <v>0</v>
      </c>
      <c r="X17" s="30">
        <f>IFERROR(INDEX(酒税集計pivot!$145:$165,MATCH(酒税計算用シート!$A17,酒税集計pivot!$A$145:$A$165,0),MATCH(酒税計算用シート!W$2,酒税集計pivot!$145:$145,0)),0)</f>
        <v>0</v>
      </c>
      <c r="Y17" s="31">
        <f t="shared" si="7"/>
        <v>0</v>
      </c>
      <c r="Z17" s="29">
        <f>IFERROR(INDEX(酒税集計pivot!$119:$139,MATCH(酒税計算用シート!$A17,酒税集計pivot!$A$119:$A$139,0),MATCH(酒税計算用シート!Z$2,酒税集計pivot!$119:$119,0)),0)</f>
        <v>0</v>
      </c>
      <c r="AA17" s="30">
        <f>IFERROR(INDEX(酒税集計pivot!$145:$165,MATCH(酒税計算用シート!$A17,酒税集計pivot!$A$145:$A$165,0),MATCH(酒税計算用シート!Z$2,酒税集計pivot!$145:$145,0)),0)</f>
        <v>0</v>
      </c>
      <c r="AB17" s="31">
        <f t="shared" si="8"/>
        <v>0</v>
      </c>
      <c r="AC17" s="29">
        <f>IFERROR(INDEX(酒税集計pivot!$119:$139,MATCH(酒税計算用シート!$A17,酒税集計pivot!$A$119:$A$139,0),MATCH(酒税計算用シート!AC$2,酒税集計pivot!$119:$119,0)),0)</f>
        <v>0</v>
      </c>
      <c r="AD17" s="30">
        <f>IFERROR(INDEX(酒税集計pivot!$145:$165,MATCH(酒税計算用シート!$A17,酒税集計pivot!$A$145:$A$165,0),MATCH(酒税計算用シート!AC$2,酒税集計pivot!$145:$145,0)),0)</f>
        <v>0</v>
      </c>
      <c r="AE17" s="31">
        <f t="shared" si="9"/>
        <v>0</v>
      </c>
      <c r="AF17" s="29">
        <f>IFERROR(INDEX(酒税集計pivot!$119:$139,MATCH(酒税計算用シート!$A17,酒税集計pivot!$A$119:$A$139,0),MATCH(酒税計算用シート!AF$2,酒税集計pivot!$119:$119,0)),0)</f>
        <v>0</v>
      </c>
      <c r="AG17" s="30">
        <f>IFERROR(INDEX(酒税集計pivot!$145:$165,MATCH(酒税計算用シート!$A17,酒税集計pivot!$A$145:$A$165,0),MATCH(酒税計算用シート!AF$2,酒税集計pivot!$145:$145,0)),0)</f>
        <v>0</v>
      </c>
      <c r="AH17" s="31">
        <f t="shared" si="10"/>
        <v>0</v>
      </c>
    </row>
    <row r="18" spans="1:34">
      <c r="A18" s="24" t="str">
        <f>税務署報告用!H19</f>
        <v>リキュール</v>
      </c>
      <c r="B18" s="29">
        <f>IFERROR(INDEX(酒税集計pivot!$119:$139,MATCH(酒税計算用シート!$A18,酒税集計pivot!$A$119:$A$139,0),MATCH(酒税計算用シート!B$2,酒税集計pivot!$119:$119,0)),0)</f>
        <v>0</v>
      </c>
      <c r="C18" s="30">
        <f>IFERROR(INDEX(酒税集計pivot!$145:$165,MATCH(酒税計算用シート!$A18,酒税集計pivot!$A$145:$A$165,0),MATCH(酒税計算用シート!B$2,酒税集計pivot!$145:$145,0)),0)</f>
        <v>0</v>
      </c>
      <c r="D18" s="31">
        <f t="shared" si="0"/>
        <v>0</v>
      </c>
      <c r="E18" s="29">
        <f>IFERROR(INDEX(酒税集計pivot!$119:$139,MATCH(酒税計算用シート!$A18,酒税集計pivot!$A$119:$A$139,0),MATCH(酒税計算用シート!E$2,酒税集計pivot!$119:$119,0)),0)</f>
        <v>0</v>
      </c>
      <c r="F18" s="30">
        <f>IFERROR(INDEX(酒税集計pivot!$145:$165,MATCH(酒税計算用シート!$A18,酒税集計pivot!$A$145:$A$165,0),MATCH(酒税計算用シート!E$2,酒税集計pivot!$145:$145,0)),0)</f>
        <v>0</v>
      </c>
      <c r="G18" s="31">
        <f t="shared" si="1"/>
        <v>0</v>
      </c>
      <c r="H18" s="29">
        <f>IFERROR(INDEX(酒税集計pivot!$119:$139,MATCH(酒税計算用シート!$A18,酒税集計pivot!$A$119:$A$139,0),MATCH(酒税計算用シート!H$2,酒税集計pivot!$119:$119,0)),0)</f>
        <v>0</v>
      </c>
      <c r="I18" s="30">
        <f>IFERROR(INDEX(酒税集計pivot!$145:$165,MATCH(酒税計算用シート!$A18,酒税集計pivot!$A$145:$A$165,0),MATCH(酒税計算用シート!H$2,酒税集計pivot!$145:$145,0)),0)</f>
        <v>0</v>
      </c>
      <c r="J18" s="31">
        <f t="shared" si="2"/>
        <v>0</v>
      </c>
      <c r="K18" s="29">
        <f>IFERROR(INDEX(酒税集計pivot!$119:$139,MATCH(酒税計算用シート!$A18,酒税集計pivot!$A$119:$A$139,0),MATCH(酒税計算用シート!K$2,酒税集計pivot!$119:$119,0)),0)</f>
        <v>0</v>
      </c>
      <c r="L18" s="30">
        <f>IFERROR(INDEX(酒税集計pivot!$145:$165,MATCH(酒税計算用シート!$A18,酒税集計pivot!$A$145:$A$165,0),MATCH(酒税計算用シート!K$2,酒税集計pivot!$145:$145,0)),0)</f>
        <v>0</v>
      </c>
      <c r="M18" s="31">
        <f t="shared" si="3"/>
        <v>0</v>
      </c>
      <c r="N18" s="29">
        <f>IFERROR(INDEX(酒税集計pivot!$119:$139,MATCH(酒税計算用シート!$A18,酒税集計pivot!$A$119:$A$139,0),MATCH(酒税計算用シート!N$2,酒税集計pivot!$119:$119,0)),0)</f>
        <v>0</v>
      </c>
      <c r="O18" s="30">
        <f>IFERROR(INDEX(酒税集計pivot!$145:$165,MATCH(酒税計算用シート!$A18,酒税集計pivot!$A$145:$A$165,0),MATCH(酒税計算用シート!N$2,酒税集計pivot!$145:$145,0)),0)</f>
        <v>0</v>
      </c>
      <c r="P18" s="31">
        <f t="shared" si="4"/>
        <v>0</v>
      </c>
      <c r="Q18" s="29">
        <f>IFERROR(INDEX(酒税集計pivot!$119:$139,MATCH(酒税計算用シート!$A18,酒税集計pivot!$A$119:$A$139,0),MATCH(酒税計算用シート!Q$2,酒税集計pivot!$119:$119,0)),0)</f>
        <v>0</v>
      </c>
      <c r="R18" s="30">
        <f>IFERROR(INDEX(酒税集計pivot!$145:$165,MATCH(酒税計算用シート!$A18,酒税集計pivot!$A$145:$A$165,0),MATCH(酒税計算用シート!Q$2,酒税集計pivot!$145:$145,0)),0)</f>
        <v>0</v>
      </c>
      <c r="S18" s="31">
        <f t="shared" si="5"/>
        <v>0</v>
      </c>
      <c r="T18" s="29">
        <f>IFERROR(INDEX(酒税集計pivot!$119:$139,MATCH(酒税計算用シート!$A18,酒税集計pivot!$A$119:$A$139,0),MATCH(酒税計算用シート!T$2,酒税集計pivot!$119:$119,0)),0)</f>
        <v>0</v>
      </c>
      <c r="U18" s="30">
        <f>IFERROR(INDEX(酒税集計pivot!$145:$165,MATCH(酒税計算用シート!$A18,酒税集計pivot!$A$145:$A$165,0),MATCH(酒税計算用シート!T$2,酒税集計pivot!$145:$145,0)),0)</f>
        <v>0</v>
      </c>
      <c r="V18" s="31">
        <f t="shared" si="6"/>
        <v>0</v>
      </c>
      <c r="W18" s="29">
        <f>IFERROR(INDEX(酒税集計pivot!$119:$139,MATCH(酒税計算用シート!$A18,酒税集計pivot!$A$119:$A$139,0),MATCH(酒税計算用シート!W$2,酒税集計pivot!$119:$119,0)),0)</f>
        <v>0</v>
      </c>
      <c r="X18" s="30">
        <f>IFERROR(INDEX(酒税集計pivot!$145:$165,MATCH(酒税計算用シート!$A18,酒税集計pivot!$A$145:$A$165,0),MATCH(酒税計算用シート!W$2,酒税集計pivot!$145:$145,0)),0)</f>
        <v>0</v>
      </c>
      <c r="Y18" s="31">
        <f t="shared" si="7"/>
        <v>0</v>
      </c>
      <c r="Z18" s="29">
        <f>IFERROR(INDEX(酒税集計pivot!$119:$139,MATCH(酒税計算用シート!$A18,酒税集計pivot!$A$119:$A$139,0),MATCH(酒税計算用シート!Z$2,酒税集計pivot!$119:$119,0)),0)</f>
        <v>0</v>
      </c>
      <c r="AA18" s="30">
        <f>IFERROR(INDEX(酒税集計pivot!$145:$165,MATCH(酒税計算用シート!$A18,酒税集計pivot!$A$145:$A$165,0),MATCH(酒税計算用シート!Z$2,酒税集計pivot!$145:$145,0)),0)</f>
        <v>0</v>
      </c>
      <c r="AB18" s="31">
        <f t="shared" si="8"/>
        <v>0</v>
      </c>
      <c r="AC18" s="29">
        <f>IFERROR(INDEX(酒税集計pivot!$119:$139,MATCH(酒税計算用シート!$A18,酒税集計pivot!$A$119:$A$139,0),MATCH(酒税計算用シート!AC$2,酒税集計pivot!$119:$119,0)),0)</f>
        <v>0</v>
      </c>
      <c r="AD18" s="30">
        <f>IFERROR(INDEX(酒税集計pivot!$145:$165,MATCH(酒税計算用シート!$A18,酒税集計pivot!$A$145:$A$165,0),MATCH(酒税計算用シート!AC$2,酒税集計pivot!$145:$145,0)),0)</f>
        <v>0</v>
      </c>
      <c r="AE18" s="31">
        <f t="shared" si="9"/>
        <v>0</v>
      </c>
      <c r="AF18" s="29">
        <f>IFERROR(INDEX(酒税集計pivot!$119:$139,MATCH(酒税計算用シート!$A18,酒税集計pivot!$A$119:$A$139,0),MATCH(酒税計算用シート!AF$2,酒税集計pivot!$119:$119,0)),0)</f>
        <v>0</v>
      </c>
      <c r="AG18" s="30">
        <f>IFERROR(INDEX(酒税集計pivot!$145:$165,MATCH(酒税計算用シート!$A18,酒税集計pivot!$A$145:$A$165,0),MATCH(酒税計算用シート!AF$2,酒税集計pivot!$145:$145,0)),0)</f>
        <v>0</v>
      </c>
      <c r="AH18" s="31">
        <f t="shared" si="10"/>
        <v>0</v>
      </c>
    </row>
    <row r="19" spans="1:34">
      <c r="A19" s="24" t="str">
        <f>税務署報告用!H20</f>
        <v>雑酒</v>
      </c>
      <c r="B19" s="29">
        <f>IFERROR(INDEX(酒税集計pivot!$119:$139,MATCH(酒税計算用シート!$A19,酒税集計pivot!$A$119:$A$139,0),MATCH(酒税計算用シート!B$2,酒税集計pivot!$119:$119,0)),0)</f>
        <v>0</v>
      </c>
      <c r="C19" s="30">
        <f>IFERROR(INDEX(酒税集計pivot!$145:$165,MATCH(酒税計算用シート!$A19,酒税集計pivot!$A$145:$A$165,0),MATCH(酒税計算用シート!B$2,酒税集計pivot!$145:$145,0)),0)</f>
        <v>0</v>
      </c>
      <c r="D19" s="31">
        <f t="shared" si="0"/>
        <v>0</v>
      </c>
      <c r="E19" s="29">
        <f>IFERROR(INDEX(酒税集計pivot!$119:$139,MATCH(酒税計算用シート!$A19,酒税集計pivot!$A$119:$A$139,0),MATCH(酒税計算用シート!E$2,酒税集計pivot!$119:$119,0)),0)</f>
        <v>0</v>
      </c>
      <c r="F19" s="30">
        <f>IFERROR(INDEX(酒税集計pivot!$145:$165,MATCH(酒税計算用シート!$A19,酒税集計pivot!$A$145:$A$165,0),MATCH(酒税計算用シート!E$2,酒税集計pivot!$145:$145,0)),0)</f>
        <v>0</v>
      </c>
      <c r="G19" s="31">
        <f t="shared" si="1"/>
        <v>0</v>
      </c>
      <c r="H19" s="29">
        <f>IFERROR(INDEX(酒税集計pivot!$119:$139,MATCH(酒税計算用シート!$A19,酒税集計pivot!$A$119:$A$139,0),MATCH(酒税計算用シート!H$2,酒税集計pivot!$119:$119,0)),0)</f>
        <v>0</v>
      </c>
      <c r="I19" s="30">
        <f>IFERROR(INDEX(酒税集計pivot!$145:$165,MATCH(酒税計算用シート!$A19,酒税集計pivot!$A$145:$A$165,0),MATCH(酒税計算用シート!H$2,酒税集計pivot!$145:$145,0)),0)</f>
        <v>0</v>
      </c>
      <c r="J19" s="31">
        <f t="shared" si="2"/>
        <v>0</v>
      </c>
      <c r="K19" s="29">
        <f>IFERROR(INDEX(酒税集計pivot!$119:$139,MATCH(酒税計算用シート!$A19,酒税集計pivot!$A$119:$A$139,0),MATCH(酒税計算用シート!K$2,酒税集計pivot!$119:$119,0)),0)</f>
        <v>0</v>
      </c>
      <c r="L19" s="30">
        <f>IFERROR(INDEX(酒税集計pivot!$145:$165,MATCH(酒税計算用シート!$A19,酒税集計pivot!$A$145:$A$165,0),MATCH(酒税計算用シート!K$2,酒税集計pivot!$145:$145,0)),0)</f>
        <v>0</v>
      </c>
      <c r="M19" s="31">
        <f t="shared" si="3"/>
        <v>0</v>
      </c>
      <c r="N19" s="29">
        <f>IFERROR(INDEX(酒税集計pivot!$119:$139,MATCH(酒税計算用シート!$A19,酒税集計pivot!$A$119:$A$139,0),MATCH(酒税計算用シート!N$2,酒税集計pivot!$119:$119,0)),0)</f>
        <v>0</v>
      </c>
      <c r="O19" s="30">
        <f>IFERROR(INDEX(酒税集計pivot!$145:$165,MATCH(酒税計算用シート!$A19,酒税集計pivot!$A$145:$A$165,0),MATCH(酒税計算用シート!N$2,酒税集計pivot!$145:$145,0)),0)</f>
        <v>0</v>
      </c>
      <c r="P19" s="31">
        <f t="shared" si="4"/>
        <v>0</v>
      </c>
      <c r="Q19" s="29">
        <f>IFERROR(INDEX(酒税集計pivot!$119:$139,MATCH(酒税計算用シート!$A19,酒税集計pivot!$A$119:$A$139,0),MATCH(酒税計算用シート!Q$2,酒税集計pivot!$119:$119,0)),0)</f>
        <v>0</v>
      </c>
      <c r="R19" s="30">
        <f>IFERROR(INDEX(酒税集計pivot!$145:$165,MATCH(酒税計算用シート!$A19,酒税集計pivot!$A$145:$A$165,0),MATCH(酒税計算用シート!Q$2,酒税集計pivot!$145:$145,0)),0)</f>
        <v>0</v>
      </c>
      <c r="S19" s="31">
        <f t="shared" si="5"/>
        <v>0</v>
      </c>
      <c r="T19" s="29">
        <f>IFERROR(INDEX(酒税集計pivot!$119:$139,MATCH(酒税計算用シート!$A19,酒税集計pivot!$A$119:$A$139,0),MATCH(酒税計算用シート!T$2,酒税集計pivot!$119:$119,0)),0)</f>
        <v>0</v>
      </c>
      <c r="U19" s="30">
        <f>IFERROR(INDEX(酒税集計pivot!$145:$165,MATCH(酒税計算用シート!$A19,酒税集計pivot!$A$145:$A$165,0),MATCH(酒税計算用シート!T$2,酒税集計pivot!$145:$145,0)),0)</f>
        <v>0</v>
      </c>
      <c r="V19" s="31">
        <f t="shared" si="6"/>
        <v>0</v>
      </c>
      <c r="W19" s="29">
        <f>IFERROR(INDEX(酒税集計pivot!$119:$139,MATCH(酒税計算用シート!$A19,酒税集計pivot!$A$119:$A$139,0),MATCH(酒税計算用シート!W$2,酒税集計pivot!$119:$119,0)),0)</f>
        <v>0</v>
      </c>
      <c r="X19" s="30">
        <f>IFERROR(INDEX(酒税集計pivot!$145:$165,MATCH(酒税計算用シート!$A19,酒税集計pivot!$A$145:$A$165,0),MATCH(酒税計算用シート!W$2,酒税集計pivot!$145:$145,0)),0)</f>
        <v>0</v>
      </c>
      <c r="Y19" s="31">
        <f t="shared" si="7"/>
        <v>0</v>
      </c>
      <c r="Z19" s="29">
        <f>IFERROR(INDEX(酒税集計pivot!$119:$139,MATCH(酒税計算用シート!$A19,酒税集計pivot!$A$119:$A$139,0),MATCH(酒税計算用シート!Z$2,酒税集計pivot!$119:$119,0)),0)</f>
        <v>0</v>
      </c>
      <c r="AA19" s="30">
        <f>IFERROR(INDEX(酒税集計pivot!$145:$165,MATCH(酒税計算用シート!$A19,酒税集計pivot!$A$145:$A$165,0),MATCH(酒税計算用シート!Z$2,酒税集計pivot!$145:$145,0)),0)</f>
        <v>0</v>
      </c>
      <c r="AB19" s="31">
        <f t="shared" si="8"/>
        <v>0</v>
      </c>
      <c r="AC19" s="29">
        <f>IFERROR(INDEX(酒税集計pivot!$119:$139,MATCH(酒税計算用シート!$A19,酒税集計pivot!$A$119:$A$139,0),MATCH(酒税計算用シート!AC$2,酒税集計pivot!$119:$119,0)),0)</f>
        <v>0</v>
      </c>
      <c r="AD19" s="30">
        <f>IFERROR(INDEX(酒税集計pivot!$145:$165,MATCH(酒税計算用シート!$A19,酒税集計pivot!$A$145:$A$165,0),MATCH(酒税計算用シート!AC$2,酒税集計pivot!$145:$145,0)),0)</f>
        <v>0</v>
      </c>
      <c r="AE19" s="31">
        <f t="shared" si="9"/>
        <v>0</v>
      </c>
      <c r="AF19" s="29">
        <f>IFERROR(INDEX(酒税集計pivot!$119:$139,MATCH(酒税計算用シート!$A19,酒税集計pivot!$A$119:$A$139,0),MATCH(酒税計算用シート!AF$2,酒税集計pivot!$119:$119,0)),0)</f>
        <v>0</v>
      </c>
      <c r="AG19" s="30">
        <f>IFERROR(INDEX(酒税集計pivot!$145:$165,MATCH(酒税計算用シート!$A19,酒税集計pivot!$A$145:$A$165,0),MATCH(酒税計算用シート!AF$2,酒税集計pivot!$145:$145,0)),0)</f>
        <v>0</v>
      </c>
      <c r="AH19" s="31">
        <f t="shared" si="10"/>
        <v>0</v>
      </c>
    </row>
    <row r="20" spans="1:34">
      <c r="A20" s="24" t="str">
        <f>税務署報告用!H22</f>
        <v>粉末酒</v>
      </c>
      <c r="B20" s="29">
        <f>IFERROR(INDEX(酒税集計pivot!$119:$139,MATCH(酒税計算用シート!#REF!,酒税集計pivot!$A$119:$A$139,0),MATCH(酒税計算用シート!B$2,酒税集計pivot!$119:$119,0)),0)</f>
        <v>0</v>
      </c>
      <c r="C20" s="30">
        <f>IFERROR(INDEX(酒税集計pivot!$145:$165,MATCH(酒税計算用シート!#REF!,酒税集計pivot!$A$145:$A$165,0),MATCH(酒税計算用シート!B$2,酒税集計pivot!$145:$145,0)),0)</f>
        <v>0</v>
      </c>
      <c r="D20" s="31">
        <f t="shared" si="0"/>
        <v>0</v>
      </c>
      <c r="E20" s="29">
        <f>IFERROR(INDEX(酒税集計pivot!$119:$139,MATCH(酒税計算用シート!#REF!,酒税集計pivot!$A$119:$A$139,0),MATCH(酒税計算用シート!E$2,酒税集計pivot!$119:$119,0)),0)</f>
        <v>0</v>
      </c>
      <c r="F20" s="30">
        <f>IFERROR(INDEX(酒税集計pivot!$145:$165,MATCH(酒税計算用シート!#REF!,酒税集計pivot!$A$145:$A$165,0),MATCH(酒税計算用シート!E$2,酒税集計pivot!$145:$145,0)),0)</f>
        <v>0</v>
      </c>
      <c r="G20" s="31">
        <f t="shared" si="1"/>
        <v>0</v>
      </c>
      <c r="H20" s="29">
        <f>IFERROR(INDEX(酒税集計pivot!$119:$139,MATCH(酒税計算用シート!#REF!,酒税集計pivot!$A$119:$A$139,0),MATCH(酒税計算用シート!H$2,酒税集計pivot!$119:$119,0)),0)</f>
        <v>0</v>
      </c>
      <c r="I20" s="30">
        <f>IFERROR(INDEX(酒税集計pivot!$145:$165,MATCH(酒税計算用シート!#REF!,酒税集計pivot!$A$145:$A$165,0),MATCH(酒税計算用シート!H$2,酒税集計pivot!$145:$145,0)),0)</f>
        <v>0</v>
      </c>
      <c r="J20" s="31">
        <f t="shared" si="2"/>
        <v>0</v>
      </c>
      <c r="K20" s="29">
        <f>IFERROR(INDEX(酒税集計pivot!$119:$139,MATCH(酒税計算用シート!#REF!,酒税集計pivot!$A$119:$A$139,0),MATCH(酒税計算用シート!K$2,酒税集計pivot!$119:$119,0)),0)</f>
        <v>0</v>
      </c>
      <c r="L20" s="30">
        <f>IFERROR(INDEX(酒税集計pivot!$145:$165,MATCH(酒税計算用シート!#REF!,酒税集計pivot!$A$145:$A$165,0),MATCH(酒税計算用シート!K$2,酒税集計pivot!$145:$145,0)),0)</f>
        <v>0</v>
      </c>
      <c r="M20" s="31">
        <f t="shared" si="3"/>
        <v>0</v>
      </c>
      <c r="N20" s="29">
        <f>IFERROR(INDEX(酒税集計pivot!$119:$139,MATCH(酒税計算用シート!#REF!,酒税集計pivot!$A$119:$A$139,0),MATCH(酒税計算用シート!N$2,酒税集計pivot!$119:$119,0)),0)</f>
        <v>0</v>
      </c>
      <c r="O20" s="30">
        <f>IFERROR(INDEX(酒税集計pivot!$145:$165,MATCH(酒税計算用シート!#REF!,酒税集計pivot!$A$145:$A$165,0),MATCH(酒税計算用シート!N$2,酒税集計pivot!$145:$145,0)),0)</f>
        <v>0</v>
      </c>
      <c r="P20" s="31">
        <f t="shared" si="4"/>
        <v>0</v>
      </c>
      <c r="Q20" s="29">
        <f>IFERROR(INDEX(酒税集計pivot!$119:$139,MATCH(酒税計算用シート!#REF!,酒税集計pivot!$A$119:$A$139,0),MATCH(酒税計算用シート!Q$2,酒税集計pivot!$119:$119,0)),0)</f>
        <v>0</v>
      </c>
      <c r="R20" s="30">
        <f>IFERROR(INDEX(酒税集計pivot!$145:$165,MATCH(酒税計算用シート!#REF!,酒税集計pivot!$A$145:$A$165,0),MATCH(酒税計算用シート!Q$2,酒税集計pivot!$145:$145,0)),0)</f>
        <v>0</v>
      </c>
      <c r="S20" s="31">
        <f t="shared" si="5"/>
        <v>0</v>
      </c>
      <c r="T20" s="29">
        <f>IFERROR(INDEX(酒税集計pivot!$119:$139,MATCH(酒税計算用シート!#REF!,酒税集計pivot!$A$119:$A$139,0),MATCH(酒税計算用シート!T$2,酒税集計pivot!$119:$119,0)),0)</f>
        <v>0</v>
      </c>
      <c r="U20" s="30">
        <f>IFERROR(INDEX(酒税集計pivot!$145:$165,MATCH(酒税計算用シート!#REF!,酒税集計pivot!$A$145:$A$165,0),MATCH(酒税計算用シート!T$2,酒税集計pivot!$145:$145,0)),0)</f>
        <v>0</v>
      </c>
      <c r="V20" s="31">
        <f t="shared" si="6"/>
        <v>0</v>
      </c>
      <c r="W20" s="29">
        <f>IFERROR(INDEX(酒税集計pivot!$119:$139,MATCH(酒税計算用シート!#REF!,酒税集計pivot!$A$119:$A$139,0),MATCH(酒税計算用シート!W$2,酒税集計pivot!$119:$119,0)),0)</f>
        <v>0</v>
      </c>
      <c r="X20" s="30">
        <f>IFERROR(INDEX(酒税集計pivot!$145:$165,MATCH(酒税計算用シート!#REF!,酒税集計pivot!$A$145:$A$165,0),MATCH(酒税計算用シート!W$2,酒税集計pivot!$145:$145,0)),0)</f>
        <v>0</v>
      </c>
      <c r="Y20" s="31">
        <f t="shared" si="7"/>
        <v>0</v>
      </c>
      <c r="Z20" s="29">
        <f>IFERROR(INDEX(酒税集計pivot!$119:$139,MATCH(酒税計算用シート!#REF!,酒税集計pivot!$A$119:$A$139,0),MATCH(酒税計算用シート!Z$2,酒税集計pivot!$119:$119,0)),0)</f>
        <v>0</v>
      </c>
      <c r="AA20" s="30">
        <f>IFERROR(INDEX(酒税集計pivot!$145:$165,MATCH(酒税計算用シート!#REF!,酒税集計pivot!$A$145:$A$165,0),MATCH(酒税計算用シート!Z$2,酒税集計pivot!$145:$145,0)),0)</f>
        <v>0</v>
      </c>
      <c r="AB20" s="31">
        <f t="shared" si="8"/>
        <v>0</v>
      </c>
      <c r="AC20" s="29">
        <f>IFERROR(INDEX(酒税集計pivot!$119:$139,MATCH(酒税計算用シート!#REF!,酒税集計pivot!$A$119:$A$139,0),MATCH(酒税計算用シート!AC$2,酒税集計pivot!$119:$119,0)),0)</f>
        <v>0</v>
      </c>
      <c r="AD20" s="30">
        <f>IFERROR(INDEX(酒税集計pivot!$145:$165,MATCH(酒税計算用シート!#REF!,酒税集計pivot!$A$145:$A$165,0),MATCH(酒税計算用シート!AC$2,酒税集計pivot!$145:$145,0)),0)</f>
        <v>0</v>
      </c>
      <c r="AE20" s="31">
        <f t="shared" si="9"/>
        <v>0</v>
      </c>
      <c r="AF20" s="29">
        <f>IFERROR(INDEX(酒税集計pivot!$119:$139,MATCH(酒税計算用シート!#REF!,酒税集計pivot!$A$119:$A$139,0),MATCH(酒税計算用シート!AF$2,酒税集計pivot!$119:$119,0)),0)</f>
        <v>0</v>
      </c>
      <c r="AG20" s="30">
        <f>IFERROR(INDEX(酒税集計pivot!$145:$165,MATCH(酒税計算用シート!#REF!,酒税集計pivot!$A$145:$A$165,0),MATCH(酒税計算用シート!AF$2,酒税集計pivot!$145:$145,0)),0)</f>
        <v>0</v>
      </c>
      <c r="AH20" s="31">
        <f t="shared" si="10"/>
        <v>0</v>
      </c>
    </row>
    <row r="22" spans="1:34">
      <c r="A22" s="24"/>
    </row>
    <row r="23" spans="1:34">
      <c r="A23" s="24"/>
    </row>
    <row r="24" spans="1:34">
      <c r="A24" s="24"/>
    </row>
    <row r="25" spans="1:34">
      <c r="A25" s="24"/>
    </row>
    <row r="26" spans="1:34">
      <c r="A26" s="24"/>
    </row>
    <row r="27" spans="1:34">
      <c r="A27" s="24"/>
    </row>
    <row r="28" spans="1:34">
      <c r="A28" s="47" t="s">
        <v>196</v>
      </c>
    </row>
    <row r="29" spans="1:34">
      <c r="A29" s="24"/>
      <c r="B29">
        <v>2020</v>
      </c>
      <c r="C29">
        <f t="shared" ref="C29:L29" si="11">B29+1</f>
        <v>2021</v>
      </c>
      <c r="D29">
        <f t="shared" si="11"/>
        <v>2022</v>
      </c>
      <c r="E29">
        <f t="shared" si="11"/>
        <v>2023</v>
      </c>
      <c r="F29">
        <f t="shared" si="11"/>
        <v>2024</v>
      </c>
      <c r="G29">
        <f t="shared" si="11"/>
        <v>2025</v>
      </c>
      <c r="H29">
        <f t="shared" si="11"/>
        <v>2026</v>
      </c>
      <c r="I29">
        <f t="shared" si="11"/>
        <v>2027</v>
      </c>
      <c r="J29">
        <f t="shared" si="11"/>
        <v>2028</v>
      </c>
      <c r="K29">
        <f t="shared" si="11"/>
        <v>2029</v>
      </c>
      <c r="L29">
        <f t="shared" si="11"/>
        <v>2030</v>
      </c>
    </row>
    <row r="30" spans="1:34">
      <c r="A30" s="24" t="str">
        <f>$A$4</f>
        <v>清酒</v>
      </c>
      <c r="B30" s="31">
        <f>ROUND(D4,0)</f>
        <v>2</v>
      </c>
      <c r="C30" s="31">
        <f>ROUND(G4,0)</f>
        <v>2</v>
      </c>
      <c r="D30" s="31">
        <f>ROUND(J4,0)</f>
        <v>2</v>
      </c>
      <c r="E30" s="31">
        <f>ROUND(M4,0)</f>
        <v>2</v>
      </c>
      <c r="F30" s="31">
        <f>ROUND(P4,0)</f>
        <v>2</v>
      </c>
      <c r="G30" s="31">
        <f>ROUND(S4,0)</f>
        <v>2</v>
      </c>
      <c r="H30" s="31">
        <f>ROUND(V4,0)</f>
        <v>2</v>
      </c>
      <c r="I30" s="31">
        <f>ROUND(Y4,0)</f>
        <v>2</v>
      </c>
      <c r="J30" s="31">
        <f>ROUND(AB4,0)</f>
        <v>2</v>
      </c>
      <c r="K30" s="31">
        <f>ROUND(AE4,0)</f>
        <v>2</v>
      </c>
      <c r="L30" s="31">
        <f>ROUND(AH4,0)</f>
        <v>2</v>
      </c>
    </row>
    <row r="31" spans="1:34">
      <c r="A31" s="24" t="str">
        <f>$A$5</f>
        <v>合成清酒</v>
      </c>
      <c r="B31" s="31">
        <f t="shared" ref="B31:B46" si="12">ROUND(D5,0)</f>
        <v>0</v>
      </c>
      <c r="C31" s="31">
        <f t="shared" ref="C31:C46" si="13">ROUND(G5,0)</f>
        <v>0</v>
      </c>
      <c r="D31" s="31">
        <f t="shared" ref="D31:D46" si="14">ROUND(J5,0)</f>
        <v>0</v>
      </c>
      <c r="E31" s="31">
        <f t="shared" ref="E31:E46" si="15">ROUND(M5,0)</f>
        <v>0</v>
      </c>
      <c r="F31" s="31">
        <f t="shared" ref="F31:F46" si="16">ROUND(P5,0)</f>
        <v>0</v>
      </c>
      <c r="G31" s="31">
        <f t="shared" ref="G31:G46" si="17">ROUND(S5,0)</f>
        <v>0</v>
      </c>
      <c r="H31" s="31">
        <f t="shared" ref="H31:H46" si="18">ROUND(V5,0)</f>
        <v>0</v>
      </c>
      <c r="I31" s="31">
        <f t="shared" ref="I31:I46" si="19">ROUND(Y5,0)</f>
        <v>0</v>
      </c>
      <c r="J31" s="31">
        <f t="shared" ref="J31:J46" si="20">ROUND(AB5,0)</f>
        <v>0</v>
      </c>
      <c r="K31" s="31">
        <f t="shared" ref="K31:K46" si="21">ROUND(AE5,0)</f>
        <v>0</v>
      </c>
      <c r="L31" s="31">
        <f t="shared" ref="L31:L46" si="22">ROUND(AH5,0)</f>
        <v>0</v>
      </c>
    </row>
    <row r="32" spans="1:34">
      <c r="A32" s="24" t="str">
        <f>$A$6</f>
        <v>連続式蒸留焼酎</v>
      </c>
      <c r="B32" s="31">
        <f t="shared" si="12"/>
        <v>0</v>
      </c>
      <c r="C32" s="31">
        <f t="shared" si="13"/>
        <v>0</v>
      </c>
      <c r="D32" s="31">
        <f t="shared" si="14"/>
        <v>0</v>
      </c>
      <c r="E32" s="31">
        <f t="shared" si="15"/>
        <v>0</v>
      </c>
      <c r="F32" s="31">
        <f t="shared" si="16"/>
        <v>0</v>
      </c>
      <c r="G32" s="31">
        <f t="shared" si="17"/>
        <v>0</v>
      </c>
      <c r="H32" s="31">
        <f t="shared" si="18"/>
        <v>0</v>
      </c>
      <c r="I32" s="31">
        <f t="shared" si="19"/>
        <v>0</v>
      </c>
      <c r="J32" s="31">
        <f t="shared" si="20"/>
        <v>0</v>
      </c>
      <c r="K32" s="31">
        <f t="shared" si="21"/>
        <v>0</v>
      </c>
      <c r="L32" s="31">
        <f t="shared" si="22"/>
        <v>0</v>
      </c>
    </row>
    <row r="33" spans="1:12">
      <c r="A33" s="24" t="str">
        <f>$A$7</f>
        <v>単式蒸留焼酎</v>
      </c>
      <c r="B33" s="31">
        <f t="shared" si="12"/>
        <v>0</v>
      </c>
      <c r="C33" s="31">
        <f t="shared" si="13"/>
        <v>0</v>
      </c>
      <c r="D33" s="31">
        <f t="shared" si="14"/>
        <v>0</v>
      </c>
      <c r="E33" s="31">
        <f t="shared" si="15"/>
        <v>0</v>
      </c>
      <c r="F33" s="31">
        <f t="shared" si="16"/>
        <v>0</v>
      </c>
      <c r="G33" s="31">
        <f t="shared" si="17"/>
        <v>0</v>
      </c>
      <c r="H33" s="31">
        <f t="shared" si="18"/>
        <v>0</v>
      </c>
      <c r="I33" s="31">
        <f t="shared" si="19"/>
        <v>0</v>
      </c>
      <c r="J33" s="31">
        <f t="shared" si="20"/>
        <v>0</v>
      </c>
      <c r="K33" s="31">
        <f t="shared" si="21"/>
        <v>0</v>
      </c>
      <c r="L33" s="31">
        <f t="shared" si="22"/>
        <v>0</v>
      </c>
    </row>
    <row r="34" spans="1:12">
      <c r="A34" s="24" t="str">
        <f>$A$8</f>
        <v>みりん</v>
      </c>
      <c r="B34" s="31">
        <f t="shared" si="12"/>
        <v>0</v>
      </c>
      <c r="C34" s="31">
        <f t="shared" si="13"/>
        <v>0</v>
      </c>
      <c r="D34" s="31">
        <f t="shared" si="14"/>
        <v>0</v>
      </c>
      <c r="E34" s="31">
        <f t="shared" si="15"/>
        <v>0</v>
      </c>
      <c r="F34" s="31">
        <f t="shared" si="16"/>
        <v>0</v>
      </c>
      <c r="G34" s="31">
        <f t="shared" si="17"/>
        <v>0</v>
      </c>
      <c r="H34" s="31">
        <f t="shared" si="18"/>
        <v>0</v>
      </c>
      <c r="I34" s="31">
        <f t="shared" si="19"/>
        <v>0</v>
      </c>
      <c r="J34" s="31">
        <f t="shared" si="20"/>
        <v>0</v>
      </c>
      <c r="K34" s="31">
        <f t="shared" si="21"/>
        <v>0</v>
      </c>
      <c r="L34" s="31">
        <f t="shared" si="22"/>
        <v>0</v>
      </c>
    </row>
    <row r="35" spans="1:12">
      <c r="A35" s="24" t="str">
        <f>$A$9</f>
        <v>ビール</v>
      </c>
      <c r="B35" s="31">
        <f t="shared" si="12"/>
        <v>0</v>
      </c>
      <c r="C35" s="31">
        <f t="shared" si="13"/>
        <v>0</v>
      </c>
      <c r="D35" s="31">
        <f t="shared" si="14"/>
        <v>0</v>
      </c>
      <c r="E35" s="31">
        <f t="shared" si="15"/>
        <v>0</v>
      </c>
      <c r="F35" s="31">
        <f t="shared" si="16"/>
        <v>0</v>
      </c>
      <c r="G35" s="31">
        <f t="shared" si="17"/>
        <v>0</v>
      </c>
      <c r="H35" s="31">
        <f t="shared" si="18"/>
        <v>0</v>
      </c>
      <c r="I35" s="31">
        <f t="shared" si="19"/>
        <v>0</v>
      </c>
      <c r="J35" s="31">
        <f t="shared" si="20"/>
        <v>0</v>
      </c>
      <c r="K35" s="31">
        <f t="shared" si="21"/>
        <v>0</v>
      </c>
      <c r="L35" s="31">
        <f t="shared" si="22"/>
        <v>0</v>
      </c>
    </row>
    <row r="36" spans="1:12">
      <c r="A36" s="24" t="str">
        <f>$A$10</f>
        <v>果実酒</v>
      </c>
      <c r="B36" s="31">
        <f t="shared" si="12"/>
        <v>0</v>
      </c>
      <c r="C36" s="31">
        <f t="shared" si="13"/>
        <v>0</v>
      </c>
      <c r="D36" s="31">
        <f t="shared" si="14"/>
        <v>0</v>
      </c>
      <c r="E36" s="31">
        <f t="shared" si="15"/>
        <v>0</v>
      </c>
      <c r="F36" s="31">
        <f t="shared" si="16"/>
        <v>0</v>
      </c>
      <c r="G36" s="31">
        <f t="shared" si="17"/>
        <v>0</v>
      </c>
      <c r="H36" s="31">
        <f t="shared" si="18"/>
        <v>0</v>
      </c>
      <c r="I36" s="31">
        <f t="shared" si="19"/>
        <v>0</v>
      </c>
      <c r="J36" s="31">
        <f t="shared" si="20"/>
        <v>0</v>
      </c>
      <c r="K36" s="31">
        <f t="shared" si="21"/>
        <v>0</v>
      </c>
      <c r="L36" s="31">
        <f t="shared" si="22"/>
        <v>0</v>
      </c>
    </row>
    <row r="37" spans="1:12">
      <c r="A37" s="24" t="str">
        <f>$A$11</f>
        <v>甘味果実酒</v>
      </c>
      <c r="B37" s="31">
        <f t="shared" si="12"/>
        <v>0</v>
      </c>
      <c r="C37" s="31">
        <f t="shared" si="13"/>
        <v>0</v>
      </c>
      <c r="D37" s="31">
        <f t="shared" si="14"/>
        <v>0</v>
      </c>
      <c r="E37" s="31">
        <f t="shared" si="15"/>
        <v>0</v>
      </c>
      <c r="F37" s="31">
        <f t="shared" si="16"/>
        <v>0</v>
      </c>
      <c r="G37" s="31">
        <f t="shared" si="17"/>
        <v>0</v>
      </c>
      <c r="H37" s="31">
        <f t="shared" si="18"/>
        <v>0</v>
      </c>
      <c r="I37" s="31">
        <f t="shared" si="19"/>
        <v>0</v>
      </c>
      <c r="J37" s="31">
        <f t="shared" si="20"/>
        <v>0</v>
      </c>
      <c r="K37" s="31">
        <f t="shared" si="21"/>
        <v>0</v>
      </c>
      <c r="L37" s="31">
        <f t="shared" si="22"/>
        <v>0</v>
      </c>
    </row>
    <row r="38" spans="1:12">
      <c r="A38" s="24" t="str">
        <f>$A$12</f>
        <v>ウイスキー</v>
      </c>
      <c r="B38" s="31">
        <f t="shared" si="12"/>
        <v>0</v>
      </c>
      <c r="C38" s="31">
        <f t="shared" si="13"/>
        <v>0</v>
      </c>
      <c r="D38" s="31">
        <f t="shared" si="14"/>
        <v>0</v>
      </c>
      <c r="E38" s="31">
        <f t="shared" si="15"/>
        <v>0</v>
      </c>
      <c r="F38" s="31">
        <f t="shared" si="16"/>
        <v>0</v>
      </c>
      <c r="G38" s="31">
        <f t="shared" si="17"/>
        <v>0</v>
      </c>
      <c r="H38" s="31">
        <f t="shared" si="18"/>
        <v>0</v>
      </c>
      <c r="I38" s="31">
        <f t="shared" si="19"/>
        <v>0</v>
      </c>
      <c r="J38" s="31">
        <f t="shared" si="20"/>
        <v>0</v>
      </c>
      <c r="K38" s="31">
        <f t="shared" si="21"/>
        <v>0</v>
      </c>
      <c r="L38" s="31">
        <f t="shared" si="22"/>
        <v>0</v>
      </c>
    </row>
    <row r="39" spans="1:12">
      <c r="A39" s="24" t="str">
        <f>$A$13</f>
        <v>ブランデー</v>
      </c>
      <c r="B39" s="31">
        <f t="shared" si="12"/>
        <v>0</v>
      </c>
      <c r="C39" s="31">
        <f t="shared" si="13"/>
        <v>0</v>
      </c>
      <c r="D39" s="31">
        <f t="shared" si="14"/>
        <v>0</v>
      </c>
      <c r="E39" s="31">
        <f t="shared" si="15"/>
        <v>0</v>
      </c>
      <c r="F39" s="31">
        <f t="shared" si="16"/>
        <v>0</v>
      </c>
      <c r="G39" s="31">
        <f t="shared" si="17"/>
        <v>0</v>
      </c>
      <c r="H39" s="31">
        <f t="shared" si="18"/>
        <v>0</v>
      </c>
      <c r="I39" s="31">
        <f t="shared" si="19"/>
        <v>0</v>
      </c>
      <c r="J39" s="31">
        <f t="shared" si="20"/>
        <v>0</v>
      </c>
      <c r="K39" s="31">
        <f t="shared" si="21"/>
        <v>0</v>
      </c>
      <c r="L39" s="31">
        <f t="shared" si="22"/>
        <v>0</v>
      </c>
    </row>
    <row r="40" spans="1:12">
      <c r="A40" s="24" t="str">
        <f>$A$14</f>
        <v>原料用アルコール</v>
      </c>
      <c r="B40" s="31">
        <f t="shared" si="12"/>
        <v>0</v>
      </c>
      <c r="C40" s="31">
        <f t="shared" si="13"/>
        <v>0</v>
      </c>
      <c r="D40" s="31">
        <f t="shared" si="14"/>
        <v>0</v>
      </c>
      <c r="E40" s="31">
        <f t="shared" si="15"/>
        <v>0</v>
      </c>
      <c r="F40" s="31">
        <f t="shared" si="16"/>
        <v>0</v>
      </c>
      <c r="G40" s="31">
        <f t="shared" si="17"/>
        <v>0</v>
      </c>
      <c r="H40" s="31">
        <f t="shared" si="18"/>
        <v>0</v>
      </c>
      <c r="I40" s="31">
        <f t="shared" si="19"/>
        <v>0</v>
      </c>
      <c r="J40" s="31">
        <f t="shared" si="20"/>
        <v>0</v>
      </c>
      <c r="K40" s="31">
        <f t="shared" si="21"/>
        <v>0</v>
      </c>
      <c r="L40" s="31">
        <f t="shared" si="22"/>
        <v>0</v>
      </c>
    </row>
    <row r="41" spans="1:12">
      <c r="A41" s="24" t="str">
        <f>$A$15</f>
        <v>発泡酒</v>
      </c>
      <c r="B41" s="31">
        <f t="shared" si="12"/>
        <v>0</v>
      </c>
      <c r="C41" s="31">
        <f t="shared" si="13"/>
        <v>0</v>
      </c>
      <c r="D41" s="31">
        <f t="shared" si="14"/>
        <v>0</v>
      </c>
      <c r="E41" s="31">
        <f t="shared" si="15"/>
        <v>0</v>
      </c>
      <c r="F41" s="31">
        <f t="shared" si="16"/>
        <v>0</v>
      </c>
      <c r="G41" s="31">
        <f t="shared" si="17"/>
        <v>0</v>
      </c>
      <c r="H41" s="31">
        <f t="shared" si="18"/>
        <v>0</v>
      </c>
      <c r="I41" s="31">
        <f t="shared" si="19"/>
        <v>0</v>
      </c>
      <c r="J41" s="31">
        <f t="shared" si="20"/>
        <v>0</v>
      </c>
      <c r="K41" s="31">
        <f t="shared" si="21"/>
        <v>0</v>
      </c>
      <c r="L41" s="31">
        <f t="shared" si="22"/>
        <v>0</v>
      </c>
    </row>
    <row r="42" spans="1:12">
      <c r="A42" s="24" t="str">
        <f>$A$16</f>
        <v>その他の醸造酒</v>
      </c>
      <c r="B42" s="31">
        <f t="shared" si="12"/>
        <v>0</v>
      </c>
      <c r="C42" s="31">
        <f t="shared" si="13"/>
        <v>0</v>
      </c>
      <c r="D42" s="31">
        <f t="shared" si="14"/>
        <v>0</v>
      </c>
      <c r="E42" s="31">
        <f t="shared" si="15"/>
        <v>0</v>
      </c>
      <c r="F42" s="31">
        <f t="shared" si="16"/>
        <v>0</v>
      </c>
      <c r="G42" s="31">
        <f t="shared" si="17"/>
        <v>0</v>
      </c>
      <c r="H42" s="31">
        <f t="shared" si="18"/>
        <v>0</v>
      </c>
      <c r="I42" s="31">
        <f t="shared" si="19"/>
        <v>0</v>
      </c>
      <c r="J42" s="31">
        <f t="shared" si="20"/>
        <v>0</v>
      </c>
      <c r="K42" s="31">
        <f t="shared" si="21"/>
        <v>0</v>
      </c>
      <c r="L42" s="31">
        <f t="shared" si="22"/>
        <v>0</v>
      </c>
    </row>
    <row r="43" spans="1:12">
      <c r="A43" s="24" t="str">
        <f>$A$17</f>
        <v>スピリッツ</v>
      </c>
      <c r="B43" s="31">
        <f t="shared" si="12"/>
        <v>0</v>
      </c>
      <c r="C43" s="31">
        <f t="shared" si="13"/>
        <v>0</v>
      </c>
      <c r="D43" s="31">
        <f t="shared" si="14"/>
        <v>0</v>
      </c>
      <c r="E43" s="31">
        <f t="shared" si="15"/>
        <v>0</v>
      </c>
      <c r="F43" s="31">
        <f t="shared" si="16"/>
        <v>0</v>
      </c>
      <c r="G43" s="31">
        <f t="shared" si="17"/>
        <v>0</v>
      </c>
      <c r="H43" s="31">
        <f t="shared" si="18"/>
        <v>0</v>
      </c>
      <c r="I43" s="31">
        <f t="shared" si="19"/>
        <v>0</v>
      </c>
      <c r="J43" s="31">
        <f t="shared" si="20"/>
        <v>0</v>
      </c>
      <c r="K43" s="31">
        <f t="shared" si="21"/>
        <v>0</v>
      </c>
      <c r="L43" s="31">
        <f t="shared" si="22"/>
        <v>0</v>
      </c>
    </row>
    <row r="44" spans="1:12">
      <c r="A44" s="24" t="str">
        <f>$A$18</f>
        <v>リキュール</v>
      </c>
      <c r="B44" s="31">
        <f t="shared" si="12"/>
        <v>0</v>
      </c>
      <c r="C44" s="31">
        <f t="shared" si="13"/>
        <v>0</v>
      </c>
      <c r="D44" s="31">
        <f t="shared" si="14"/>
        <v>0</v>
      </c>
      <c r="E44" s="31">
        <f t="shared" si="15"/>
        <v>0</v>
      </c>
      <c r="F44" s="31">
        <f t="shared" si="16"/>
        <v>0</v>
      </c>
      <c r="G44" s="31">
        <f t="shared" si="17"/>
        <v>0</v>
      </c>
      <c r="H44" s="31">
        <f t="shared" si="18"/>
        <v>0</v>
      </c>
      <c r="I44" s="31">
        <f t="shared" si="19"/>
        <v>0</v>
      </c>
      <c r="J44" s="31">
        <f t="shared" si="20"/>
        <v>0</v>
      </c>
      <c r="K44" s="31">
        <f t="shared" si="21"/>
        <v>0</v>
      </c>
      <c r="L44" s="31">
        <f t="shared" si="22"/>
        <v>0</v>
      </c>
    </row>
    <row r="45" spans="1:12">
      <c r="A45" s="24" t="str">
        <f>$A$19</f>
        <v>雑酒</v>
      </c>
      <c r="B45" s="31">
        <f t="shared" si="12"/>
        <v>0</v>
      </c>
      <c r="C45" s="31">
        <f t="shared" si="13"/>
        <v>0</v>
      </c>
      <c r="D45" s="31">
        <f t="shared" si="14"/>
        <v>0</v>
      </c>
      <c r="E45" s="31">
        <f t="shared" si="15"/>
        <v>0</v>
      </c>
      <c r="F45" s="31">
        <f t="shared" si="16"/>
        <v>0</v>
      </c>
      <c r="G45" s="31">
        <f t="shared" si="17"/>
        <v>0</v>
      </c>
      <c r="H45" s="31">
        <f t="shared" si="18"/>
        <v>0</v>
      </c>
      <c r="I45" s="31">
        <f t="shared" si="19"/>
        <v>0</v>
      </c>
      <c r="J45" s="31">
        <f t="shared" si="20"/>
        <v>0</v>
      </c>
      <c r="K45" s="31">
        <f t="shared" si="21"/>
        <v>0</v>
      </c>
      <c r="L45" s="31">
        <f t="shared" si="22"/>
        <v>0</v>
      </c>
    </row>
    <row r="46" spans="1:12">
      <c r="A46" s="24" t="e">
        <f>#REF!</f>
        <v>#REF!</v>
      </c>
      <c r="B46" s="31">
        <f t="shared" si="12"/>
        <v>0</v>
      </c>
      <c r="C46" s="31">
        <f t="shared" si="13"/>
        <v>0</v>
      </c>
      <c r="D46" s="31">
        <f t="shared" si="14"/>
        <v>0</v>
      </c>
      <c r="E46" s="31">
        <f t="shared" si="15"/>
        <v>0</v>
      </c>
      <c r="F46" s="31">
        <f t="shared" si="16"/>
        <v>0</v>
      </c>
      <c r="G46" s="31">
        <f t="shared" si="17"/>
        <v>0</v>
      </c>
      <c r="H46" s="31">
        <f t="shared" si="18"/>
        <v>0</v>
      </c>
      <c r="I46" s="31">
        <f t="shared" si="19"/>
        <v>0</v>
      </c>
      <c r="J46" s="31">
        <f t="shared" si="20"/>
        <v>0</v>
      </c>
      <c r="K46" s="31">
        <f t="shared" si="21"/>
        <v>0</v>
      </c>
      <c r="L46" s="31">
        <f t="shared" si="22"/>
        <v>0</v>
      </c>
    </row>
    <row r="47" spans="1:12">
      <c r="A47" s="24" t="str">
        <f>$A$20</f>
        <v>粉末酒</v>
      </c>
    </row>
    <row r="48" spans="1:12">
      <c r="A48" s="24"/>
    </row>
    <row r="49" spans="1:12">
      <c r="A49" s="47" t="s">
        <v>198</v>
      </c>
    </row>
    <row r="50" spans="1:12">
      <c r="B50">
        <f>$B$29</f>
        <v>2020</v>
      </c>
      <c r="C50">
        <f t="shared" ref="C50:L50" si="23">B50+1</f>
        <v>2021</v>
      </c>
      <c r="D50">
        <f t="shared" si="23"/>
        <v>2022</v>
      </c>
      <c r="E50">
        <f t="shared" si="23"/>
        <v>2023</v>
      </c>
      <c r="F50">
        <f t="shared" si="23"/>
        <v>2024</v>
      </c>
      <c r="G50">
        <f t="shared" si="23"/>
        <v>2025</v>
      </c>
      <c r="H50">
        <f t="shared" si="23"/>
        <v>2026</v>
      </c>
      <c r="I50">
        <f t="shared" si="23"/>
        <v>2027</v>
      </c>
      <c r="J50">
        <f t="shared" si="23"/>
        <v>2028</v>
      </c>
      <c r="K50">
        <f t="shared" si="23"/>
        <v>2029</v>
      </c>
      <c r="L50">
        <f t="shared" si="23"/>
        <v>2030</v>
      </c>
    </row>
    <row r="51" spans="1:12">
      <c r="B51" t="s">
        <v>166</v>
      </c>
      <c r="C51" t="s">
        <v>166</v>
      </c>
      <c r="D51" t="s">
        <v>166</v>
      </c>
      <c r="E51" t="s">
        <v>166</v>
      </c>
      <c r="F51" t="s">
        <v>166</v>
      </c>
      <c r="G51" t="s">
        <v>166</v>
      </c>
      <c r="H51" t="s">
        <v>166</v>
      </c>
      <c r="I51" t="s">
        <v>166</v>
      </c>
      <c r="J51" t="s">
        <v>166</v>
      </c>
      <c r="K51" t="s">
        <v>166</v>
      </c>
      <c r="L51" t="s">
        <v>166</v>
      </c>
    </row>
    <row r="52" spans="1:12">
      <c r="A52" s="24" t="str">
        <f>$A$4</f>
        <v>清酒</v>
      </c>
      <c r="B52">
        <f>IFERROR(ROUND(INDEX(酒税集計pivot!$174:$194,MATCH(酒税計算用シート!$A52,酒税集計pivot!$A$174:$A$194,0),MATCH(酒税計算用シート!B$50,酒税集計pivot!$174:$174,0)),0),0)</f>
        <v>0</v>
      </c>
      <c r="C52">
        <f>IFERROR(ROUND(INDEX(酒税集計pivot!$174:$194,MATCH(酒税計算用シート!$A52,酒税集計pivot!$A$174:$A$194,0),MATCH(酒税計算用シート!C$50,酒税集計pivot!$174:$174,0)),0),0)</f>
        <v>0</v>
      </c>
      <c r="D52">
        <f>IFERROR(ROUND(INDEX(酒税集計pivot!$174:$194,MATCH(酒税計算用シート!$A52,酒税集計pivot!$A$174:$A$194,0),MATCH(酒税計算用シート!D$50,酒税集計pivot!$174:$174,0)),0),0)</f>
        <v>0</v>
      </c>
      <c r="E52">
        <f>IFERROR(ROUND(INDEX(酒税集計pivot!$174:$194,MATCH(酒税計算用シート!$A52,酒税集計pivot!$A$174:$A$194,0),MATCH(酒税計算用シート!E$50,酒税集計pivot!$174:$174,0)),0),0)</f>
        <v>0</v>
      </c>
      <c r="F52">
        <f>IFERROR(ROUND(INDEX(酒税集計pivot!$174:$194,MATCH(酒税計算用シート!$A52,酒税集計pivot!$A$174:$A$194,0),MATCH(酒税計算用シート!F$50,酒税集計pivot!$174:$174,0)),0),0)</f>
        <v>0</v>
      </c>
      <c r="G52">
        <f>IFERROR(ROUND(INDEX(酒税集計pivot!$174:$194,MATCH(酒税計算用シート!$A52,酒税集計pivot!$A$174:$A$194,0),MATCH(酒税計算用シート!G$50,酒税集計pivot!$174:$174,0)),0),0)</f>
        <v>0</v>
      </c>
      <c r="H52">
        <f>IFERROR(ROUND(INDEX(酒税集計pivot!$174:$194,MATCH(酒税計算用シート!$A52,酒税集計pivot!$A$174:$A$194,0),MATCH(酒税計算用シート!H$50,酒税集計pivot!$174:$174,0)),0),0)</f>
        <v>0</v>
      </c>
      <c r="I52">
        <f>IFERROR(ROUND(INDEX(酒税集計pivot!$174:$194,MATCH(酒税計算用シート!$A52,酒税集計pivot!$A$174:$A$194,0),MATCH(酒税計算用シート!I$50,酒税集計pivot!$174:$174,0)),0),0)</f>
        <v>0</v>
      </c>
      <c r="J52">
        <f>IFERROR(ROUND(INDEX(酒税集計pivot!$174:$194,MATCH(酒税計算用シート!$A52,酒税集計pivot!$A$174:$A$194,0),MATCH(酒税計算用シート!J$50,酒税集計pivot!$174:$174,0)),0),0)</f>
        <v>0</v>
      </c>
      <c r="K52">
        <f>IFERROR(ROUND(INDEX(酒税集計pivot!$174:$194,MATCH(酒税計算用シート!$A52,酒税集計pivot!$A$174:$A$194,0),MATCH(酒税計算用シート!K$50,酒税集計pivot!$174:$174,0)),0),0)</f>
        <v>0</v>
      </c>
      <c r="L52">
        <f>IFERROR(ROUND(INDEX(酒税集計pivot!$174:$194,MATCH(酒税計算用シート!$A52,酒税集計pivot!$A$174:$A$194,0),MATCH(酒税計算用シート!L$50,酒税集計pivot!$174:$174,0)),0),0)</f>
        <v>0</v>
      </c>
    </row>
    <row r="53" spans="1:12">
      <c r="A53" s="24" t="str">
        <f>$A$5</f>
        <v>合成清酒</v>
      </c>
      <c r="B53">
        <f>IFERROR(ROUND(INDEX(酒税集計pivot!$174:$194,MATCH(酒税計算用シート!$A53,酒税集計pivot!$A$174:$A$194,0),MATCH(酒税計算用シート!B$50,酒税集計pivot!$174:$174,0)),0),0)</f>
        <v>0</v>
      </c>
      <c r="C53">
        <f>IFERROR(ROUND(INDEX(酒税集計pivot!$174:$194,MATCH(酒税計算用シート!$A53,酒税集計pivot!$A$174:$A$194,0),MATCH(酒税計算用シート!C$50,酒税集計pivot!$174:$174,0)),0),0)</f>
        <v>0</v>
      </c>
      <c r="D53">
        <f>IFERROR(ROUND(INDEX(酒税集計pivot!$174:$194,MATCH(酒税計算用シート!$A53,酒税集計pivot!$A$174:$A$194,0),MATCH(酒税計算用シート!D$50,酒税集計pivot!$174:$174,0)),0),0)</f>
        <v>0</v>
      </c>
      <c r="E53">
        <f>IFERROR(ROUND(INDEX(酒税集計pivot!$174:$194,MATCH(酒税計算用シート!$A53,酒税集計pivot!$A$174:$A$194,0),MATCH(酒税計算用シート!E$50,酒税集計pivot!$174:$174,0)),0),0)</f>
        <v>0</v>
      </c>
      <c r="F53">
        <f>IFERROR(ROUND(INDEX(酒税集計pivot!$174:$194,MATCH(酒税計算用シート!$A53,酒税集計pivot!$A$174:$A$194,0),MATCH(酒税計算用シート!F$50,酒税集計pivot!$174:$174,0)),0),0)</f>
        <v>0</v>
      </c>
      <c r="G53">
        <f>IFERROR(ROUND(INDEX(酒税集計pivot!$174:$194,MATCH(酒税計算用シート!$A53,酒税集計pivot!$A$174:$A$194,0),MATCH(酒税計算用シート!G$50,酒税集計pivot!$174:$174,0)),0),0)</f>
        <v>0</v>
      </c>
      <c r="H53">
        <f>IFERROR(ROUND(INDEX(酒税集計pivot!$174:$194,MATCH(酒税計算用シート!$A53,酒税集計pivot!$A$174:$A$194,0),MATCH(酒税計算用シート!H$50,酒税集計pivot!$174:$174,0)),0),0)</f>
        <v>0</v>
      </c>
      <c r="I53">
        <f>IFERROR(ROUND(INDEX(酒税集計pivot!$174:$194,MATCH(酒税計算用シート!$A53,酒税集計pivot!$A$174:$A$194,0),MATCH(酒税計算用シート!I$50,酒税集計pivot!$174:$174,0)),0),0)</f>
        <v>0</v>
      </c>
      <c r="J53">
        <f>IFERROR(ROUND(INDEX(酒税集計pivot!$174:$194,MATCH(酒税計算用シート!$A53,酒税集計pivot!$A$174:$A$194,0),MATCH(酒税計算用シート!J$50,酒税集計pivot!$174:$174,0)),0),0)</f>
        <v>0</v>
      </c>
      <c r="K53">
        <f>IFERROR(ROUND(INDEX(酒税集計pivot!$174:$194,MATCH(酒税計算用シート!$A53,酒税集計pivot!$A$174:$A$194,0),MATCH(酒税計算用シート!K$50,酒税集計pivot!$174:$174,0)),0),0)</f>
        <v>0</v>
      </c>
      <c r="L53">
        <f>IFERROR(ROUND(INDEX(酒税集計pivot!$174:$194,MATCH(酒税計算用シート!$A53,酒税集計pivot!$A$174:$A$194,0),MATCH(酒税計算用シート!L$50,酒税集計pivot!$174:$174,0)),0),0)</f>
        <v>0</v>
      </c>
    </row>
    <row r="54" spans="1:12">
      <c r="A54" s="24" t="str">
        <f>$A$6</f>
        <v>連続式蒸留焼酎</v>
      </c>
      <c r="B54">
        <f>IFERROR(ROUND(INDEX(酒税集計pivot!$174:$194,MATCH(酒税計算用シート!$A54,酒税集計pivot!$A$174:$A$194,0),MATCH(酒税計算用シート!B$50,酒税集計pivot!$174:$174,0)),0),0)</f>
        <v>0</v>
      </c>
      <c r="C54">
        <f>IFERROR(ROUND(INDEX(酒税集計pivot!$174:$194,MATCH(酒税計算用シート!$A54,酒税集計pivot!$A$174:$A$194,0),MATCH(酒税計算用シート!C$50,酒税集計pivot!$174:$174,0)),0),0)</f>
        <v>0</v>
      </c>
      <c r="D54">
        <f>IFERROR(ROUND(INDEX(酒税集計pivot!$174:$194,MATCH(酒税計算用シート!$A54,酒税集計pivot!$A$174:$A$194,0),MATCH(酒税計算用シート!D$50,酒税集計pivot!$174:$174,0)),0),0)</f>
        <v>0</v>
      </c>
      <c r="E54">
        <f>IFERROR(ROUND(INDEX(酒税集計pivot!$174:$194,MATCH(酒税計算用シート!$A54,酒税集計pivot!$A$174:$A$194,0),MATCH(酒税計算用シート!E$50,酒税集計pivot!$174:$174,0)),0),0)</f>
        <v>0</v>
      </c>
      <c r="F54">
        <f>IFERROR(ROUND(INDEX(酒税集計pivot!$174:$194,MATCH(酒税計算用シート!$A54,酒税集計pivot!$A$174:$A$194,0),MATCH(酒税計算用シート!F$50,酒税集計pivot!$174:$174,0)),0),0)</f>
        <v>0</v>
      </c>
      <c r="G54">
        <f>IFERROR(ROUND(INDEX(酒税集計pivot!$174:$194,MATCH(酒税計算用シート!$A54,酒税集計pivot!$A$174:$A$194,0),MATCH(酒税計算用シート!G$50,酒税集計pivot!$174:$174,0)),0),0)</f>
        <v>0</v>
      </c>
      <c r="H54">
        <f>IFERROR(ROUND(INDEX(酒税集計pivot!$174:$194,MATCH(酒税計算用シート!$A54,酒税集計pivot!$A$174:$A$194,0),MATCH(酒税計算用シート!H$50,酒税集計pivot!$174:$174,0)),0),0)</f>
        <v>0</v>
      </c>
      <c r="I54">
        <f>IFERROR(ROUND(INDEX(酒税集計pivot!$174:$194,MATCH(酒税計算用シート!$A54,酒税集計pivot!$A$174:$A$194,0),MATCH(酒税計算用シート!I$50,酒税集計pivot!$174:$174,0)),0),0)</f>
        <v>0</v>
      </c>
      <c r="J54">
        <f>IFERROR(ROUND(INDEX(酒税集計pivot!$174:$194,MATCH(酒税計算用シート!$A54,酒税集計pivot!$A$174:$A$194,0),MATCH(酒税計算用シート!J$50,酒税集計pivot!$174:$174,0)),0),0)</f>
        <v>0</v>
      </c>
      <c r="K54">
        <f>IFERROR(ROUND(INDEX(酒税集計pivot!$174:$194,MATCH(酒税計算用シート!$A54,酒税集計pivot!$A$174:$A$194,0),MATCH(酒税計算用シート!K$50,酒税集計pivot!$174:$174,0)),0),0)</f>
        <v>0</v>
      </c>
      <c r="L54">
        <f>IFERROR(ROUND(INDEX(酒税集計pivot!$174:$194,MATCH(酒税計算用シート!$A54,酒税集計pivot!$A$174:$A$194,0),MATCH(酒税計算用シート!L$50,酒税集計pivot!$174:$174,0)),0),0)</f>
        <v>0</v>
      </c>
    </row>
    <row r="55" spans="1:12">
      <c r="A55" s="24" t="str">
        <f>$A$7</f>
        <v>単式蒸留焼酎</v>
      </c>
      <c r="B55">
        <f>IFERROR(ROUND(INDEX(酒税集計pivot!$174:$194,MATCH(酒税計算用シート!$A55,酒税集計pivot!$A$174:$A$194,0),MATCH(酒税計算用シート!B$50,酒税集計pivot!$174:$174,0)),0),0)</f>
        <v>0</v>
      </c>
      <c r="C55">
        <f>IFERROR(ROUND(INDEX(酒税集計pivot!$174:$194,MATCH(酒税計算用シート!$A55,酒税集計pivot!$A$174:$A$194,0),MATCH(酒税計算用シート!C$50,酒税集計pivot!$174:$174,0)),0),0)</f>
        <v>0</v>
      </c>
      <c r="D55">
        <f>IFERROR(ROUND(INDEX(酒税集計pivot!$174:$194,MATCH(酒税計算用シート!$A55,酒税集計pivot!$A$174:$A$194,0),MATCH(酒税計算用シート!D$50,酒税集計pivot!$174:$174,0)),0),0)</f>
        <v>0</v>
      </c>
      <c r="E55">
        <f>IFERROR(ROUND(INDEX(酒税集計pivot!$174:$194,MATCH(酒税計算用シート!$A55,酒税集計pivot!$A$174:$A$194,0),MATCH(酒税計算用シート!E$50,酒税集計pivot!$174:$174,0)),0),0)</f>
        <v>0</v>
      </c>
      <c r="F55">
        <f>IFERROR(ROUND(INDEX(酒税集計pivot!$174:$194,MATCH(酒税計算用シート!$A55,酒税集計pivot!$A$174:$A$194,0),MATCH(酒税計算用シート!F$50,酒税集計pivot!$174:$174,0)),0),0)</f>
        <v>0</v>
      </c>
      <c r="G55">
        <f>IFERROR(ROUND(INDEX(酒税集計pivot!$174:$194,MATCH(酒税計算用シート!$A55,酒税集計pivot!$A$174:$A$194,0),MATCH(酒税計算用シート!G$50,酒税集計pivot!$174:$174,0)),0),0)</f>
        <v>0</v>
      </c>
      <c r="H55">
        <f>IFERROR(ROUND(INDEX(酒税集計pivot!$174:$194,MATCH(酒税計算用シート!$A55,酒税集計pivot!$A$174:$A$194,0),MATCH(酒税計算用シート!H$50,酒税集計pivot!$174:$174,0)),0),0)</f>
        <v>0</v>
      </c>
      <c r="I55">
        <f>IFERROR(ROUND(INDEX(酒税集計pivot!$174:$194,MATCH(酒税計算用シート!$A55,酒税集計pivot!$A$174:$A$194,0),MATCH(酒税計算用シート!I$50,酒税集計pivot!$174:$174,0)),0),0)</f>
        <v>0</v>
      </c>
      <c r="J55">
        <f>IFERROR(ROUND(INDEX(酒税集計pivot!$174:$194,MATCH(酒税計算用シート!$A55,酒税集計pivot!$A$174:$A$194,0),MATCH(酒税計算用シート!J$50,酒税集計pivot!$174:$174,0)),0),0)</f>
        <v>0</v>
      </c>
      <c r="K55">
        <f>IFERROR(ROUND(INDEX(酒税集計pivot!$174:$194,MATCH(酒税計算用シート!$A55,酒税集計pivot!$A$174:$A$194,0),MATCH(酒税計算用シート!K$50,酒税集計pivot!$174:$174,0)),0),0)</f>
        <v>0</v>
      </c>
      <c r="L55">
        <f>IFERROR(ROUND(INDEX(酒税集計pivot!$174:$194,MATCH(酒税計算用シート!$A55,酒税集計pivot!$A$174:$A$194,0),MATCH(酒税計算用シート!L$50,酒税集計pivot!$174:$174,0)),0),0)</f>
        <v>0</v>
      </c>
    </row>
    <row r="56" spans="1:12">
      <c r="A56" s="24" t="str">
        <f>$A$8</f>
        <v>みりん</v>
      </c>
      <c r="B56">
        <f>IFERROR(ROUND(INDEX(酒税集計pivot!$174:$194,MATCH(酒税計算用シート!$A56,酒税集計pivot!$A$174:$A$194,0),MATCH(酒税計算用シート!B$50,酒税集計pivot!$174:$174,0)),0),0)</f>
        <v>0</v>
      </c>
      <c r="C56">
        <f>IFERROR(ROUND(INDEX(酒税集計pivot!$174:$194,MATCH(酒税計算用シート!$A56,酒税集計pivot!$A$174:$A$194,0),MATCH(酒税計算用シート!C$50,酒税集計pivot!$174:$174,0)),0),0)</f>
        <v>0</v>
      </c>
      <c r="D56">
        <f>IFERROR(ROUND(INDEX(酒税集計pivot!$174:$194,MATCH(酒税計算用シート!$A56,酒税集計pivot!$A$174:$A$194,0),MATCH(酒税計算用シート!D$50,酒税集計pivot!$174:$174,0)),0),0)</f>
        <v>0</v>
      </c>
      <c r="E56">
        <f>IFERROR(ROUND(INDEX(酒税集計pivot!$174:$194,MATCH(酒税計算用シート!$A56,酒税集計pivot!$A$174:$A$194,0),MATCH(酒税計算用シート!E$50,酒税集計pivot!$174:$174,0)),0),0)</f>
        <v>0</v>
      </c>
      <c r="F56">
        <f>IFERROR(ROUND(INDEX(酒税集計pivot!$174:$194,MATCH(酒税計算用シート!$A56,酒税集計pivot!$A$174:$A$194,0),MATCH(酒税計算用シート!F$50,酒税集計pivot!$174:$174,0)),0),0)</f>
        <v>0</v>
      </c>
      <c r="G56">
        <f>IFERROR(ROUND(INDEX(酒税集計pivot!$174:$194,MATCH(酒税計算用シート!$A56,酒税集計pivot!$A$174:$A$194,0),MATCH(酒税計算用シート!G$50,酒税集計pivot!$174:$174,0)),0),0)</f>
        <v>0</v>
      </c>
      <c r="H56">
        <f>IFERROR(ROUND(INDEX(酒税集計pivot!$174:$194,MATCH(酒税計算用シート!$A56,酒税集計pivot!$A$174:$A$194,0),MATCH(酒税計算用シート!H$50,酒税集計pivot!$174:$174,0)),0),0)</f>
        <v>0</v>
      </c>
      <c r="I56">
        <f>IFERROR(ROUND(INDEX(酒税集計pivot!$174:$194,MATCH(酒税計算用シート!$A56,酒税集計pivot!$A$174:$A$194,0),MATCH(酒税計算用シート!I$50,酒税集計pivot!$174:$174,0)),0),0)</f>
        <v>0</v>
      </c>
      <c r="J56">
        <f>IFERROR(ROUND(INDEX(酒税集計pivot!$174:$194,MATCH(酒税計算用シート!$A56,酒税集計pivot!$A$174:$A$194,0),MATCH(酒税計算用シート!J$50,酒税集計pivot!$174:$174,0)),0),0)</f>
        <v>0</v>
      </c>
      <c r="K56">
        <f>IFERROR(ROUND(INDEX(酒税集計pivot!$174:$194,MATCH(酒税計算用シート!$A56,酒税集計pivot!$A$174:$A$194,0),MATCH(酒税計算用シート!K$50,酒税集計pivot!$174:$174,0)),0),0)</f>
        <v>0</v>
      </c>
      <c r="L56">
        <f>IFERROR(ROUND(INDEX(酒税集計pivot!$174:$194,MATCH(酒税計算用シート!$A56,酒税集計pivot!$A$174:$A$194,0),MATCH(酒税計算用シート!L$50,酒税集計pivot!$174:$174,0)),0),0)</f>
        <v>0</v>
      </c>
    </row>
    <row r="57" spans="1:12">
      <c r="A57" s="24" t="str">
        <f>$A$9</f>
        <v>ビール</v>
      </c>
      <c r="B57">
        <f>IFERROR(ROUND(INDEX(酒税集計pivot!$174:$194,MATCH(酒税計算用シート!$A57,酒税集計pivot!$A$174:$A$194,0),MATCH(酒税計算用シート!B$50,酒税集計pivot!$174:$174,0)),0),0)</f>
        <v>0</v>
      </c>
      <c r="C57">
        <f>IFERROR(ROUND(INDEX(酒税集計pivot!$174:$194,MATCH(酒税計算用シート!$A57,酒税集計pivot!$A$174:$A$194,0),MATCH(酒税計算用シート!C$50,酒税集計pivot!$174:$174,0)),0),0)</f>
        <v>0</v>
      </c>
      <c r="D57">
        <f>IFERROR(ROUND(INDEX(酒税集計pivot!$174:$194,MATCH(酒税計算用シート!$A57,酒税集計pivot!$A$174:$A$194,0),MATCH(酒税計算用シート!D$50,酒税集計pivot!$174:$174,0)),0),0)</f>
        <v>0</v>
      </c>
      <c r="E57">
        <f>IFERROR(ROUND(INDEX(酒税集計pivot!$174:$194,MATCH(酒税計算用シート!$A57,酒税集計pivot!$A$174:$A$194,0),MATCH(酒税計算用シート!E$50,酒税集計pivot!$174:$174,0)),0),0)</f>
        <v>0</v>
      </c>
      <c r="F57">
        <f>IFERROR(ROUND(INDEX(酒税集計pivot!$174:$194,MATCH(酒税計算用シート!$A57,酒税集計pivot!$A$174:$A$194,0),MATCH(酒税計算用シート!F$50,酒税集計pivot!$174:$174,0)),0),0)</f>
        <v>0</v>
      </c>
      <c r="G57">
        <f>IFERROR(ROUND(INDEX(酒税集計pivot!$174:$194,MATCH(酒税計算用シート!$A57,酒税集計pivot!$A$174:$A$194,0),MATCH(酒税計算用シート!G$50,酒税集計pivot!$174:$174,0)),0),0)</f>
        <v>0</v>
      </c>
      <c r="H57">
        <f>IFERROR(ROUND(INDEX(酒税集計pivot!$174:$194,MATCH(酒税計算用シート!$A57,酒税集計pivot!$A$174:$A$194,0),MATCH(酒税計算用シート!H$50,酒税集計pivot!$174:$174,0)),0),0)</f>
        <v>0</v>
      </c>
      <c r="I57">
        <f>IFERROR(ROUND(INDEX(酒税集計pivot!$174:$194,MATCH(酒税計算用シート!$A57,酒税集計pivot!$A$174:$A$194,0),MATCH(酒税計算用シート!I$50,酒税集計pivot!$174:$174,0)),0),0)</f>
        <v>0</v>
      </c>
      <c r="J57">
        <f>IFERROR(ROUND(INDEX(酒税集計pivot!$174:$194,MATCH(酒税計算用シート!$A57,酒税集計pivot!$A$174:$A$194,0),MATCH(酒税計算用シート!J$50,酒税集計pivot!$174:$174,0)),0),0)</f>
        <v>0</v>
      </c>
      <c r="K57">
        <f>IFERROR(ROUND(INDEX(酒税集計pivot!$174:$194,MATCH(酒税計算用シート!$A57,酒税集計pivot!$A$174:$A$194,0),MATCH(酒税計算用シート!K$50,酒税集計pivot!$174:$174,0)),0),0)</f>
        <v>0</v>
      </c>
      <c r="L57">
        <f>IFERROR(ROUND(INDEX(酒税集計pivot!$174:$194,MATCH(酒税計算用シート!$A57,酒税集計pivot!$A$174:$A$194,0),MATCH(酒税計算用シート!L$50,酒税集計pivot!$174:$174,0)),0),0)</f>
        <v>0</v>
      </c>
    </row>
    <row r="58" spans="1:12">
      <c r="A58" s="24" t="str">
        <f>$A$10</f>
        <v>果実酒</v>
      </c>
      <c r="B58">
        <f>IFERROR(ROUND(INDEX(酒税集計pivot!$174:$194,MATCH(酒税計算用シート!$A58,酒税集計pivot!$A$174:$A$194,0),MATCH(酒税計算用シート!B$50,酒税集計pivot!$174:$174,0)),0),0)</f>
        <v>0</v>
      </c>
      <c r="C58">
        <f>IFERROR(ROUND(INDEX(酒税集計pivot!$174:$194,MATCH(酒税計算用シート!$A58,酒税集計pivot!$A$174:$A$194,0),MATCH(酒税計算用シート!C$50,酒税集計pivot!$174:$174,0)),0),0)</f>
        <v>0</v>
      </c>
      <c r="D58">
        <f>IFERROR(ROUND(INDEX(酒税集計pivot!$174:$194,MATCH(酒税計算用シート!$A58,酒税集計pivot!$A$174:$A$194,0),MATCH(酒税計算用シート!D$50,酒税集計pivot!$174:$174,0)),0),0)</f>
        <v>0</v>
      </c>
      <c r="E58">
        <f>IFERROR(ROUND(INDEX(酒税集計pivot!$174:$194,MATCH(酒税計算用シート!$A58,酒税集計pivot!$A$174:$A$194,0),MATCH(酒税計算用シート!E$50,酒税集計pivot!$174:$174,0)),0),0)</f>
        <v>0</v>
      </c>
      <c r="F58">
        <f>IFERROR(ROUND(INDEX(酒税集計pivot!$174:$194,MATCH(酒税計算用シート!$A58,酒税集計pivot!$A$174:$A$194,0),MATCH(酒税計算用シート!F$50,酒税集計pivot!$174:$174,0)),0),0)</f>
        <v>0</v>
      </c>
      <c r="G58">
        <f>IFERROR(ROUND(INDEX(酒税集計pivot!$174:$194,MATCH(酒税計算用シート!$A58,酒税集計pivot!$A$174:$A$194,0),MATCH(酒税計算用シート!G$50,酒税集計pivot!$174:$174,0)),0),0)</f>
        <v>0</v>
      </c>
      <c r="H58">
        <f>IFERROR(ROUND(INDEX(酒税集計pivot!$174:$194,MATCH(酒税計算用シート!$A58,酒税集計pivot!$A$174:$A$194,0),MATCH(酒税計算用シート!H$50,酒税集計pivot!$174:$174,0)),0),0)</f>
        <v>0</v>
      </c>
      <c r="I58">
        <f>IFERROR(ROUND(INDEX(酒税集計pivot!$174:$194,MATCH(酒税計算用シート!$A58,酒税集計pivot!$A$174:$A$194,0),MATCH(酒税計算用シート!I$50,酒税集計pivot!$174:$174,0)),0),0)</f>
        <v>0</v>
      </c>
      <c r="J58">
        <f>IFERROR(ROUND(INDEX(酒税集計pivot!$174:$194,MATCH(酒税計算用シート!$A58,酒税集計pivot!$A$174:$A$194,0),MATCH(酒税計算用シート!J$50,酒税集計pivot!$174:$174,0)),0),0)</f>
        <v>0</v>
      </c>
      <c r="K58">
        <f>IFERROR(ROUND(INDEX(酒税集計pivot!$174:$194,MATCH(酒税計算用シート!$A58,酒税集計pivot!$A$174:$A$194,0),MATCH(酒税計算用シート!K$50,酒税集計pivot!$174:$174,0)),0),0)</f>
        <v>0</v>
      </c>
      <c r="L58">
        <f>IFERROR(ROUND(INDEX(酒税集計pivot!$174:$194,MATCH(酒税計算用シート!$A58,酒税集計pivot!$A$174:$A$194,0),MATCH(酒税計算用シート!L$50,酒税集計pivot!$174:$174,0)),0),0)</f>
        <v>0</v>
      </c>
    </row>
    <row r="59" spans="1:12">
      <c r="A59" s="24" t="str">
        <f>$A$11</f>
        <v>甘味果実酒</v>
      </c>
      <c r="B59">
        <f>IFERROR(ROUND(INDEX(酒税集計pivot!$174:$194,MATCH(酒税計算用シート!$A59,酒税集計pivot!$A$174:$A$194,0),MATCH(酒税計算用シート!B$50,酒税集計pivot!$174:$174,0)),0),0)</f>
        <v>0</v>
      </c>
      <c r="C59">
        <f>IFERROR(ROUND(INDEX(酒税集計pivot!$174:$194,MATCH(酒税計算用シート!$A59,酒税集計pivot!$A$174:$A$194,0),MATCH(酒税計算用シート!C$50,酒税集計pivot!$174:$174,0)),0),0)</f>
        <v>0</v>
      </c>
      <c r="D59">
        <f>IFERROR(ROUND(INDEX(酒税集計pivot!$174:$194,MATCH(酒税計算用シート!$A59,酒税集計pivot!$A$174:$A$194,0),MATCH(酒税計算用シート!D$50,酒税集計pivot!$174:$174,0)),0),0)</f>
        <v>0</v>
      </c>
      <c r="E59">
        <f>IFERROR(ROUND(INDEX(酒税集計pivot!$174:$194,MATCH(酒税計算用シート!$A59,酒税集計pivot!$A$174:$A$194,0),MATCH(酒税計算用シート!E$50,酒税集計pivot!$174:$174,0)),0),0)</f>
        <v>0</v>
      </c>
      <c r="F59">
        <f>IFERROR(ROUND(INDEX(酒税集計pivot!$174:$194,MATCH(酒税計算用シート!$A59,酒税集計pivot!$A$174:$A$194,0),MATCH(酒税計算用シート!F$50,酒税集計pivot!$174:$174,0)),0),0)</f>
        <v>0</v>
      </c>
      <c r="G59">
        <f>IFERROR(ROUND(INDEX(酒税集計pivot!$174:$194,MATCH(酒税計算用シート!$A59,酒税集計pivot!$A$174:$A$194,0),MATCH(酒税計算用シート!G$50,酒税集計pivot!$174:$174,0)),0),0)</f>
        <v>0</v>
      </c>
      <c r="H59">
        <f>IFERROR(ROUND(INDEX(酒税集計pivot!$174:$194,MATCH(酒税計算用シート!$A59,酒税集計pivot!$A$174:$A$194,0),MATCH(酒税計算用シート!H$50,酒税集計pivot!$174:$174,0)),0),0)</f>
        <v>0</v>
      </c>
      <c r="I59">
        <f>IFERROR(ROUND(INDEX(酒税集計pivot!$174:$194,MATCH(酒税計算用シート!$A59,酒税集計pivot!$A$174:$A$194,0),MATCH(酒税計算用シート!I$50,酒税集計pivot!$174:$174,0)),0),0)</f>
        <v>0</v>
      </c>
      <c r="J59">
        <f>IFERROR(ROUND(INDEX(酒税集計pivot!$174:$194,MATCH(酒税計算用シート!$A59,酒税集計pivot!$A$174:$A$194,0),MATCH(酒税計算用シート!J$50,酒税集計pivot!$174:$174,0)),0),0)</f>
        <v>0</v>
      </c>
      <c r="K59">
        <f>IFERROR(ROUND(INDEX(酒税集計pivot!$174:$194,MATCH(酒税計算用シート!$A59,酒税集計pivot!$A$174:$A$194,0),MATCH(酒税計算用シート!K$50,酒税集計pivot!$174:$174,0)),0),0)</f>
        <v>0</v>
      </c>
      <c r="L59">
        <f>IFERROR(ROUND(INDEX(酒税集計pivot!$174:$194,MATCH(酒税計算用シート!$A59,酒税集計pivot!$A$174:$A$194,0),MATCH(酒税計算用シート!L$50,酒税集計pivot!$174:$174,0)),0),0)</f>
        <v>0</v>
      </c>
    </row>
    <row r="60" spans="1:12">
      <c r="A60" s="24" t="str">
        <f>$A$12</f>
        <v>ウイスキー</v>
      </c>
      <c r="B60">
        <f>IFERROR(ROUND(INDEX(酒税集計pivot!$174:$194,MATCH(酒税計算用シート!$A60,酒税集計pivot!$A$174:$A$194,0),MATCH(酒税計算用シート!B$50,酒税集計pivot!$174:$174,0)),0),0)</f>
        <v>0</v>
      </c>
      <c r="C60">
        <f>IFERROR(ROUND(INDEX(酒税集計pivot!$174:$194,MATCH(酒税計算用シート!$A60,酒税集計pivot!$A$174:$A$194,0),MATCH(酒税計算用シート!C$50,酒税集計pivot!$174:$174,0)),0),0)</f>
        <v>0</v>
      </c>
      <c r="D60">
        <f>IFERROR(ROUND(INDEX(酒税集計pivot!$174:$194,MATCH(酒税計算用シート!$A60,酒税集計pivot!$A$174:$A$194,0),MATCH(酒税計算用シート!D$50,酒税集計pivot!$174:$174,0)),0),0)</f>
        <v>0</v>
      </c>
      <c r="E60">
        <f>IFERROR(ROUND(INDEX(酒税集計pivot!$174:$194,MATCH(酒税計算用シート!$A60,酒税集計pivot!$A$174:$A$194,0),MATCH(酒税計算用シート!E$50,酒税集計pivot!$174:$174,0)),0),0)</f>
        <v>0</v>
      </c>
      <c r="F60">
        <f>IFERROR(ROUND(INDEX(酒税集計pivot!$174:$194,MATCH(酒税計算用シート!$A60,酒税集計pivot!$A$174:$A$194,0),MATCH(酒税計算用シート!F$50,酒税集計pivot!$174:$174,0)),0),0)</f>
        <v>0</v>
      </c>
      <c r="G60">
        <f>IFERROR(ROUND(INDEX(酒税集計pivot!$174:$194,MATCH(酒税計算用シート!$A60,酒税集計pivot!$A$174:$A$194,0),MATCH(酒税計算用シート!G$50,酒税集計pivot!$174:$174,0)),0),0)</f>
        <v>0</v>
      </c>
      <c r="H60">
        <f>IFERROR(ROUND(INDEX(酒税集計pivot!$174:$194,MATCH(酒税計算用シート!$A60,酒税集計pivot!$A$174:$A$194,0),MATCH(酒税計算用シート!H$50,酒税集計pivot!$174:$174,0)),0),0)</f>
        <v>0</v>
      </c>
      <c r="I60">
        <f>IFERROR(ROUND(INDEX(酒税集計pivot!$174:$194,MATCH(酒税計算用シート!$A60,酒税集計pivot!$A$174:$A$194,0),MATCH(酒税計算用シート!I$50,酒税集計pivot!$174:$174,0)),0),0)</f>
        <v>0</v>
      </c>
      <c r="J60">
        <f>IFERROR(ROUND(INDEX(酒税集計pivot!$174:$194,MATCH(酒税計算用シート!$A60,酒税集計pivot!$A$174:$A$194,0),MATCH(酒税計算用シート!J$50,酒税集計pivot!$174:$174,0)),0),0)</f>
        <v>0</v>
      </c>
      <c r="K60">
        <f>IFERROR(ROUND(INDEX(酒税集計pivot!$174:$194,MATCH(酒税計算用シート!$A60,酒税集計pivot!$A$174:$A$194,0),MATCH(酒税計算用シート!K$50,酒税集計pivot!$174:$174,0)),0),0)</f>
        <v>0</v>
      </c>
      <c r="L60">
        <f>IFERROR(ROUND(INDEX(酒税集計pivot!$174:$194,MATCH(酒税計算用シート!$A60,酒税集計pivot!$A$174:$A$194,0),MATCH(酒税計算用シート!L$50,酒税集計pivot!$174:$174,0)),0),0)</f>
        <v>0</v>
      </c>
    </row>
    <row r="61" spans="1:12">
      <c r="A61" s="24" t="str">
        <f>$A$13</f>
        <v>ブランデー</v>
      </c>
      <c r="B61">
        <f>IFERROR(ROUND(INDEX(酒税集計pivot!$174:$194,MATCH(酒税計算用シート!$A61,酒税集計pivot!$A$174:$A$194,0),MATCH(酒税計算用シート!B$50,酒税集計pivot!$174:$174,0)),0),0)</f>
        <v>0</v>
      </c>
      <c r="C61">
        <f>IFERROR(ROUND(INDEX(酒税集計pivot!$174:$194,MATCH(酒税計算用シート!$A61,酒税集計pivot!$A$174:$A$194,0),MATCH(酒税計算用シート!C$50,酒税集計pivot!$174:$174,0)),0),0)</f>
        <v>0</v>
      </c>
      <c r="D61">
        <f>IFERROR(ROUND(INDEX(酒税集計pivot!$174:$194,MATCH(酒税計算用シート!$A61,酒税集計pivot!$A$174:$A$194,0),MATCH(酒税計算用シート!D$50,酒税集計pivot!$174:$174,0)),0),0)</f>
        <v>0</v>
      </c>
      <c r="E61">
        <f>IFERROR(ROUND(INDEX(酒税集計pivot!$174:$194,MATCH(酒税計算用シート!$A61,酒税集計pivot!$A$174:$A$194,0),MATCH(酒税計算用シート!E$50,酒税集計pivot!$174:$174,0)),0),0)</f>
        <v>0</v>
      </c>
      <c r="F61">
        <f>IFERROR(ROUND(INDEX(酒税集計pivot!$174:$194,MATCH(酒税計算用シート!$A61,酒税集計pivot!$A$174:$A$194,0),MATCH(酒税計算用シート!F$50,酒税集計pivot!$174:$174,0)),0),0)</f>
        <v>0</v>
      </c>
      <c r="G61">
        <f>IFERROR(ROUND(INDEX(酒税集計pivot!$174:$194,MATCH(酒税計算用シート!$A61,酒税集計pivot!$A$174:$A$194,0),MATCH(酒税計算用シート!G$50,酒税集計pivot!$174:$174,0)),0),0)</f>
        <v>0</v>
      </c>
      <c r="H61">
        <f>IFERROR(ROUND(INDEX(酒税集計pivot!$174:$194,MATCH(酒税計算用シート!$A61,酒税集計pivot!$A$174:$A$194,0),MATCH(酒税計算用シート!H$50,酒税集計pivot!$174:$174,0)),0),0)</f>
        <v>0</v>
      </c>
      <c r="I61">
        <f>IFERROR(ROUND(INDEX(酒税集計pivot!$174:$194,MATCH(酒税計算用シート!$A61,酒税集計pivot!$A$174:$A$194,0),MATCH(酒税計算用シート!I$50,酒税集計pivot!$174:$174,0)),0),0)</f>
        <v>0</v>
      </c>
      <c r="J61">
        <f>IFERROR(ROUND(INDEX(酒税集計pivot!$174:$194,MATCH(酒税計算用シート!$A61,酒税集計pivot!$A$174:$A$194,0),MATCH(酒税計算用シート!J$50,酒税集計pivot!$174:$174,0)),0),0)</f>
        <v>0</v>
      </c>
      <c r="K61">
        <f>IFERROR(ROUND(INDEX(酒税集計pivot!$174:$194,MATCH(酒税計算用シート!$A61,酒税集計pivot!$A$174:$A$194,0),MATCH(酒税計算用シート!K$50,酒税集計pivot!$174:$174,0)),0),0)</f>
        <v>0</v>
      </c>
      <c r="L61">
        <f>IFERROR(ROUND(INDEX(酒税集計pivot!$174:$194,MATCH(酒税計算用シート!$A61,酒税集計pivot!$A$174:$A$194,0),MATCH(酒税計算用シート!L$50,酒税集計pivot!$174:$174,0)),0),0)</f>
        <v>0</v>
      </c>
    </row>
    <row r="62" spans="1:12">
      <c r="A62" s="24" t="str">
        <f>$A$14</f>
        <v>原料用アルコール</v>
      </c>
      <c r="B62">
        <f>IFERROR(ROUND(INDEX(酒税集計pivot!$174:$194,MATCH(酒税計算用シート!$A62,酒税集計pivot!$A$174:$A$194,0),MATCH(酒税計算用シート!B$50,酒税集計pivot!$174:$174,0)),0),0)</f>
        <v>0</v>
      </c>
      <c r="C62">
        <f>IFERROR(ROUND(INDEX(酒税集計pivot!$174:$194,MATCH(酒税計算用シート!$A62,酒税集計pivot!$A$174:$A$194,0),MATCH(酒税計算用シート!C$50,酒税集計pivot!$174:$174,0)),0),0)</f>
        <v>0</v>
      </c>
      <c r="D62">
        <f>IFERROR(ROUND(INDEX(酒税集計pivot!$174:$194,MATCH(酒税計算用シート!$A62,酒税集計pivot!$A$174:$A$194,0),MATCH(酒税計算用シート!D$50,酒税集計pivot!$174:$174,0)),0),0)</f>
        <v>0</v>
      </c>
      <c r="E62">
        <f>IFERROR(ROUND(INDEX(酒税集計pivot!$174:$194,MATCH(酒税計算用シート!$A62,酒税集計pivot!$A$174:$A$194,0),MATCH(酒税計算用シート!E$50,酒税集計pivot!$174:$174,0)),0),0)</f>
        <v>0</v>
      </c>
      <c r="F62">
        <f>IFERROR(ROUND(INDEX(酒税集計pivot!$174:$194,MATCH(酒税計算用シート!$A62,酒税集計pivot!$A$174:$A$194,0),MATCH(酒税計算用シート!F$50,酒税集計pivot!$174:$174,0)),0),0)</f>
        <v>0</v>
      </c>
      <c r="G62">
        <f>IFERROR(ROUND(INDEX(酒税集計pivot!$174:$194,MATCH(酒税計算用シート!$A62,酒税集計pivot!$A$174:$A$194,0),MATCH(酒税計算用シート!G$50,酒税集計pivot!$174:$174,0)),0),0)</f>
        <v>0</v>
      </c>
      <c r="H62">
        <f>IFERROR(ROUND(INDEX(酒税集計pivot!$174:$194,MATCH(酒税計算用シート!$A62,酒税集計pivot!$A$174:$A$194,0),MATCH(酒税計算用シート!H$50,酒税集計pivot!$174:$174,0)),0),0)</f>
        <v>0</v>
      </c>
      <c r="I62">
        <f>IFERROR(ROUND(INDEX(酒税集計pivot!$174:$194,MATCH(酒税計算用シート!$A62,酒税集計pivot!$A$174:$A$194,0),MATCH(酒税計算用シート!I$50,酒税集計pivot!$174:$174,0)),0),0)</f>
        <v>0</v>
      </c>
      <c r="J62">
        <f>IFERROR(ROUND(INDEX(酒税集計pivot!$174:$194,MATCH(酒税計算用シート!$A62,酒税集計pivot!$A$174:$A$194,0),MATCH(酒税計算用シート!J$50,酒税集計pivot!$174:$174,0)),0),0)</f>
        <v>0</v>
      </c>
      <c r="K62">
        <f>IFERROR(ROUND(INDEX(酒税集計pivot!$174:$194,MATCH(酒税計算用シート!$A62,酒税集計pivot!$A$174:$A$194,0),MATCH(酒税計算用シート!K$50,酒税集計pivot!$174:$174,0)),0),0)</f>
        <v>0</v>
      </c>
      <c r="L62">
        <f>IFERROR(ROUND(INDEX(酒税集計pivot!$174:$194,MATCH(酒税計算用シート!$A62,酒税集計pivot!$A$174:$A$194,0),MATCH(酒税計算用シート!L$50,酒税集計pivot!$174:$174,0)),0),0)</f>
        <v>0</v>
      </c>
    </row>
    <row r="63" spans="1:12">
      <c r="A63" s="24" t="str">
        <f>$A$15</f>
        <v>発泡酒</v>
      </c>
      <c r="B63">
        <f>IFERROR(ROUND(INDEX(酒税集計pivot!$174:$194,MATCH(酒税計算用シート!$A63,酒税集計pivot!$A$174:$A$194,0),MATCH(酒税計算用シート!B$50,酒税集計pivot!$174:$174,0)),0),0)</f>
        <v>0</v>
      </c>
      <c r="C63">
        <f>IFERROR(ROUND(INDEX(酒税集計pivot!$174:$194,MATCH(酒税計算用シート!$A63,酒税集計pivot!$A$174:$A$194,0),MATCH(酒税計算用シート!C$50,酒税集計pivot!$174:$174,0)),0),0)</f>
        <v>0</v>
      </c>
      <c r="D63">
        <f>IFERROR(ROUND(INDEX(酒税集計pivot!$174:$194,MATCH(酒税計算用シート!$A63,酒税集計pivot!$A$174:$A$194,0),MATCH(酒税計算用シート!D$50,酒税集計pivot!$174:$174,0)),0),0)</f>
        <v>0</v>
      </c>
      <c r="E63">
        <f>IFERROR(ROUND(INDEX(酒税集計pivot!$174:$194,MATCH(酒税計算用シート!$A63,酒税集計pivot!$A$174:$A$194,0),MATCH(酒税計算用シート!E$50,酒税集計pivot!$174:$174,0)),0),0)</f>
        <v>0</v>
      </c>
      <c r="F63">
        <f>IFERROR(ROUND(INDEX(酒税集計pivot!$174:$194,MATCH(酒税計算用シート!$A63,酒税集計pivot!$A$174:$A$194,0),MATCH(酒税計算用シート!F$50,酒税集計pivot!$174:$174,0)),0),0)</f>
        <v>0</v>
      </c>
      <c r="G63">
        <f>IFERROR(ROUND(INDEX(酒税集計pivot!$174:$194,MATCH(酒税計算用シート!$A63,酒税集計pivot!$A$174:$A$194,0),MATCH(酒税計算用シート!G$50,酒税集計pivot!$174:$174,0)),0),0)</f>
        <v>0</v>
      </c>
      <c r="H63">
        <f>IFERROR(ROUND(INDEX(酒税集計pivot!$174:$194,MATCH(酒税計算用シート!$A63,酒税集計pivot!$A$174:$A$194,0),MATCH(酒税計算用シート!H$50,酒税集計pivot!$174:$174,0)),0),0)</f>
        <v>0</v>
      </c>
      <c r="I63">
        <f>IFERROR(ROUND(INDEX(酒税集計pivot!$174:$194,MATCH(酒税計算用シート!$A63,酒税集計pivot!$A$174:$A$194,0),MATCH(酒税計算用シート!I$50,酒税集計pivot!$174:$174,0)),0),0)</f>
        <v>0</v>
      </c>
      <c r="J63">
        <f>IFERROR(ROUND(INDEX(酒税集計pivot!$174:$194,MATCH(酒税計算用シート!$A63,酒税集計pivot!$A$174:$A$194,0),MATCH(酒税計算用シート!J$50,酒税集計pivot!$174:$174,0)),0),0)</f>
        <v>0</v>
      </c>
      <c r="K63">
        <f>IFERROR(ROUND(INDEX(酒税集計pivot!$174:$194,MATCH(酒税計算用シート!$A63,酒税集計pivot!$A$174:$A$194,0),MATCH(酒税計算用シート!K$50,酒税集計pivot!$174:$174,0)),0),0)</f>
        <v>0</v>
      </c>
      <c r="L63">
        <f>IFERROR(ROUND(INDEX(酒税集計pivot!$174:$194,MATCH(酒税計算用シート!$A63,酒税集計pivot!$A$174:$A$194,0),MATCH(酒税計算用シート!L$50,酒税集計pivot!$174:$174,0)),0),0)</f>
        <v>0</v>
      </c>
    </row>
    <row r="64" spans="1:12">
      <c r="A64" s="24" t="str">
        <f>$A$16</f>
        <v>その他の醸造酒</v>
      </c>
      <c r="B64">
        <f>IFERROR(ROUND(INDEX(酒税集計pivot!$174:$194,MATCH(酒税計算用シート!$A64,酒税集計pivot!$A$174:$A$194,0),MATCH(酒税計算用シート!B$50,酒税集計pivot!$174:$174,0)),0),0)</f>
        <v>0</v>
      </c>
      <c r="C64">
        <f>IFERROR(ROUND(INDEX(酒税集計pivot!$174:$194,MATCH(酒税計算用シート!$A64,酒税集計pivot!$A$174:$A$194,0),MATCH(酒税計算用シート!C$50,酒税集計pivot!$174:$174,0)),0),0)</f>
        <v>0</v>
      </c>
      <c r="D64">
        <f>IFERROR(ROUND(INDEX(酒税集計pivot!$174:$194,MATCH(酒税計算用シート!$A64,酒税集計pivot!$A$174:$A$194,0),MATCH(酒税計算用シート!D$50,酒税集計pivot!$174:$174,0)),0),0)</f>
        <v>0</v>
      </c>
      <c r="E64">
        <f>IFERROR(ROUND(INDEX(酒税集計pivot!$174:$194,MATCH(酒税計算用シート!$A64,酒税集計pivot!$A$174:$A$194,0),MATCH(酒税計算用シート!E$50,酒税集計pivot!$174:$174,0)),0),0)</f>
        <v>0</v>
      </c>
      <c r="F64">
        <f>IFERROR(ROUND(INDEX(酒税集計pivot!$174:$194,MATCH(酒税計算用シート!$A64,酒税集計pivot!$A$174:$A$194,0),MATCH(酒税計算用シート!F$50,酒税集計pivot!$174:$174,0)),0),0)</f>
        <v>0</v>
      </c>
      <c r="G64">
        <f>IFERROR(ROUND(INDEX(酒税集計pivot!$174:$194,MATCH(酒税計算用シート!$A64,酒税集計pivot!$A$174:$A$194,0),MATCH(酒税計算用シート!G$50,酒税集計pivot!$174:$174,0)),0),0)</f>
        <v>0</v>
      </c>
      <c r="H64">
        <f>IFERROR(ROUND(INDEX(酒税集計pivot!$174:$194,MATCH(酒税計算用シート!$A64,酒税集計pivot!$A$174:$A$194,0),MATCH(酒税計算用シート!H$50,酒税集計pivot!$174:$174,0)),0),0)</f>
        <v>0</v>
      </c>
      <c r="I64">
        <f>IFERROR(ROUND(INDEX(酒税集計pivot!$174:$194,MATCH(酒税計算用シート!$A64,酒税集計pivot!$A$174:$A$194,0),MATCH(酒税計算用シート!I$50,酒税集計pivot!$174:$174,0)),0),0)</f>
        <v>0</v>
      </c>
      <c r="J64">
        <f>IFERROR(ROUND(INDEX(酒税集計pivot!$174:$194,MATCH(酒税計算用シート!$A64,酒税集計pivot!$A$174:$A$194,0),MATCH(酒税計算用シート!J$50,酒税集計pivot!$174:$174,0)),0),0)</f>
        <v>0</v>
      </c>
      <c r="K64">
        <f>IFERROR(ROUND(INDEX(酒税集計pivot!$174:$194,MATCH(酒税計算用シート!$A64,酒税集計pivot!$A$174:$A$194,0),MATCH(酒税計算用シート!K$50,酒税集計pivot!$174:$174,0)),0),0)</f>
        <v>0</v>
      </c>
      <c r="L64">
        <f>IFERROR(ROUND(INDEX(酒税集計pivot!$174:$194,MATCH(酒税計算用シート!$A64,酒税集計pivot!$A$174:$A$194,0),MATCH(酒税計算用シート!L$50,酒税集計pivot!$174:$174,0)),0),0)</f>
        <v>0</v>
      </c>
    </row>
    <row r="65" spans="1:12">
      <c r="A65" s="24" t="str">
        <f>$A$17</f>
        <v>スピリッツ</v>
      </c>
      <c r="B65">
        <f>IFERROR(ROUND(INDEX(酒税集計pivot!$174:$194,MATCH(酒税計算用シート!$A65,酒税集計pivot!$A$174:$A$194,0),MATCH(酒税計算用シート!B$50,酒税集計pivot!$174:$174,0)),0),0)</f>
        <v>0</v>
      </c>
      <c r="C65">
        <f>IFERROR(ROUND(INDEX(酒税集計pivot!$174:$194,MATCH(酒税計算用シート!$A65,酒税集計pivot!$A$174:$A$194,0),MATCH(酒税計算用シート!C$50,酒税集計pivot!$174:$174,0)),0),0)</f>
        <v>0</v>
      </c>
      <c r="D65">
        <f>IFERROR(ROUND(INDEX(酒税集計pivot!$174:$194,MATCH(酒税計算用シート!$A65,酒税集計pivot!$A$174:$A$194,0),MATCH(酒税計算用シート!D$50,酒税集計pivot!$174:$174,0)),0),0)</f>
        <v>0</v>
      </c>
      <c r="E65">
        <f>IFERROR(ROUND(INDEX(酒税集計pivot!$174:$194,MATCH(酒税計算用シート!$A65,酒税集計pivot!$A$174:$A$194,0),MATCH(酒税計算用シート!E$50,酒税集計pivot!$174:$174,0)),0),0)</f>
        <v>0</v>
      </c>
      <c r="F65">
        <f>IFERROR(ROUND(INDEX(酒税集計pivot!$174:$194,MATCH(酒税計算用シート!$A65,酒税集計pivot!$A$174:$A$194,0),MATCH(酒税計算用シート!F$50,酒税集計pivot!$174:$174,0)),0),0)</f>
        <v>0</v>
      </c>
      <c r="G65">
        <f>IFERROR(ROUND(INDEX(酒税集計pivot!$174:$194,MATCH(酒税計算用シート!$A65,酒税集計pivot!$A$174:$A$194,0),MATCH(酒税計算用シート!G$50,酒税集計pivot!$174:$174,0)),0),0)</f>
        <v>0</v>
      </c>
      <c r="H65">
        <f>IFERROR(ROUND(INDEX(酒税集計pivot!$174:$194,MATCH(酒税計算用シート!$A65,酒税集計pivot!$A$174:$A$194,0),MATCH(酒税計算用シート!H$50,酒税集計pivot!$174:$174,0)),0),0)</f>
        <v>0</v>
      </c>
      <c r="I65">
        <f>IFERROR(ROUND(INDEX(酒税集計pivot!$174:$194,MATCH(酒税計算用シート!$A65,酒税集計pivot!$A$174:$A$194,0),MATCH(酒税計算用シート!I$50,酒税集計pivot!$174:$174,0)),0),0)</f>
        <v>0</v>
      </c>
      <c r="J65">
        <f>IFERROR(ROUND(INDEX(酒税集計pivot!$174:$194,MATCH(酒税計算用シート!$A65,酒税集計pivot!$A$174:$A$194,0),MATCH(酒税計算用シート!J$50,酒税集計pivot!$174:$174,0)),0),0)</f>
        <v>0</v>
      </c>
      <c r="K65">
        <f>IFERROR(ROUND(INDEX(酒税集計pivot!$174:$194,MATCH(酒税計算用シート!$A65,酒税集計pivot!$A$174:$A$194,0),MATCH(酒税計算用シート!K$50,酒税集計pivot!$174:$174,0)),0),0)</f>
        <v>0</v>
      </c>
      <c r="L65">
        <f>IFERROR(ROUND(INDEX(酒税集計pivot!$174:$194,MATCH(酒税計算用シート!$A65,酒税集計pivot!$A$174:$A$194,0),MATCH(酒税計算用シート!L$50,酒税集計pivot!$174:$174,0)),0),0)</f>
        <v>0</v>
      </c>
    </row>
    <row r="66" spans="1:12">
      <c r="A66" s="24" t="str">
        <f>$A$18</f>
        <v>リキュール</v>
      </c>
      <c r="B66">
        <f>IFERROR(ROUND(INDEX(酒税集計pivot!$174:$194,MATCH(酒税計算用シート!$A66,酒税集計pivot!$A$174:$A$194,0),MATCH(酒税計算用シート!B$50,酒税集計pivot!$174:$174,0)),0),0)</f>
        <v>0</v>
      </c>
      <c r="C66">
        <f>IFERROR(ROUND(INDEX(酒税集計pivot!$174:$194,MATCH(酒税計算用シート!$A66,酒税集計pivot!$A$174:$A$194,0),MATCH(酒税計算用シート!C$50,酒税集計pivot!$174:$174,0)),0),0)</f>
        <v>0</v>
      </c>
      <c r="D66">
        <f>IFERROR(ROUND(INDEX(酒税集計pivot!$174:$194,MATCH(酒税計算用シート!$A66,酒税集計pivot!$A$174:$A$194,0),MATCH(酒税計算用シート!D$50,酒税集計pivot!$174:$174,0)),0),0)</f>
        <v>0</v>
      </c>
      <c r="E66">
        <f>IFERROR(ROUND(INDEX(酒税集計pivot!$174:$194,MATCH(酒税計算用シート!$A66,酒税集計pivot!$A$174:$A$194,0),MATCH(酒税計算用シート!E$50,酒税集計pivot!$174:$174,0)),0),0)</f>
        <v>0</v>
      </c>
      <c r="F66">
        <f>IFERROR(ROUND(INDEX(酒税集計pivot!$174:$194,MATCH(酒税計算用シート!$A66,酒税集計pivot!$A$174:$A$194,0),MATCH(酒税計算用シート!F$50,酒税集計pivot!$174:$174,0)),0),0)</f>
        <v>0</v>
      </c>
      <c r="G66">
        <f>IFERROR(ROUND(INDEX(酒税集計pivot!$174:$194,MATCH(酒税計算用シート!$A66,酒税集計pivot!$A$174:$A$194,0),MATCH(酒税計算用シート!G$50,酒税集計pivot!$174:$174,0)),0),0)</f>
        <v>0</v>
      </c>
      <c r="H66">
        <f>IFERROR(ROUND(INDEX(酒税集計pivot!$174:$194,MATCH(酒税計算用シート!$A66,酒税集計pivot!$A$174:$A$194,0),MATCH(酒税計算用シート!H$50,酒税集計pivot!$174:$174,0)),0),0)</f>
        <v>0</v>
      </c>
      <c r="I66">
        <f>IFERROR(ROUND(INDEX(酒税集計pivot!$174:$194,MATCH(酒税計算用シート!$A66,酒税集計pivot!$A$174:$A$194,0),MATCH(酒税計算用シート!I$50,酒税集計pivot!$174:$174,0)),0),0)</f>
        <v>0</v>
      </c>
      <c r="J66">
        <f>IFERROR(ROUND(INDEX(酒税集計pivot!$174:$194,MATCH(酒税計算用シート!$A66,酒税集計pivot!$A$174:$A$194,0),MATCH(酒税計算用シート!J$50,酒税集計pivot!$174:$174,0)),0),0)</f>
        <v>0</v>
      </c>
      <c r="K66">
        <f>IFERROR(ROUND(INDEX(酒税集計pivot!$174:$194,MATCH(酒税計算用シート!$A66,酒税集計pivot!$A$174:$A$194,0),MATCH(酒税計算用シート!K$50,酒税集計pivot!$174:$174,0)),0),0)</f>
        <v>0</v>
      </c>
      <c r="L66">
        <f>IFERROR(ROUND(INDEX(酒税集計pivot!$174:$194,MATCH(酒税計算用シート!$A66,酒税集計pivot!$A$174:$A$194,0),MATCH(酒税計算用シート!L$50,酒税集計pivot!$174:$174,0)),0),0)</f>
        <v>0</v>
      </c>
    </row>
    <row r="67" spans="1:12">
      <c r="A67" s="24" t="str">
        <f>$A$19</f>
        <v>雑酒</v>
      </c>
      <c r="B67">
        <f>IFERROR(ROUND(INDEX(酒税集計pivot!$174:$194,MATCH(酒税計算用シート!$A67,酒税集計pivot!$A$174:$A$194,0),MATCH(酒税計算用シート!B$50,酒税集計pivot!$174:$174,0)),0),0)</f>
        <v>0</v>
      </c>
      <c r="C67">
        <f>IFERROR(ROUND(INDEX(酒税集計pivot!$174:$194,MATCH(酒税計算用シート!$A67,酒税集計pivot!$A$174:$A$194,0),MATCH(酒税計算用シート!C$50,酒税集計pivot!$174:$174,0)),0),0)</f>
        <v>0</v>
      </c>
      <c r="D67">
        <f>IFERROR(ROUND(INDEX(酒税集計pivot!$174:$194,MATCH(酒税計算用シート!$A67,酒税集計pivot!$A$174:$A$194,0),MATCH(酒税計算用シート!D$50,酒税集計pivot!$174:$174,0)),0),0)</f>
        <v>0</v>
      </c>
      <c r="E67">
        <f>IFERROR(ROUND(INDEX(酒税集計pivot!$174:$194,MATCH(酒税計算用シート!$A67,酒税集計pivot!$A$174:$A$194,0),MATCH(酒税計算用シート!E$50,酒税集計pivot!$174:$174,0)),0),0)</f>
        <v>0</v>
      </c>
      <c r="F67">
        <f>IFERROR(ROUND(INDEX(酒税集計pivot!$174:$194,MATCH(酒税計算用シート!$A67,酒税集計pivot!$A$174:$A$194,0),MATCH(酒税計算用シート!F$50,酒税集計pivot!$174:$174,0)),0),0)</f>
        <v>0</v>
      </c>
      <c r="G67">
        <f>IFERROR(ROUND(INDEX(酒税集計pivot!$174:$194,MATCH(酒税計算用シート!$A67,酒税集計pivot!$A$174:$A$194,0),MATCH(酒税計算用シート!G$50,酒税集計pivot!$174:$174,0)),0),0)</f>
        <v>0</v>
      </c>
      <c r="H67">
        <f>IFERROR(ROUND(INDEX(酒税集計pivot!$174:$194,MATCH(酒税計算用シート!$A67,酒税集計pivot!$A$174:$A$194,0),MATCH(酒税計算用シート!H$50,酒税集計pivot!$174:$174,0)),0),0)</f>
        <v>0</v>
      </c>
      <c r="I67">
        <f>IFERROR(ROUND(INDEX(酒税集計pivot!$174:$194,MATCH(酒税計算用シート!$A67,酒税集計pivot!$A$174:$A$194,0),MATCH(酒税計算用シート!I$50,酒税集計pivot!$174:$174,0)),0),0)</f>
        <v>0</v>
      </c>
      <c r="J67">
        <f>IFERROR(ROUND(INDEX(酒税集計pivot!$174:$194,MATCH(酒税計算用シート!$A67,酒税集計pivot!$A$174:$A$194,0),MATCH(酒税計算用シート!J$50,酒税集計pivot!$174:$174,0)),0),0)</f>
        <v>0</v>
      </c>
      <c r="K67">
        <f>IFERROR(ROUND(INDEX(酒税集計pivot!$174:$194,MATCH(酒税計算用シート!$A67,酒税集計pivot!$A$174:$A$194,0),MATCH(酒税計算用シート!K$50,酒税集計pivot!$174:$174,0)),0),0)</f>
        <v>0</v>
      </c>
      <c r="L67">
        <f>IFERROR(ROUND(INDEX(酒税集計pivot!$174:$194,MATCH(酒税計算用シート!$A67,酒税集計pivot!$A$174:$A$194,0),MATCH(酒税計算用シート!L$50,酒税集計pivot!$174:$174,0)),0),0)</f>
        <v>0</v>
      </c>
    </row>
    <row r="68" spans="1:12">
      <c r="A68" s="24" t="e">
        <f>#REF!</f>
        <v>#REF!</v>
      </c>
      <c r="B68">
        <f>IFERROR(ROUND(INDEX(酒税集計pivot!$174:$194,MATCH(酒税計算用シート!$A68,酒税集計pivot!$A$174:$A$194,0),MATCH(酒税計算用シート!B$50,酒税集計pivot!$174:$174,0)),0),0)</f>
        <v>0</v>
      </c>
      <c r="C68">
        <f>IFERROR(ROUND(INDEX(酒税集計pivot!$174:$194,MATCH(酒税計算用シート!$A68,酒税集計pivot!$A$174:$A$194,0),MATCH(酒税計算用シート!C$50,酒税集計pivot!$174:$174,0)),0),0)</f>
        <v>0</v>
      </c>
      <c r="D68">
        <f>IFERROR(ROUND(INDEX(酒税集計pivot!$174:$194,MATCH(酒税計算用シート!$A68,酒税集計pivot!$A$174:$A$194,0),MATCH(酒税計算用シート!D$50,酒税集計pivot!$174:$174,0)),0),0)</f>
        <v>0</v>
      </c>
      <c r="E68">
        <f>IFERROR(ROUND(INDEX(酒税集計pivot!$174:$194,MATCH(酒税計算用シート!$A68,酒税集計pivot!$A$174:$A$194,0),MATCH(酒税計算用シート!E$50,酒税集計pivot!$174:$174,0)),0),0)</f>
        <v>0</v>
      </c>
      <c r="F68">
        <f>IFERROR(ROUND(INDEX(酒税集計pivot!$174:$194,MATCH(酒税計算用シート!$A68,酒税集計pivot!$A$174:$A$194,0),MATCH(酒税計算用シート!F$50,酒税集計pivot!$174:$174,0)),0),0)</f>
        <v>0</v>
      </c>
      <c r="G68">
        <f>IFERROR(ROUND(INDEX(酒税集計pivot!$174:$194,MATCH(酒税計算用シート!$A68,酒税集計pivot!$A$174:$A$194,0),MATCH(酒税計算用シート!G$50,酒税集計pivot!$174:$174,0)),0),0)</f>
        <v>0</v>
      </c>
      <c r="H68">
        <f>IFERROR(ROUND(INDEX(酒税集計pivot!$174:$194,MATCH(酒税計算用シート!$A68,酒税集計pivot!$A$174:$A$194,0),MATCH(酒税計算用シート!H$50,酒税集計pivot!$174:$174,0)),0),0)</f>
        <v>0</v>
      </c>
      <c r="I68">
        <f>IFERROR(ROUND(INDEX(酒税集計pivot!$174:$194,MATCH(酒税計算用シート!$A68,酒税集計pivot!$A$174:$A$194,0),MATCH(酒税計算用シート!I$50,酒税集計pivot!$174:$174,0)),0),0)</f>
        <v>0</v>
      </c>
      <c r="J68">
        <f>IFERROR(ROUND(INDEX(酒税集計pivot!$174:$194,MATCH(酒税計算用シート!$A68,酒税集計pivot!$A$174:$A$194,0),MATCH(酒税計算用シート!J$50,酒税集計pivot!$174:$174,0)),0),0)</f>
        <v>0</v>
      </c>
      <c r="K68">
        <f>IFERROR(ROUND(INDEX(酒税集計pivot!$174:$194,MATCH(酒税計算用シート!$A68,酒税集計pivot!$A$174:$A$194,0),MATCH(酒税計算用シート!K$50,酒税集計pivot!$174:$174,0)),0),0)</f>
        <v>0</v>
      </c>
      <c r="L68">
        <f>IFERROR(ROUND(INDEX(酒税集計pivot!$174:$194,MATCH(酒税計算用シート!$A68,酒税集計pivot!$A$174:$A$194,0),MATCH(酒税計算用シート!L$50,酒税集計pivot!$174:$174,0)),0),0)</f>
        <v>0</v>
      </c>
    </row>
    <row r="69" spans="1:12">
      <c r="A69" s="24" t="str">
        <f>$A$20</f>
        <v>粉末酒</v>
      </c>
    </row>
    <row r="75" spans="1:12">
      <c r="A75" s="24" t="s">
        <v>199</v>
      </c>
    </row>
    <row r="76" spans="1:12">
      <c r="B76">
        <f>$B$29</f>
        <v>2020</v>
      </c>
      <c r="C76">
        <f t="shared" ref="C76:L76" si="24">B76+1</f>
        <v>2021</v>
      </c>
      <c r="D76">
        <f t="shared" si="24"/>
        <v>2022</v>
      </c>
      <c r="E76">
        <f t="shared" si="24"/>
        <v>2023</v>
      </c>
      <c r="F76">
        <f t="shared" si="24"/>
        <v>2024</v>
      </c>
      <c r="G76">
        <f t="shared" si="24"/>
        <v>2025</v>
      </c>
      <c r="H76">
        <f t="shared" si="24"/>
        <v>2026</v>
      </c>
      <c r="I76">
        <f t="shared" si="24"/>
        <v>2027</v>
      </c>
      <c r="J76">
        <f t="shared" si="24"/>
        <v>2028</v>
      </c>
      <c r="K76">
        <f t="shared" si="24"/>
        <v>2029</v>
      </c>
      <c r="L76">
        <f t="shared" si="24"/>
        <v>2030</v>
      </c>
    </row>
    <row r="77" spans="1:12">
      <c r="B77" t="s">
        <v>167</v>
      </c>
      <c r="C77" t="s">
        <v>167</v>
      </c>
      <c r="D77" t="s">
        <v>167</v>
      </c>
      <c r="E77" t="s">
        <v>167</v>
      </c>
      <c r="F77" t="s">
        <v>167</v>
      </c>
      <c r="G77" t="s">
        <v>167</v>
      </c>
      <c r="H77" t="s">
        <v>167</v>
      </c>
      <c r="I77" t="s">
        <v>167</v>
      </c>
      <c r="J77" t="s">
        <v>167</v>
      </c>
      <c r="K77" t="s">
        <v>167</v>
      </c>
      <c r="L77" t="s">
        <v>167</v>
      </c>
    </row>
    <row r="78" spans="1:12">
      <c r="A78" s="24" t="str">
        <f>$A$4</f>
        <v>清酒</v>
      </c>
      <c r="B78">
        <f>IFERROR(ROUND(INDEX(酒税集計pivot!$206:$227,MATCH(酒税計算用シート!$A78,酒税集計pivot!$A$206:$A$227,0),MATCH(酒税計算用シート!B$76,酒税集計pivot!$206:$206,0)),0),0)</f>
        <v>0</v>
      </c>
      <c r="C78">
        <f>IFERROR(ROUND(INDEX(酒税集計pivot!$206:$227,MATCH(酒税計算用シート!$A78,酒税集計pivot!$A$206:$A$227,0),MATCH(酒税計算用シート!C$76,酒税集計pivot!$206:$206,0)),0),0)</f>
        <v>0</v>
      </c>
      <c r="D78">
        <f>IFERROR(ROUND(INDEX(酒税集計pivot!$206:$227,MATCH(酒税計算用シート!$A78,酒税集計pivot!$A$206:$A$227,0),MATCH(酒税計算用シート!D$76,酒税集計pivot!$206:$206,0)),0),0)</f>
        <v>0</v>
      </c>
      <c r="E78">
        <f>IFERROR(ROUND(INDEX(酒税集計pivot!$206:$227,MATCH(酒税計算用シート!$A78,酒税集計pivot!$A$206:$A$227,0),MATCH(酒税計算用シート!E$76,酒税集計pivot!$206:$206,0)),0),0)</f>
        <v>0</v>
      </c>
      <c r="F78">
        <f>IFERROR(ROUND(INDEX(酒税集計pivot!$206:$227,MATCH(酒税計算用シート!$A78,酒税集計pivot!$A$206:$A$227,0),MATCH(酒税計算用シート!F$76,酒税集計pivot!$206:$206,0)),0),0)</f>
        <v>0</v>
      </c>
      <c r="G78">
        <f>IFERROR(ROUND(INDEX(酒税集計pivot!$206:$227,MATCH(酒税計算用シート!$A78,酒税集計pivot!$A$206:$A$227,0),MATCH(酒税計算用シート!G$76,酒税集計pivot!$206:$206,0)),0),0)</f>
        <v>0</v>
      </c>
      <c r="H78">
        <f>IFERROR(ROUND(INDEX(酒税集計pivot!$206:$227,MATCH(酒税計算用シート!$A78,酒税集計pivot!$A$206:$A$227,0),MATCH(酒税計算用シート!H$76,酒税集計pivot!$206:$206,0)),0),0)</f>
        <v>0</v>
      </c>
      <c r="I78">
        <f>IFERROR(ROUND(INDEX(酒税集計pivot!$206:$227,MATCH(酒税計算用シート!$A78,酒税集計pivot!$A$206:$A$227,0),MATCH(酒税計算用シート!I$76,酒税集計pivot!$206:$206,0)),0),0)</f>
        <v>0</v>
      </c>
      <c r="J78">
        <f>IFERROR(ROUND(INDEX(酒税集計pivot!$206:$227,MATCH(酒税計算用シート!$A78,酒税集計pivot!$A$206:$A$227,0),MATCH(酒税計算用シート!J$76,酒税集計pivot!$206:$206,0)),0),0)</f>
        <v>0</v>
      </c>
      <c r="K78">
        <f>IFERROR(ROUND(INDEX(酒税集計pivot!$206:$227,MATCH(酒税計算用シート!$A78,酒税集計pivot!$A$206:$A$227,0),MATCH(酒税計算用シート!K$76,酒税集計pivot!$206:$206,0)),0),0)</f>
        <v>0</v>
      </c>
      <c r="L78">
        <f>IFERROR(ROUND(INDEX(酒税集計pivot!$206:$227,MATCH(酒税計算用シート!$A78,酒税集計pivot!$A$206:$A$227,0),MATCH(酒税計算用シート!L$76,酒税集計pivot!$206:$206,0)),0),0)</f>
        <v>0</v>
      </c>
    </row>
    <row r="79" spans="1:12">
      <c r="A79" s="24" t="str">
        <f>$A$5</f>
        <v>合成清酒</v>
      </c>
      <c r="B79">
        <f>IFERROR(ROUND(INDEX(酒税集計pivot!$206:$227,MATCH(酒税計算用シート!$A79,酒税集計pivot!$A$206:$A$227,0),MATCH(酒税計算用シート!B$76,酒税集計pivot!$206:$206,0)),0),0)</f>
        <v>0</v>
      </c>
      <c r="C79">
        <f>IFERROR(ROUND(INDEX(酒税集計pivot!$206:$227,MATCH(酒税計算用シート!$A79,酒税集計pivot!$A$206:$A$227,0),MATCH(酒税計算用シート!C$76,酒税集計pivot!$206:$206,0)),0),0)</f>
        <v>0</v>
      </c>
      <c r="D79">
        <f>IFERROR(ROUND(INDEX(酒税集計pivot!$206:$227,MATCH(酒税計算用シート!$A79,酒税集計pivot!$A$206:$A$227,0),MATCH(酒税計算用シート!D$76,酒税集計pivot!$206:$206,0)),0),0)</f>
        <v>0</v>
      </c>
      <c r="E79">
        <f>IFERROR(ROUND(INDEX(酒税集計pivot!$206:$227,MATCH(酒税計算用シート!$A79,酒税集計pivot!$A$206:$A$227,0),MATCH(酒税計算用シート!E$76,酒税集計pivot!$206:$206,0)),0),0)</f>
        <v>0</v>
      </c>
      <c r="F79">
        <f>IFERROR(ROUND(INDEX(酒税集計pivot!$206:$227,MATCH(酒税計算用シート!$A79,酒税集計pivot!$A$206:$A$227,0),MATCH(酒税計算用シート!F$76,酒税集計pivot!$206:$206,0)),0),0)</f>
        <v>0</v>
      </c>
      <c r="G79">
        <f>IFERROR(ROUND(INDEX(酒税集計pivot!$206:$227,MATCH(酒税計算用シート!$A79,酒税集計pivot!$A$206:$A$227,0),MATCH(酒税計算用シート!G$76,酒税集計pivot!$206:$206,0)),0),0)</f>
        <v>0</v>
      </c>
      <c r="H79">
        <f>IFERROR(ROUND(INDEX(酒税集計pivot!$206:$227,MATCH(酒税計算用シート!$A79,酒税集計pivot!$A$206:$A$227,0),MATCH(酒税計算用シート!H$76,酒税集計pivot!$206:$206,0)),0),0)</f>
        <v>0</v>
      </c>
      <c r="I79">
        <f>IFERROR(ROUND(INDEX(酒税集計pivot!$206:$227,MATCH(酒税計算用シート!$A79,酒税集計pivot!$A$206:$A$227,0),MATCH(酒税計算用シート!I$76,酒税集計pivot!$206:$206,0)),0),0)</f>
        <v>0</v>
      </c>
      <c r="J79">
        <f>IFERROR(ROUND(INDEX(酒税集計pivot!$206:$227,MATCH(酒税計算用シート!$A79,酒税集計pivot!$A$206:$A$227,0),MATCH(酒税計算用シート!J$76,酒税集計pivot!$206:$206,0)),0),0)</f>
        <v>0</v>
      </c>
      <c r="K79">
        <f>IFERROR(ROUND(INDEX(酒税集計pivot!$206:$227,MATCH(酒税計算用シート!$A79,酒税集計pivot!$A$206:$A$227,0),MATCH(酒税計算用シート!K$76,酒税集計pivot!$206:$206,0)),0),0)</f>
        <v>0</v>
      </c>
      <c r="L79">
        <f>IFERROR(ROUND(INDEX(酒税集計pivot!$206:$227,MATCH(酒税計算用シート!$A79,酒税集計pivot!$A$206:$A$227,0),MATCH(酒税計算用シート!L$76,酒税集計pivot!$206:$206,0)),0),0)</f>
        <v>0</v>
      </c>
    </row>
    <row r="80" spans="1:12">
      <c r="A80" s="24" t="str">
        <f>$A$6</f>
        <v>連続式蒸留焼酎</v>
      </c>
      <c r="B80">
        <f>IFERROR(ROUND(INDEX(酒税集計pivot!$206:$227,MATCH(酒税計算用シート!$A80,酒税集計pivot!$A$206:$A$227,0),MATCH(酒税計算用シート!B$76,酒税集計pivot!$206:$206,0)),0),0)</f>
        <v>0</v>
      </c>
      <c r="C80">
        <f>IFERROR(ROUND(INDEX(酒税集計pivot!$206:$227,MATCH(酒税計算用シート!$A80,酒税集計pivot!$A$206:$A$227,0),MATCH(酒税計算用シート!C$76,酒税集計pivot!$206:$206,0)),0),0)</f>
        <v>0</v>
      </c>
      <c r="D80">
        <f>IFERROR(ROUND(INDEX(酒税集計pivot!$206:$227,MATCH(酒税計算用シート!$A80,酒税集計pivot!$A$206:$A$227,0),MATCH(酒税計算用シート!D$76,酒税集計pivot!$206:$206,0)),0),0)</f>
        <v>0</v>
      </c>
      <c r="E80">
        <f>IFERROR(ROUND(INDEX(酒税集計pivot!$206:$227,MATCH(酒税計算用シート!$A80,酒税集計pivot!$A$206:$A$227,0),MATCH(酒税計算用シート!E$76,酒税集計pivot!$206:$206,0)),0),0)</f>
        <v>0</v>
      </c>
      <c r="F80">
        <f>IFERROR(ROUND(INDEX(酒税集計pivot!$206:$227,MATCH(酒税計算用シート!$A80,酒税集計pivot!$A$206:$A$227,0),MATCH(酒税計算用シート!F$76,酒税集計pivot!$206:$206,0)),0),0)</f>
        <v>0</v>
      </c>
      <c r="G80">
        <f>IFERROR(ROUND(INDEX(酒税集計pivot!$206:$227,MATCH(酒税計算用シート!$A80,酒税集計pivot!$A$206:$A$227,0),MATCH(酒税計算用シート!G$76,酒税集計pivot!$206:$206,0)),0),0)</f>
        <v>0</v>
      </c>
      <c r="H80">
        <f>IFERROR(ROUND(INDEX(酒税集計pivot!$206:$227,MATCH(酒税計算用シート!$A80,酒税集計pivot!$A$206:$A$227,0),MATCH(酒税計算用シート!H$76,酒税集計pivot!$206:$206,0)),0),0)</f>
        <v>0</v>
      </c>
      <c r="I80">
        <f>IFERROR(ROUND(INDEX(酒税集計pivot!$206:$227,MATCH(酒税計算用シート!$A80,酒税集計pivot!$A$206:$A$227,0),MATCH(酒税計算用シート!I$76,酒税集計pivot!$206:$206,0)),0),0)</f>
        <v>0</v>
      </c>
      <c r="J80">
        <f>IFERROR(ROUND(INDEX(酒税集計pivot!$206:$227,MATCH(酒税計算用シート!$A80,酒税集計pivot!$A$206:$A$227,0),MATCH(酒税計算用シート!J$76,酒税集計pivot!$206:$206,0)),0),0)</f>
        <v>0</v>
      </c>
      <c r="K80">
        <f>IFERROR(ROUND(INDEX(酒税集計pivot!$206:$227,MATCH(酒税計算用シート!$A80,酒税集計pivot!$A$206:$A$227,0),MATCH(酒税計算用シート!K$76,酒税集計pivot!$206:$206,0)),0),0)</f>
        <v>0</v>
      </c>
      <c r="L80">
        <f>IFERROR(ROUND(INDEX(酒税集計pivot!$206:$227,MATCH(酒税計算用シート!$A80,酒税集計pivot!$A$206:$A$227,0),MATCH(酒税計算用シート!L$76,酒税集計pivot!$206:$206,0)),0),0)</f>
        <v>0</v>
      </c>
    </row>
    <row r="81" spans="1:12">
      <c r="A81" s="24" t="str">
        <f>$A$7</f>
        <v>単式蒸留焼酎</v>
      </c>
      <c r="B81">
        <f>IFERROR(ROUND(INDEX(酒税集計pivot!$206:$227,MATCH(酒税計算用シート!$A81,酒税集計pivot!$A$206:$A$227,0),MATCH(酒税計算用シート!B$76,酒税集計pivot!$206:$206,0)),0),0)</f>
        <v>0</v>
      </c>
      <c r="C81">
        <f>IFERROR(ROUND(INDEX(酒税集計pivot!$206:$227,MATCH(酒税計算用シート!$A81,酒税集計pivot!$A$206:$A$227,0),MATCH(酒税計算用シート!C$76,酒税集計pivot!$206:$206,0)),0),0)</f>
        <v>0</v>
      </c>
      <c r="D81">
        <f>IFERROR(ROUND(INDEX(酒税集計pivot!$206:$227,MATCH(酒税計算用シート!$A81,酒税集計pivot!$A$206:$A$227,0),MATCH(酒税計算用シート!D$76,酒税集計pivot!$206:$206,0)),0),0)</f>
        <v>0</v>
      </c>
      <c r="E81">
        <f>IFERROR(ROUND(INDEX(酒税集計pivot!$206:$227,MATCH(酒税計算用シート!$A81,酒税集計pivot!$A$206:$A$227,0),MATCH(酒税計算用シート!E$76,酒税集計pivot!$206:$206,0)),0),0)</f>
        <v>0</v>
      </c>
      <c r="F81">
        <f>IFERROR(ROUND(INDEX(酒税集計pivot!$206:$227,MATCH(酒税計算用シート!$A81,酒税集計pivot!$A$206:$A$227,0),MATCH(酒税計算用シート!F$76,酒税集計pivot!$206:$206,0)),0),0)</f>
        <v>0</v>
      </c>
      <c r="G81">
        <f>IFERROR(ROUND(INDEX(酒税集計pivot!$206:$227,MATCH(酒税計算用シート!$A81,酒税集計pivot!$A$206:$A$227,0),MATCH(酒税計算用シート!G$76,酒税集計pivot!$206:$206,0)),0),0)</f>
        <v>0</v>
      </c>
      <c r="H81">
        <f>IFERROR(ROUND(INDEX(酒税集計pivot!$206:$227,MATCH(酒税計算用シート!$A81,酒税集計pivot!$A$206:$A$227,0),MATCH(酒税計算用シート!H$76,酒税集計pivot!$206:$206,0)),0),0)</f>
        <v>0</v>
      </c>
      <c r="I81">
        <f>IFERROR(ROUND(INDEX(酒税集計pivot!$206:$227,MATCH(酒税計算用シート!$A81,酒税集計pivot!$A$206:$A$227,0),MATCH(酒税計算用シート!I$76,酒税集計pivot!$206:$206,0)),0),0)</f>
        <v>0</v>
      </c>
      <c r="J81">
        <f>IFERROR(ROUND(INDEX(酒税集計pivot!$206:$227,MATCH(酒税計算用シート!$A81,酒税集計pivot!$A$206:$A$227,0),MATCH(酒税計算用シート!J$76,酒税集計pivot!$206:$206,0)),0),0)</f>
        <v>0</v>
      </c>
      <c r="K81">
        <f>IFERROR(ROUND(INDEX(酒税集計pivot!$206:$227,MATCH(酒税計算用シート!$A81,酒税集計pivot!$A$206:$A$227,0),MATCH(酒税計算用シート!K$76,酒税集計pivot!$206:$206,0)),0),0)</f>
        <v>0</v>
      </c>
      <c r="L81">
        <f>IFERROR(ROUND(INDEX(酒税集計pivot!$206:$227,MATCH(酒税計算用シート!$A81,酒税集計pivot!$A$206:$A$227,0),MATCH(酒税計算用シート!L$76,酒税集計pivot!$206:$206,0)),0),0)</f>
        <v>0</v>
      </c>
    </row>
    <row r="82" spans="1:12">
      <c r="A82" s="24" t="str">
        <f>$A$8</f>
        <v>みりん</v>
      </c>
      <c r="B82">
        <f>IFERROR(ROUND(INDEX(酒税集計pivot!$206:$227,MATCH(酒税計算用シート!$A82,酒税集計pivot!$A$206:$A$227,0),MATCH(酒税計算用シート!B$76,酒税集計pivot!$206:$206,0)),0),0)</f>
        <v>0</v>
      </c>
      <c r="C82">
        <f>IFERROR(ROUND(INDEX(酒税集計pivot!$206:$227,MATCH(酒税計算用シート!$A82,酒税集計pivot!$A$206:$A$227,0),MATCH(酒税計算用シート!C$76,酒税集計pivot!$206:$206,0)),0),0)</f>
        <v>0</v>
      </c>
      <c r="D82">
        <f>IFERROR(ROUND(INDEX(酒税集計pivot!$206:$227,MATCH(酒税計算用シート!$A82,酒税集計pivot!$A$206:$A$227,0),MATCH(酒税計算用シート!D$76,酒税集計pivot!$206:$206,0)),0),0)</f>
        <v>0</v>
      </c>
      <c r="E82">
        <f>IFERROR(ROUND(INDEX(酒税集計pivot!$206:$227,MATCH(酒税計算用シート!$A82,酒税集計pivot!$A$206:$A$227,0),MATCH(酒税計算用シート!E$76,酒税集計pivot!$206:$206,0)),0),0)</f>
        <v>0</v>
      </c>
      <c r="F82">
        <f>IFERROR(ROUND(INDEX(酒税集計pivot!$206:$227,MATCH(酒税計算用シート!$A82,酒税集計pivot!$A$206:$A$227,0),MATCH(酒税計算用シート!F$76,酒税集計pivot!$206:$206,0)),0),0)</f>
        <v>0</v>
      </c>
      <c r="G82">
        <f>IFERROR(ROUND(INDEX(酒税集計pivot!$206:$227,MATCH(酒税計算用シート!$A82,酒税集計pivot!$A$206:$A$227,0),MATCH(酒税計算用シート!G$76,酒税集計pivot!$206:$206,0)),0),0)</f>
        <v>0</v>
      </c>
      <c r="H82">
        <f>IFERROR(ROUND(INDEX(酒税集計pivot!$206:$227,MATCH(酒税計算用シート!$A82,酒税集計pivot!$A$206:$A$227,0),MATCH(酒税計算用シート!H$76,酒税集計pivot!$206:$206,0)),0),0)</f>
        <v>0</v>
      </c>
      <c r="I82">
        <f>IFERROR(ROUND(INDEX(酒税集計pivot!$206:$227,MATCH(酒税計算用シート!$A82,酒税集計pivot!$A$206:$A$227,0),MATCH(酒税計算用シート!I$76,酒税集計pivot!$206:$206,0)),0),0)</f>
        <v>0</v>
      </c>
      <c r="J82">
        <f>IFERROR(ROUND(INDEX(酒税集計pivot!$206:$227,MATCH(酒税計算用シート!$A82,酒税集計pivot!$A$206:$A$227,0),MATCH(酒税計算用シート!J$76,酒税集計pivot!$206:$206,0)),0),0)</f>
        <v>0</v>
      </c>
      <c r="K82">
        <f>IFERROR(ROUND(INDEX(酒税集計pivot!$206:$227,MATCH(酒税計算用シート!$A82,酒税集計pivot!$A$206:$A$227,0),MATCH(酒税計算用シート!K$76,酒税集計pivot!$206:$206,0)),0),0)</f>
        <v>0</v>
      </c>
      <c r="L82">
        <f>IFERROR(ROUND(INDEX(酒税集計pivot!$206:$227,MATCH(酒税計算用シート!$A82,酒税集計pivot!$A$206:$A$227,0),MATCH(酒税計算用シート!L$76,酒税集計pivot!$206:$206,0)),0),0)</f>
        <v>0</v>
      </c>
    </row>
    <row r="83" spans="1:12">
      <c r="A83" s="24" t="str">
        <f>$A$9</f>
        <v>ビール</v>
      </c>
      <c r="B83">
        <f>IFERROR(ROUND(INDEX(酒税集計pivot!$206:$227,MATCH(酒税計算用シート!$A83,酒税集計pivot!$A$206:$A$227,0),MATCH(酒税計算用シート!B$76,酒税集計pivot!$206:$206,0)),0),0)</f>
        <v>0</v>
      </c>
      <c r="C83">
        <f>IFERROR(ROUND(INDEX(酒税集計pivot!$206:$227,MATCH(酒税計算用シート!$A83,酒税集計pivot!$A$206:$A$227,0),MATCH(酒税計算用シート!C$76,酒税集計pivot!$206:$206,0)),0),0)</f>
        <v>0</v>
      </c>
      <c r="D83">
        <f>IFERROR(ROUND(INDEX(酒税集計pivot!$206:$227,MATCH(酒税計算用シート!$A83,酒税集計pivot!$A$206:$A$227,0),MATCH(酒税計算用シート!D$76,酒税集計pivot!$206:$206,0)),0),0)</f>
        <v>0</v>
      </c>
      <c r="E83">
        <f>IFERROR(ROUND(INDEX(酒税集計pivot!$206:$227,MATCH(酒税計算用シート!$A83,酒税集計pivot!$A$206:$A$227,0),MATCH(酒税計算用シート!E$76,酒税集計pivot!$206:$206,0)),0),0)</f>
        <v>0</v>
      </c>
      <c r="F83">
        <f>IFERROR(ROUND(INDEX(酒税集計pivot!$206:$227,MATCH(酒税計算用シート!$A83,酒税集計pivot!$A$206:$A$227,0),MATCH(酒税計算用シート!F$76,酒税集計pivot!$206:$206,0)),0),0)</f>
        <v>0</v>
      </c>
      <c r="G83">
        <f>IFERROR(ROUND(INDEX(酒税集計pivot!$206:$227,MATCH(酒税計算用シート!$A83,酒税集計pivot!$A$206:$A$227,0),MATCH(酒税計算用シート!G$76,酒税集計pivot!$206:$206,0)),0),0)</f>
        <v>0</v>
      </c>
      <c r="H83">
        <f>IFERROR(ROUND(INDEX(酒税集計pivot!$206:$227,MATCH(酒税計算用シート!$A83,酒税集計pivot!$A$206:$A$227,0),MATCH(酒税計算用シート!H$76,酒税集計pivot!$206:$206,0)),0),0)</f>
        <v>0</v>
      </c>
      <c r="I83">
        <f>IFERROR(ROUND(INDEX(酒税集計pivot!$206:$227,MATCH(酒税計算用シート!$A83,酒税集計pivot!$A$206:$A$227,0),MATCH(酒税計算用シート!I$76,酒税集計pivot!$206:$206,0)),0),0)</f>
        <v>0</v>
      </c>
      <c r="J83">
        <f>IFERROR(ROUND(INDEX(酒税集計pivot!$206:$227,MATCH(酒税計算用シート!$A83,酒税集計pivot!$A$206:$A$227,0),MATCH(酒税計算用シート!J$76,酒税集計pivot!$206:$206,0)),0),0)</f>
        <v>0</v>
      </c>
      <c r="K83">
        <f>IFERROR(ROUND(INDEX(酒税集計pivot!$206:$227,MATCH(酒税計算用シート!$A83,酒税集計pivot!$A$206:$A$227,0),MATCH(酒税計算用シート!K$76,酒税集計pivot!$206:$206,0)),0),0)</f>
        <v>0</v>
      </c>
      <c r="L83">
        <f>IFERROR(ROUND(INDEX(酒税集計pivot!$206:$227,MATCH(酒税計算用シート!$A83,酒税集計pivot!$A$206:$A$227,0),MATCH(酒税計算用シート!L$76,酒税集計pivot!$206:$206,0)),0),0)</f>
        <v>0</v>
      </c>
    </row>
    <row r="84" spans="1:12">
      <c r="A84" s="24" t="str">
        <f>$A$10</f>
        <v>果実酒</v>
      </c>
      <c r="B84">
        <f>IFERROR(ROUND(INDEX(酒税集計pivot!$206:$227,MATCH(酒税計算用シート!$A84,酒税集計pivot!$A$206:$A$227,0),MATCH(酒税計算用シート!B$76,酒税集計pivot!$206:$206,0)),0),0)</f>
        <v>0</v>
      </c>
      <c r="C84">
        <f>IFERROR(ROUND(INDEX(酒税集計pivot!$206:$227,MATCH(酒税計算用シート!$A84,酒税集計pivot!$A$206:$A$227,0),MATCH(酒税計算用シート!C$76,酒税集計pivot!$206:$206,0)),0),0)</f>
        <v>0</v>
      </c>
      <c r="D84">
        <f>IFERROR(ROUND(INDEX(酒税集計pivot!$206:$227,MATCH(酒税計算用シート!$A84,酒税集計pivot!$A$206:$A$227,0),MATCH(酒税計算用シート!D$76,酒税集計pivot!$206:$206,0)),0),0)</f>
        <v>0</v>
      </c>
      <c r="E84">
        <f>IFERROR(ROUND(INDEX(酒税集計pivot!$206:$227,MATCH(酒税計算用シート!$A84,酒税集計pivot!$A$206:$A$227,0),MATCH(酒税計算用シート!E$76,酒税集計pivot!$206:$206,0)),0),0)</f>
        <v>0</v>
      </c>
      <c r="F84">
        <f>IFERROR(ROUND(INDEX(酒税集計pivot!$206:$227,MATCH(酒税計算用シート!$A84,酒税集計pivot!$A$206:$A$227,0),MATCH(酒税計算用シート!F$76,酒税集計pivot!$206:$206,0)),0),0)</f>
        <v>0</v>
      </c>
      <c r="G84">
        <f>IFERROR(ROUND(INDEX(酒税集計pivot!$206:$227,MATCH(酒税計算用シート!$A84,酒税集計pivot!$A$206:$A$227,0),MATCH(酒税計算用シート!G$76,酒税集計pivot!$206:$206,0)),0),0)</f>
        <v>0</v>
      </c>
      <c r="H84">
        <f>IFERROR(ROUND(INDEX(酒税集計pivot!$206:$227,MATCH(酒税計算用シート!$A84,酒税集計pivot!$A$206:$A$227,0),MATCH(酒税計算用シート!H$76,酒税集計pivot!$206:$206,0)),0),0)</f>
        <v>0</v>
      </c>
      <c r="I84">
        <f>IFERROR(ROUND(INDEX(酒税集計pivot!$206:$227,MATCH(酒税計算用シート!$A84,酒税集計pivot!$A$206:$A$227,0),MATCH(酒税計算用シート!I$76,酒税集計pivot!$206:$206,0)),0),0)</f>
        <v>0</v>
      </c>
      <c r="J84">
        <f>IFERROR(ROUND(INDEX(酒税集計pivot!$206:$227,MATCH(酒税計算用シート!$A84,酒税集計pivot!$A$206:$A$227,0),MATCH(酒税計算用シート!J$76,酒税集計pivot!$206:$206,0)),0),0)</f>
        <v>0</v>
      </c>
      <c r="K84">
        <f>IFERROR(ROUND(INDEX(酒税集計pivot!$206:$227,MATCH(酒税計算用シート!$A84,酒税集計pivot!$A$206:$A$227,0),MATCH(酒税計算用シート!K$76,酒税集計pivot!$206:$206,0)),0),0)</f>
        <v>0</v>
      </c>
      <c r="L84">
        <f>IFERROR(ROUND(INDEX(酒税集計pivot!$206:$227,MATCH(酒税計算用シート!$A84,酒税集計pivot!$A$206:$A$227,0),MATCH(酒税計算用シート!L$76,酒税集計pivot!$206:$206,0)),0),0)</f>
        <v>0</v>
      </c>
    </row>
    <row r="85" spans="1:12">
      <c r="A85" s="24" t="str">
        <f>$A$11</f>
        <v>甘味果実酒</v>
      </c>
      <c r="B85">
        <f>IFERROR(ROUND(INDEX(酒税集計pivot!$206:$227,MATCH(酒税計算用シート!$A85,酒税集計pivot!$A$206:$A$227,0),MATCH(酒税計算用シート!B$76,酒税集計pivot!$206:$206,0)),0),0)</f>
        <v>0</v>
      </c>
      <c r="C85">
        <f>IFERROR(ROUND(INDEX(酒税集計pivot!$206:$227,MATCH(酒税計算用シート!$A85,酒税集計pivot!$A$206:$A$227,0),MATCH(酒税計算用シート!C$76,酒税集計pivot!$206:$206,0)),0),0)</f>
        <v>0</v>
      </c>
      <c r="D85">
        <f>IFERROR(ROUND(INDEX(酒税集計pivot!$206:$227,MATCH(酒税計算用シート!$A85,酒税集計pivot!$A$206:$A$227,0),MATCH(酒税計算用シート!D$76,酒税集計pivot!$206:$206,0)),0),0)</f>
        <v>0</v>
      </c>
      <c r="E85">
        <f>IFERROR(ROUND(INDEX(酒税集計pivot!$206:$227,MATCH(酒税計算用シート!$A85,酒税集計pivot!$A$206:$A$227,0),MATCH(酒税計算用シート!E$76,酒税集計pivot!$206:$206,0)),0),0)</f>
        <v>0</v>
      </c>
      <c r="F85">
        <f>IFERROR(ROUND(INDEX(酒税集計pivot!$206:$227,MATCH(酒税計算用シート!$A85,酒税集計pivot!$A$206:$A$227,0),MATCH(酒税計算用シート!F$76,酒税集計pivot!$206:$206,0)),0),0)</f>
        <v>0</v>
      </c>
      <c r="G85">
        <f>IFERROR(ROUND(INDEX(酒税集計pivot!$206:$227,MATCH(酒税計算用シート!$A85,酒税集計pivot!$A$206:$A$227,0),MATCH(酒税計算用シート!G$76,酒税集計pivot!$206:$206,0)),0),0)</f>
        <v>0</v>
      </c>
      <c r="H85">
        <f>IFERROR(ROUND(INDEX(酒税集計pivot!$206:$227,MATCH(酒税計算用シート!$A85,酒税集計pivot!$A$206:$A$227,0),MATCH(酒税計算用シート!H$76,酒税集計pivot!$206:$206,0)),0),0)</f>
        <v>0</v>
      </c>
      <c r="I85">
        <f>IFERROR(ROUND(INDEX(酒税集計pivot!$206:$227,MATCH(酒税計算用シート!$A85,酒税集計pivot!$A$206:$A$227,0),MATCH(酒税計算用シート!I$76,酒税集計pivot!$206:$206,0)),0),0)</f>
        <v>0</v>
      </c>
      <c r="J85">
        <f>IFERROR(ROUND(INDEX(酒税集計pivot!$206:$227,MATCH(酒税計算用シート!$A85,酒税集計pivot!$A$206:$A$227,0),MATCH(酒税計算用シート!J$76,酒税集計pivot!$206:$206,0)),0),0)</f>
        <v>0</v>
      </c>
      <c r="K85">
        <f>IFERROR(ROUND(INDEX(酒税集計pivot!$206:$227,MATCH(酒税計算用シート!$A85,酒税集計pivot!$A$206:$A$227,0),MATCH(酒税計算用シート!K$76,酒税集計pivot!$206:$206,0)),0),0)</f>
        <v>0</v>
      </c>
      <c r="L85">
        <f>IFERROR(ROUND(INDEX(酒税集計pivot!$206:$227,MATCH(酒税計算用シート!$A85,酒税集計pivot!$A$206:$A$227,0),MATCH(酒税計算用シート!L$76,酒税集計pivot!$206:$206,0)),0),0)</f>
        <v>0</v>
      </c>
    </row>
    <row r="86" spans="1:12">
      <c r="A86" s="24" t="str">
        <f>$A$12</f>
        <v>ウイスキー</v>
      </c>
      <c r="B86">
        <f>IFERROR(ROUND(INDEX(酒税集計pivot!$206:$227,MATCH(酒税計算用シート!$A86,酒税集計pivot!$A$206:$A$227,0),MATCH(酒税計算用シート!B$76,酒税集計pivot!$206:$206,0)),0),0)</f>
        <v>0</v>
      </c>
      <c r="C86">
        <f>IFERROR(ROUND(INDEX(酒税集計pivot!$206:$227,MATCH(酒税計算用シート!$A86,酒税集計pivot!$A$206:$A$227,0),MATCH(酒税計算用シート!C$76,酒税集計pivot!$206:$206,0)),0),0)</f>
        <v>0</v>
      </c>
      <c r="D86">
        <f>IFERROR(ROUND(INDEX(酒税集計pivot!$206:$227,MATCH(酒税計算用シート!$A86,酒税集計pivot!$A$206:$A$227,0),MATCH(酒税計算用シート!D$76,酒税集計pivot!$206:$206,0)),0),0)</f>
        <v>0</v>
      </c>
      <c r="E86">
        <f>IFERROR(ROUND(INDEX(酒税集計pivot!$206:$227,MATCH(酒税計算用シート!$A86,酒税集計pivot!$A$206:$A$227,0),MATCH(酒税計算用シート!E$76,酒税集計pivot!$206:$206,0)),0),0)</f>
        <v>0</v>
      </c>
      <c r="F86">
        <f>IFERROR(ROUND(INDEX(酒税集計pivot!$206:$227,MATCH(酒税計算用シート!$A86,酒税集計pivot!$A$206:$A$227,0),MATCH(酒税計算用シート!F$76,酒税集計pivot!$206:$206,0)),0),0)</f>
        <v>0</v>
      </c>
      <c r="G86">
        <f>IFERROR(ROUND(INDEX(酒税集計pivot!$206:$227,MATCH(酒税計算用シート!$A86,酒税集計pivot!$A$206:$A$227,0),MATCH(酒税計算用シート!G$76,酒税集計pivot!$206:$206,0)),0),0)</f>
        <v>0</v>
      </c>
      <c r="H86">
        <f>IFERROR(ROUND(INDEX(酒税集計pivot!$206:$227,MATCH(酒税計算用シート!$A86,酒税集計pivot!$A$206:$A$227,0),MATCH(酒税計算用シート!H$76,酒税集計pivot!$206:$206,0)),0),0)</f>
        <v>0</v>
      </c>
      <c r="I86">
        <f>IFERROR(ROUND(INDEX(酒税集計pivot!$206:$227,MATCH(酒税計算用シート!$A86,酒税集計pivot!$A$206:$A$227,0),MATCH(酒税計算用シート!I$76,酒税集計pivot!$206:$206,0)),0),0)</f>
        <v>0</v>
      </c>
      <c r="J86">
        <f>IFERROR(ROUND(INDEX(酒税集計pivot!$206:$227,MATCH(酒税計算用シート!$A86,酒税集計pivot!$A$206:$A$227,0),MATCH(酒税計算用シート!J$76,酒税集計pivot!$206:$206,0)),0),0)</f>
        <v>0</v>
      </c>
      <c r="K86">
        <f>IFERROR(ROUND(INDEX(酒税集計pivot!$206:$227,MATCH(酒税計算用シート!$A86,酒税集計pivot!$A$206:$A$227,0),MATCH(酒税計算用シート!K$76,酒税集計pivot!$206:$206,0)),0),0)</f>
        <v>0</v>
      </c>
      <c r="L86">
        <f>IFERROR(ROUND(INDEX(酒税集計pivot!$206:$227,MATCH(酒税計算用シート!$A86,酒税集計pivot!$A$206:$A$227,0),MATCH(酒税計算用シート!L$76,酒税集計pivot!$206:$206,0)),0),0)</f>
        <v>0</v>
      </c>
    </row>
    <row r="87" spans="1:12">
      <c r="A87" s="24" t="str">
        <f>$A$13</f>
        <v>ブランデー</v>
      </c>
      <c r="B87">
        <f>IFERROR(ROUND(INDEX(酒税集計pivot!$206:$227,MATCH(酒税計算用シート!$A87,酒税集計pivot!$A$206:$A$227,0),MATCH(酒税計算用シート!B$76,酒税集計pivot!$206:$206,0)),0),0)</f>
        <v>0</v>
      </c>
      <c r="C87">
        <f>IFERROR(ROUND(INDEX(酒税集計pivot!$206:$227,MATCH(酒税計算用シート!$A87,酒税集計pivot!$A$206:$A$227,0),MATCH(酒税計算用シート!C$76,酒税集計pivot!$206:$206,0)),0),0)</f>
        <v>0</v>
      </c>
      <c r="D87">
        <f>IFERROR(ROUND(INDEX(酒税集計pivot!$206:$227,MATCH(酒税計算用シート!$A87,酒税集計pivot!$A$206:$A$227,0),MATCH(酒税計算用シート!D$76,酒税集計pivot!$206:$206,0)),0),0)</f>
        <v>0</v>
      </c>
      <c r="E87">
        <f>IFERROR(ROUND(INDEX(酒税集計pivot!$206:$227,MATCH(酒税計算用シート!$A87,酒税集計pivot!$A$206:$A$227,0),MATCH(酒税計算用シート!E$76,酒税集計pivot!$206:$206,0)),0),0)</f>
        <v>0</v>
      </c>
      <c r="F87">
        <f>IFERROR(ROUND(INDEX(酒税集計pivot!$206:$227,MATCH(酒税計算用シート!$A87,酒税集計pivot!$A$206:$A$227,0),MATCH(酒税計算用シート!F$76,酒税集計pivot!$206:$206,0)),0),0)</f>
        <v>0</v>
      </c>
      <c r="G87">
        <f>IFERROR(ROUND(INDEX(酒税集計pivot!$206:$227,MATCH(酒税計算用シート!$A87,酒税集計pivot!$A$206:$A$227,0),MATCH(酒税計算用シート!G$76,酒税集計pivot!$206:$206,0)),0),0)</f>
        <v>0</v>
      </c>
      <c r="H87">
        <f>IFERROR(ROUND(INDEX(酒税集計pivot!$206:$227,MATCH(酒税計算用シート!$A87,酒税集計pivot!$A$206:$A$227,0),MATCH(酒税計算用シート!H$76,酒税集計pivot!$206:$206,0)),0),0)</f>
        <v>0</v>
      </c>
      <c r="I87">
        <f>IFERROR(ROUND(INDEX(酒税集計pivot!$206:$227,MATCH(酒税計算用シート!$A87,酒税集計pivot!$A$206:$A$227,0),MATCH(酒税計算用シート!I$76,酒税集計pivot!$206:$206,0)),0),0)</f>
        <v>0</v>
      </c>
      <c r="J87">
        <f>IFERROR(ROUND(INDEX(酒税集計pivot!$206:$227,MATCH(酒税計算用シート!$A87,酒税集計pivot!$A$206:$A$227,0),MATCH(酒税計算用シート!J$76,酒税集計pivot!$206:$206,0)),0),0)</f>
        <v>0</v>
      </c>
      <c r="K87">
        <f>IFERROR(ROUND(INDEX(酒税集計pivot!$206:$227,MATCH(酒税計算用シート!$A87,酒税集計pivot!$A$206:$A$227,0),MATCH(酒税計算用シート!K$76,酒税集計pivot!$206:$206,0)),0),0)</f>
        <v>0</v>
      </c>
      <c r="L87">
        <f>IFERROR(ROUND(INDEX(酒税集計pivot!$206:$227,MATCH(酒税計算用シート!$A87,酒税集計pivot!$A$206:$A$227,0),MATCH(酒税計算用シート!L$76,酒税集計pivot!$206:$206,0)),0),0)</f>
        <v>0</v>
      </c>
    </row>
    <row r="88" spans="1:12">
      <c r="A88" s="24" t="str">
        <f>$A$14</f>
        <v>原料用アルコール</v>
      </c>
      <c r="B88">
        <f>IFERROR(ROUND(INDEX(酒税集計pivot!$206:$227,MATCH(酒税計算用シート!$A88,酒税集計pivot!$A$206:$A$227,0),MATCH(酒税計算用シート!B$76,酒税集計pivot!$206:$206,0)),0),0)</f>
        <v>0</v>
      </c>
      <c r="C88">
        <f>IFERROR(ROUND(INDEX(酒税集計pivot!$206:$227,MATCH(酒税計算用シート!$A88,酒税集計pivot!$A$206:$A$227,0),MATCH(酒税計算用シート!C$76,酒税集計pivot!$206:$206,0)),0),0)</f>
        <v>0</v>
      </c>
      <c r="D88">
        <f>IFERROR(ROUND(INDEX(酒税集計pivot!$206:$227,MATCH(酒税計算用シート!$A88,酒税集計pivot!$A$206:$A$227,0),MATCH(酒税計算用シート!D$76,酒税集計pivot!$206:$206,0)),0),0)</f>
        <v>0</v>
      </c>
      <c r="E88">
        <f>IFERROR(ROUND(INDEX(酒税集計pivot!$206:$227,MATCH(酒税計算用シート!$A88,酒税集計pivot!$A$206:$A$227,0),MATCH(酒税計算用シート!E$76,酒税集計pivot!$206:$206,0)),0),0)</f>
        <v>0</v>
      </c>
      <c r="F88">
        <f>IFERROR(ROUND(INDEX(酒税集計pivot!$206:$227,MATCH(酒税計算用シート!$A88,酒税集計pivot!$A$206:$A$227,0),MATCH(酒税計算用シート!F$76,酒税集計pivot!$206:$206,0)),0),0)</f>
        <v>0</v>
      </c>
      <c r="G88">
        <f>IFERROR(ROUND(INDEX(酒税集計pivot!$206:$227,MATCH(酒税計算用シート!$A88,酒税集計pivot!$A$206:$A$227,0),MATCH(酒税計算用シート!G$76,酒税集計pivot!$206:$206,0)),0),0)</f>
        <v>0</v>
      </c>
      <c r="H88">
        <f>IFERROR(ROUND(INDEX(酒税集計pivot!$206:$227,MATCH(酒税計算用シート!$A88,酒税集計pivot!$A$206:$A$227,0),MATCH(酒税計算用シート!H$76,酒税集計pivot!$206:$206,0)),0),0)</f>
        <v>0</v>
      </c>
      <c r="I88">
        <f>IFERROR(ROUND(INDEX(酒税集計pivot!$206:$227,MATCH(酒税計算用シート!$A88,酒税集計pivot!$A$206:$A$227,0),MATCH(酒税計算用シート!I$76,酒税集計pivot!$206:$206,0)),0),0)</f>
        <v>0</v>
      </c>
      <c r="J88">
        <f>IFERROR(ROUND(INDEX(酒税集計pivot!$206:$227,MATCH(酒税計算用シート!$A88,酒税集計pivot!$A$206:$A$227,0),MATCH(酒税計算用シート!J$76,酒税集計pivot!$206:$206,0)),0),0)</f>
        <v>0</v>
      </c>
      <c r="K88">
        <f>IFERROR(ROUND(INDEX(酒税集計pivot!$206:$227,MATCH(酒税計算用シート!$A88,酒税集計pivot!$A$206:$A$227,0),MATCH(酒税計算用シート!K$76,酒税集計pivot!$206:$206,0)),0),0)</f>
        <v>0</v>
      </c>
      <c r="L88">
        <f>IFERROR(ROUND(INDEX(酒税集計pivot!$206:$227,MATCH(酒税計算用シート!$A88,酒税集計pivot!$A$206:$A$227,0),MATCH(酒税計算用シート!L$76,酒税集計pivot!$206:$206,0)),0),0)</f>
        <v>0</v>
      </c>
    </row>
    <row r="89" spans="1:12">
      <c r="A89" s="24" t="str">
        <f>$A$15</f>
        <v>発泡酒</v>
      </c>
      <c r="B89">
        <f>IFERROR(ROUND(INDEX(酒税集計pivot!$206:$227,MATCH(酒税計算用シート!$A89,酒税集計pivot!$A$206:$A$227,0),MATCH(酒税計算用シート!B$76,酒税集計pivot!$206:$206,0)),0),0)</f>
        <v>0</v>
      </c>
      <c r="C89">
        <f>IFERROR(ROUND(INDEX(酒税集計pivot!$206:$227,MATCH(酒税計算用シート!$A89,酒税集計pivot!$A$206:$A$227,0),MATCH(酒税計算用シート!C$76,酒税集計pivot!$206:$206,0)),0),0)</f>
        <v>0</v>
      </c>
      <c r="D89">
        <f>IFERROR(ROUND(INDEX(酒税集計pivot!$206:$227,MATCH(酒税計算用シート!$A89,酒税集計pivot!$A$206:$A$227,0),MATCH(酒税計算用シート!D$76,酒税集計pivot!$206:$206,0)),0),0)</f>
        <v>0</v>
      </c>
      <c r="E89">
        <f>IFERROR(ROUND(INDEX(酒税集計pivot!$206:$227,MATCH(酒税計算用シート!$A89,酒税集計pivot!$A$206:$A$227,0),MATCH(酒税計算用シート!E$76,酒税集計pivot!$206:$206,0)),0),0)</f>
        <v>0</v>
      </c>
      <c r="F89">
        <f>IFERROR(ROUND(INDEX(酒税集計pivot!$206:$227,MATCH(酒税計算用シート!$A89,酒税集計pivot!$A$206:$A$227,0),MATCH(酒税計算用シート!F$76,酒税集計pivot!$206:$206,0)),0),0)</f>
        <v>0</v>
      </c>
      <c r="G89">
        <f>IFERROR(ROUND(INDEX(酒税集計pivot!$206:$227,MATCH(酒税計算用シート!$A89,酒税集計pivot!$A$206:$A$227,0),MATCH(酒税計算用シート!G$76,酒税集計pivot!$206:$206,0)),0),0)</f>
        <v>0</v>
      </c>
      <c r="H89">
        <f>IFERROR(ROUND(INDEX(酒税集計pivot!$206:$227,MATCH(酒税計算用シート!$A89,酒税集計pivot!$A$206:$A$227,0),MATCH(酒税計算用シート!H$76,酒税集計pivot!$206:$206,0)),0),0)</f>
        <v>0</v>
      </c>
      <c r="I89">
        <f>IFERROR(ROUND(INDEX(酒税集計pivot!$206:$227,MATCH(酒税計算用シート!$A89,酒税集計pivot!$A$206:$A$227,0),MATCH(酒税計算用シート!I$76,酒税集計pivot!$206:$206,0)),0),0)</f>
        <v>0</v>
      </c>
      <c r="J89">
        <f>IFERROR(ROUND(INDEX(酒税集計pivot!$206:$227,MATCH(酒税計算用シート!$A89,酒税集計pivot!$A$206:$A$227,0),MATCH(酒税計算用シート!J$76,酒税集計pivot!$206:$206,0)),0),0)</f>
        <v>0</v>
      </c>
      <c r="K89">
        <f>IFERROR(ROUND(INDEX(酒税集計pivot!$206:$227,MATCH(酒税計算用シート!$A89,酒税集計pivot!$A$206:$A$227,0),MATCH(酒税計算用シート!K$76,酒税集計pivot!$206:$206,0)),0),0)</f>
        <v>0</v>
      </c>
      <c r="L89">
        <f>IFERROR(ROUND(INDEX(酒税集計pivot!$206:$227,MATCH(酒税計算用シート!$A89,酒税集計pivot!$A$206:$A$227,0),MATCH(酒税計算用シート!L$76,酒税集計pivot!$206:$206,0)),0),0)</f>
        <v>0</v>
      </c>
    </row>
    <row r="90" spans="1:12">
      <c r="A90" s="24" t="str">
        <f>$A$16</f>
        <v>その他の醸造酒</v>
      </c>
      <c r="B90">
        <f>IFERROR(ROUND(INDEX(酒税集計pivot!$206:$227,MATCH(酒税計算用シート!$A90,酒税集計pivot!$A$206:$A$227,0),MATCH(酒税計算用シート!B$76,酒税集計pivot!$206:$206,0)),0),0)</f>
        <v>0</v>
      </c>
      <c r="C90">
        <f>IFERROR(ROUND(INDEX(酒税集計pivot!$206:$227,MATCH(酒税計算用シート!$A90,酒税集計pivot!$A$206:$A$227,0),MATCH(酒税計算用シート!C$76,酒税集計pivot!$206:$206,0)),0),0)</f>
        <v>0</v>
      </c>
      <c r="D90">
        <f>IFERROR(ROUND(INDEX(酒税集計pivot!$206:$227,MATCH(酒税計算用シート!$A90,酒税集計pivot!$A$206:$A$227,0),MATCH(酒税計算用シート!D$76,酒税集計pivot!$206:$206,0)),0),0)</f>
        <v>0</v>
      </c>
      <c r="E90">
        <f>IFERROR(ROUND(INDEX(酒税集計pivot!$206:$227,MATCH(酒税計算用シート!$A90,酒税集計pivot!$A$206:$A$227,0),MATCH(酒税計算用シート!E$76,酒税集計pivot!$206:$206,0)),0),0)</f>
        <v>0</v>
      </c>
      <c r="F90">
        <f>IFERROR(ROUND(INDEX(酒税集計pivot!$206:$227,MATCH(酒税計算用シート!$A90,酒税集計pivot!$A$206:$A$227,0),MATCH(酒税計算用シート!F$76,酒税集計pivot!$206:$206,0)),0),0)</f>
        <v>0</v>
      </c>
      <c r="G90">
        <f>IFERROR(ROUND(INDEX(酒税集計pivot!$206:$227,MATCH(酒税計算用シート!$A90,酒税集計pivot!$A$206:$A$227,0),MATCH(酒税計算用シート!G$76,酒税集計pivot!$206:$206,0)),0),0)</f>
        <v>0</v>
      </c>
      <c r="H90">
        <f>IFERROR(ROUND(INDEX(酒税集計pivot!$206:$227,MATCH(酒税計算用シート!$A90,酒税集計pivot!$A$206:$A$227,0),MATCH(酒税計算用シート!H$76,酒税集計pivot!$206:$206,0)),0),0)</f>
        <v>0</v>
      </c>
      <c r="I90">
        <f>IFERROR(ROUND(INDEX(酒税集計pivot!$206:$227,MATCH(酒税計算用シート!$A90,酒税集計pivot!$A$206:$A$227,0),MATCH(酒税計算用シート!I$76,酒税集計pivot!$206:$206,0)),0),0)</f>
        <v>0</v>
      </c>
      <c r="J90">
        <f>IFERROR(ROUND(INDEX(酒税集計pivot!$206:$227,MATCH(酒税計算用シート!$A90,酒税集計pivot!$A$206:$A$227,0),MATCH(酒税計算用シート!J$76,酒税集計pivot!$206:$206,0)),0),0)</f>
        <v>0</v>
      </c>
      <c r="K90">
        <f>IFERROR(ROUND(INDEX(酒税集計pivot!$206:$227,MATCH(酒税計算用シート!$A90,酒税集計pivot!$A$206:$A$227,0),MATCH(酒税計算用シート!K$76,酒税集計pivot!$206:$206,0)),0),0)</f>
        <v>0</v>
      </c>
      <c r="L90">
        <f>IFERROR(ROUND(INDEX(酒税集計pivot!$206:$227,MATCH(酒税計算用シート!$A90,酒税集計pivot!$A$206:$A$227,0),MATCH(酒税計算用シート!L$76,酒税集計pivot!$206:$206,0)),0),0)</f>
        <v>0</v>
      </c>
    </row>
    <row r="91" spans="1:12">
      <c r="A91" s="24" t="str">
        <f>$A$17</f>
        <v>スピリッツ</v>
      </c>
      <c r="B91">
        <f>IFERROR(ROUND(INDEX(酒税集計pivot!$206:$227,MATCH(酒税計算用シート!$A91,酒税集計pivot!$A$206:$A$227,0),MATCH(酒税計算用シート!B$76,酒税集計pivot!$206:$206,0)),0),0)</f>
        <v>0</v>
      </c>
      <c r="C91">
        <f>IFERROR(ROUND(INDEX(酒税集計pivot!$206:$227,MATCH(酒税計算用シート!$A91,酒税集計pivot!$A$206:$A$227,0),MATCH(酒税計算用シート!C$76,酒税集計pivot!$206:$206,0)),0),0)</f>
        <v>0</v>
      </c>
      <c r="D91">
        <f>IFERROR(ROUND(INDEX(酒税集計pivot!$206:$227,MATCH(酒税計算用シート!$A91,酒税集計pivot!$A$206:$A$227,0),MATCH(酒税計算用シート!D$76,酒税集計pivot!$206:$206,0)),0),0)</f>
        <v>0</v>
      </c>
      <c r="E91">
        <f>IFERROR(ROUND(INDEX(酒税集計pivot!$206:$227,MATCH(酒税計算用シート!$A91,酒税集計pivot!$A$206:$A$227,0),MATCH(酒税計算用シート!E$76,酒税集計pivot!$206:$206,0)),0),0)</f>
        <v>0</v>
      </c>
      <c r="F91">
        <f>IFERROR(ROUND(INDEX(酒税集計pivot!$206:$227,MATCH(酒税計算用シート!$A91,酒税集計pivot!$A$206:$A$227,0),MATCH(酒税計算用シート!F$76,酒税集計pivot!$206:$206,0)),0),0)</f>
        <v>0</v>
      </c>
      <c r="G91">
        <f>IFERROR(ROUND(INDEX(酒税集計pivot!$206:$227,MATCH(酒税計算用シート!$A91,酒税集計pivot!$A$206:$A$227,0),MATCH(酒税計算用シート!G$76,酒税集計pivot!$206:$206,0)),0),0)</f>
        <v>0</v>
      </c>
      <c r="H91">
        <f>IFERROR(ROUND(INDEX(酒税集計pivot!$206:$227,MATCH(酒税計算用シート!$A91,酒税集計pivot!$A$206:$A$227,0),MATCH(酒税計算用シート!H$76,酒税集計pivot!$206:$206,0)),0),0)</f>
        <v>0</v>
      </c>
      <c r="I91">
        <f>IFERROR(ROUND(INDEX(酒税集計pivot!$206:$227,MATCH(酒税計算用シート!$A91,酒税集計pivot!$A$206:$A$227,0),MATCH(酒税計算用シート!I$76,酒税集計pivot!$206:$206,0)),0),0)</f>
        <v>0</v>
      </c>
      <c r="J91">
        <f>IFERROR(ROUND(INDEX(酒税集計pivot!$206:$227,MATCH(酒税計算用シート!$A91,酒税集計pivot!$A$206:$A$227,0),MATCH(酒税計算用シート!J$76,酒税集計pivot!$206:$206,0)),0),0)</f>
        <v>0</v>
      </c>
      <c r="K91">
        <f>IFERROR(ROUND(INDEX(酒税集計pivot!$206:$227,MATCH(酒税計算用シート!$A91,酒税集計pivot!$A$206:$A$227,0),MATCH(酒税計算用シート!K$76,酒税集計pivot!$206:$206,0)),0),0)</f>
        <v>0</v>
      </c>
      <c r="L91">
        <f>IFERROR(ROUND(INDEX(酒税集計pivot!$206:$227,MATCH(酒税計算用シート!$A91,酒税集計pivot!$A$206:$A$227,0),MATCH(酒税計算用シート!L$76,酒税集計pivot!$206:$206,0)),0),0)</f>
        <v>0</v>
      </c>
    </row>
    <row r="92" spans="1:12">
      <c r="A92" s="24" t="str">
        <f>$A$18</f>
        <v>リキュール</v>
      </c>
      <c r="B92">
        <f>IFERROR(ROUND(INDEX(酒税集計pivot!$206:$227,MATCH(酒税計算用シート!$A92,酒税集計pivot!$A$206:$A$227,0),MATCH(酒税計算用シート!B$76,酒税集計pivot!$206:$206,0)),0),0)</f>
        <v>0</v>
      </c>
      <c r="C92">
        <f>IFERROR(ROUND(INDEX(酒税集計pivot!$206:$227,MATCH(酒税計算用シート!$A92,酒税集計pivot!$A$206:$A$227,0),MATCH(酒税計算用シート!C$76,酒税集計pivot!$206:$206,0)),0),0)</f>
        <v>0</v>
      </c>
      <c r="D92">
        <f>IFERROR(ROUND(INDEX(酒税集計pivot!$206:$227,MATCH(酒税計算用シート!$A92,酒税集計pivot!$A$206:$A$227,0),MATCH(酒税計算用シート!D$76,酒税集計pivot!$206:$206,0)),0),0)</f>
        <v>0</v>
      </c>
      <c r="E92">
        <f>IFERROR(ROUND(INDEX(酒税集計pivot!$206:$227,MATCH(酒税計算用シート!$A92,酒税集計pivot!$A$206:$A$227,0),MATCH(酒税計算用シート!E$76,酒税集計pivot!$206:$206,0)),0),0)</f>
        <v>0</v>
      </c>
      <c r="F92">
        <f>IFERROR(ROUND(INDEX(酒税集計pivot!$206:$227,MATCH(酒税計算用シート!$A92,酒税集計pivot!$A$206:$A$227,0),MATCH(酒税計算用シート!F$76,酒税集計pivot!$206:$206,0)),0),0)</f>
        <v>0</v>
      </c>
      <c r="G92">
        <f>IFERROR(ROUND(INDEX(酒税集計pivot!$206:$227,MATCH(酒税計算用シート!$A92,酒税集計pivot!$A$206:$A$227,0),MATCH(酒税計算用シート!G$76,酒税集計pivot!$206:$206,0)),0),0)</f>
        <v>0</v>
      </c>
      <c r="H92">
        <f>IFERROR(ROUND(INDEX(酒税集計pivot!$206:$227,MATCH(酒税計算用シート!$A92,酒税集計pivot!$A$206:$A$227,0),MATCH(酒税計算用シート!H$76,酒税集計pivot!$206:$206,0)),0),0)</f>
        <v>0</v>
      </c>
      <c r="I92">
        <f>IFERROR(ROUND(INDEX(酒税集計pivot!$206:$227,MATCH(酒税計算用シート!$A92,酒税集計pivot!$A$206:$A$227,0),MATCH(酒税計算用シート!I$76,酒税集計pivot!$206:$206,0)),0),0)</f>
        <v>0</v>
      </c>
      <c r="J92">
        <f>IFERROR(ROUND(INDEX(酒税集計pivot!$206:$227,MATCH(酒税計算用シート!$A92,酒税集計pivot!$A$206:$A$227,0),MATCH(酒税計算用シート!J$76,酒税集計pivot!$206:$206,0)),0),0)</f>
        <v>0</v>
      </c>
      <c r="K92">
        <f>IFERROR(ROUND(INDEX(酒税集計pivot!$206:$227,MATCH(酒税計算用シート!$A92,酒税集計pivot!$A$206:$A$227,0),MATCH(酒税計算用シート!K$76,酒税集計pivot!$206:$206,0)),0),0)</f>
        <v>0</v>
      </c>
      <c r="L92">
        <f>IFERROR(ROUND(INDEX(酒税集計pivot!$206:$227,MATCH(酒税計算用シート!$A92,酒税集計pivot!$A$206:$A$227,0),MATCH(酒税計算用シート!L$76,酒税集計pivot!$206:$206,0)),0),0)</f>
        <v>0</v>
      </c>
    </row>
    <row r="93" spans="1:12">
      <c r="A93" s="24" t="str">
        <f>$A$19</f>
        <v>雑酒</v>
      </c>
      <c r="B93">
        <f>IFERROR(ROUND(INDEX(酒税集計pivot!$206:$227,MATCH(酒税計算用シート!$A93,酒税集計pivot!$A$206:$A$227,0),MATCH(酒税計算用シート!B$76,酒税集計pivot!$206:$206,0)),0),0)</f>
        <v>0</v>
      </c>
      <c r="C93">
        <f>IFERROR(ROUND(INDEX(酒税集計pivot!$206:$227,MATCH(酒税計算用シート!$A93,酒税集計pivot!$A$206:$A$227,0),MATCH(酒税計算用シート!C$76,酒税集計pivot!$206:$206,0)),0),0)</f>
        <v>0</v>
      </c>
      <c r="D93">
        <f>IFERROR(ROUND(INDEX(酒税集計pivot!$206:$227,MATCH(酒税計算用シート!$A93,酒税集計pivot!$A$206:$A$227,0),MATCH(酒税計算用シート!D$76,酒税集計pivot!$206:$206,0)),0),0)</f>
        <v>0</v>
      </c>
      <c r="E93">
        <f>IFERROR(ROUND(INDEX(酒税集計pivot!$206:$227,MATCH(酒税計算用シート!$A93,酒税集計pivot!$A$206:$A$227,0),MATCH(酒税計算用シート!E$76,酒税集計pivot!$206:$206,0)),0),0)</f>
        <v>0</v>
      </c>
      <c r="F93">
        <f>IFERROR(ROUND(INDEX(酒税集計pivot!$206:$227,MATCH(酒税計算用シート!$A93,酒税集計pivot!$A$206:$A$227,0),MATCH(酒税計算用シート!F$76,酒税集計pivot!$206:$206,0)),0),0)</f>
        <v>0</v>
      </c>
      <c r="G93">
        <f>IFERROR(ROUND(INDEX(酒税集計pivot!$206:$227,MATCH(酒税計算用シート!$A93,酒税集計pivot!$A$206:$A$227,0),MATCH(酒税計算用シート!G$76,酒税集計pivot!$206:$206,0)),0),0)</f>
        <v>0</v>
      </c>
      <c r="H93">
        <f>IFERROR(ROUND(INDEX(酒税集計pivot!$206:$227,MATCH(酒税計算用シート!$A93,酒税集計pivot!$A$206:$A$227,0),MATCH(酒税計算用シート!H$76,酒税集計pivot!$206:$206,0)),0),0)</f>
        <v>0</v>
      </c>
      <c r="I93">
        <f>IFERROR(ROUND(INDEX(酒税集計pivot!$206:$227,MATCH(酒税計算用シート!$A93,酒税集計pivot!$A$206:$A$227,0),MATCH(酒税計算用シート!I$76,酒税集計pivot!$206:$206,0)),0),0)</f>
        <v>0</v>
      </c>
      <c r="J93">
        <f>IFERROR(ROUND(INDEX(酒税集計pivot!$206:$227,MATCH(酒税計算用シート!$A93,酒税集計pivot!$A$206:$A$227,0),MATCH(酒税計算用シート!J$76,酒税集計pivot!$206:$206,0)),0),0)</f>
        <v>0</v>
      </c>
      <c r="K93">
        <f>IFERROR(ROUND(INDEX(酒税集計pivot!$206:$227,MATCH(酒税計算用シート!$A93,酒税集計pivot!$A$206:$A$227,0),MATCH(酒税計算用シート!K$76,酒税集計pivot!$206:$206,0)),0),0)</f>
        <v>0</v>
      </c>
      <c r="L93">
        <f>IFERROR(ROUND(INDEX(酒税集計pivot!$206:$227,MATCH(酒税計算用シート!$A93,酒税集計pivot!$A$206:$A$227,0),MATCH(酒税計算用シート!L$76,酒税集計pivot!$206:$206,0)),0),0)</f>
        <v>0</v>
      </c>
    </row>
    <row r="94" spans="1:12">
      <c r="A94" s="24" t="e">
        <f>#REF!</f>
        <v>#REF!</v>
      </c>
      <c r="B94">
        <f>IFERROR(ROUND(INDEX(酒税集計pivot!$206:$227,MATCH(酒税計算用シート!$A94,酒税集計pivot!$A$206:$A$227,0),MATCH(酒税計算用シート!B$76,酒税集計pivot!$206:$206,0)),0),0)</f>
        <v>0</v>
      </c>
      <c r="C94">
        <f>IFERROR(ROUND(INDEX(酒税集計pivot!$206:$227,MATCH(酒税計算用シート!$A94,酒税集計pivot!$A$206:$A$227,0),MATCH(酒税計算用シート!C$76,酒税集計pivot!$206:$206,0)),0),0)</f>
        <v>0</v>
      </c>
      <c r="D94">
        <f>IFERROR(ROUND(INDEX(酒税集計pivot!$206:$227,MATCH(酒税計算用シート!$A94,酒税集計pivot!$A$206:$A$227,0),MATCH(酒税計算用シート!D$76,酒税集計pivot!$206:$206,0)),0),0)</f>
        <v>0</v>
      </c>
      <c r="E94">
        <f>IFERROR(ROUND(INDEX(酒税集計pivot!$206:$227,MATCH(酒税計算用シート!$A94,酒税集計pivot!$A$206:$A$227,0),MATCH(酒税計算用シート!E$76,酒税集計pivot!$206:$206,0)),0),0)</f>
        <v>0</v>
      </c>
      <c r="F94">
        <f>IFERROR(ROUND(INDEX(酒税集計pivot!$206:$227,MATCH(酒税計算用シート!$A94,酒税集計pivot!$A$206:$A$227,0),MATCH(酒税計算用シート!F$76,酒税集計pivot!$206:$206,0)),0),0)</f>
        <v>0</v>
      </c>
      <c r="G94">
        <f>IFERROR(ROUND(INDEX(酒税集計pivot!$206:$227,MATCH(酒税計算用シート!$A94,酒税集計pivot!$A$206:$A$227,0),MATCH(酒税計算用シート!G$76,酒税集計pivot!$206:$206,0)),0),0)</f>
        <v>0</v>
      </c>
      <c r="H94">
        <f>IFERROR(ROUND(INDEX(酒税集計pivot!$206:$227,MATCH(酒税計算用シート!$A94,酒税集計pivot!$A$206:$A$227,0),MATCH(酒税計算用シート!H$76,酒税集計pivot!$206:$206,0)),0),0)</f>
        <v>0</v>
      </c>
      <c r="I94">
        <f>IFERROR(ROUND(INDEX(酒税集計pivot!$206:$227,MATCH(酒税計算用シート!$A94,酒税集計pivot!$A$206:$A$227,0),MATCH(酒税計算用シート!I$76,酒税集計pivot!$206:$206,0)),0),0)</f>
        <v>0</v>
      </c>
      <c r="J94">
        <f>IFERROR(ROUND(INDEX(酒税集計pivot!$206:$227,MATCH(酒税計算用シート!$A94,酒税集計pivot!$A$206:$A$227,0),MATCH(酒税計算用シート!J$76,酒税集計pivot!$206:$206,0)),0),0)</f>
        <v>0</v>
      </c>
      <c r="K94">
        <f>IFERROR(ROUND(INDEX(酒税集計pivot!$206:$227,MATCH(酒税計算用シート!$A94,酒税集計pivot!$A$206:$A$227,0),MATCH(酒税計算用シート!K$76,酒税集計pivot!$206:$206,0)),0),0)</f>
        <v>0</v>
      </c>
      <c r="L94">
        <f>IFERROR(ROUND(INDEX(酒税集計pivot!$206:$227,MATCH(酒税計算用シート!$A94,酒税集計pivot!$A$206:$A$227,0),MATCH(酒税計算用シート!L$76,酒税集計pivot!$206:$206,0)),0),0)</f>
        <v>0</v>
      </c>
    </row>
    <row r="95" spans="1:12">
      <c r="A95" s="24" t="str">
        <f>$A$20</f>
        <v>粉末酒</v>
      </c>
    </row>
    <row r="105" spans="1:12">
      <c r="A105" s="24" t="s">
        <v>200</v>
      </c>
    </row>
    <row r="106" spans="1:12">
      <c r="B106">
        <f>$B$29</f>
        <v>2020</v>
      </c>
      <c r="C106">
        <f t="shared" ref="C106:L106" si="25">B106+1</f>
        <v>2021</v>
      </c>
      <c r="D106">
        <f t="shared" si="25"/>
        <v>2022</v>
      </c>
      <c r="E106">
        <f t="shared" si="25"/>
        <v>2023</v>
      </c>
      <c r="F106">
        <f t="shared" si="25"/>
        <v>2024</v>
      </c>
      <c r="G106">
        <f t="shared" si="25"/>
        <v>2025</v>
      </c>
      <c r="H106">
        <f t="shared" si="25"/>
        <v>2026</v>
      </c>
      <c r="I106">
        <f t="shared" si="25"/>
        <v>2027</v>
      </c>
      <c r="J106">
        <f t="shared" si="25"/>
        <v>2028</v>
      </c>
      <c r="K106">
        <f t="shared" si="25"/>
        <v>2029</v>
      </c>
      <c r="L106">
        <f t="shared" si="25"/>
        <v>2030</v>
      </c>
    </row>
    <row r="107" spans="1:12">
      <c r="B107" t="s">
        <v>155</v>
      </c>
      <c r="C107" t="s">
        <v>155</v>
      </c>
      <c r="D107" t="s">
        <v>155</v>
      </c>
      <c r="E107" t="s">
        <v>155</v>
      </c>
      <c r="F107" t="s">
        <v>155</v>
      </c>
      <c r="G107" t="s">
        <v>155</v>
      </c>
      <c r="H107" t="s">
        <v>155</v>
      </c>
      <c r="I107" t="s">
        <v>155</v>
      </c>
      <c r="J107" t="s">
        <v>155</v>
      </c>
      <c r="K107" t="s">
        <v>155</v>
      </c>
      <c r="L107" t="s">
        <v>155</v>
      </c>
    </row>
    <row r="108" spans="1:12">
      <c r="A108" s="24" t="str">
        <f>$A$4</f>
        <v>清酒</v>
      </c>
      <c r="B108">
        <f>IFERROR(ROUND(INDEX(酒税集計pivot!$236:$257,MATCH(酒税計算用シート!$A108,酒税集計pivot!$A$236:$A$257,0),MATCH(酒税計算用シート!B$106,酒税集計pivot!$236:$236,0)),0),0)</f>
        <v>0</v>
      </c>
      <c r="C108">
        <f>IFERROR(ROUND(INDEX(酒税集計pivot!$236:$257,MATCH(酒税計算用シート!$A108,酒税集計pivot!$A$236:$A$257,0),MATCH(酒税計算用シート!C$106,酒税集計pivot!$236:$236,0)),0),0)</f>
        <v>0</v>
      </c>
      <c r="D108">
        <f>IFERROR(ROUND(INDEX(酒税集計pivot!$236:$257,MATCH(酒税計算用シート!$A108,酒税集計pivot!$A$236:$A$257,0),MATCH(酒税計算用シート!D$106,酒税集計pivot!$236:$236,0)),0),0)</f>
        <v>0</v>
      </c>
      <c r="E108">
        <f>IFERROR(ROUND(INDEX(酒税集計pivot!$236:$257,MATCH(酒税計算用シート!$A108,酒税集計pivot!$A$236:$A$257,0),MATCH(酒税計算用シート!E$106,酒税集計pivot!$236:$236,0)),0),0)</f>
        <v>0</v>
      </c>
      <c r="F108">
        <f>IFERROR(ROUND(INDEX(酒税集計pivot!$236:$257,MATCH(酒税計算用シート!$A108,酒税集計pivot!$A$236:$A$257,0),MATCH(酒税計算用シート!F$106,酒税集計pivot!$236:$236,0)),0),0)</f>
        <v>0</v>
      </c>
      <c r="G108">
        <f>IFERROR(ROUND(INDEX(酒税集計pivot!$236:$257,MATCH(酒税計算用シート!$A108,酒税集計pivot!$A$236:$A$257,0),MATCH(酒税計算用シート!G$106,酒税集計pivot!$236:$236,0)),0),0)</f>
        <v>0</v>
      </c>
      <c r="H108">
        <f>IFERROR(ROUND(INDEX(酒税集計pivot!$236:$257,MATCH(酒税計算用シート!$A108,酒税集計pivot!$A$236:$A$257,0),MATCH(酒税計算用シート!H$106,酒税集計pivot!$236:$236,0)),0),0)</f>
        <v>0</v>
      </c>
      <c r="I108">
        <f>IFERROR(ROUND(INDEX(酒税集計pivot!$236:$257,MATCH(酒税計算用シート!$A108,酒税集計pivot!$A$236:$A$257,0),MATCH(酒税計算用シート!I$106,酒税集計pivot!$236:$236,0)),0),0)</f>
        <v>0</v>
      </c>
      <c r="J108">
        <f>IFERROR(ROUND(INDEX(酒税集計pivot!$236:$257,MATCH(酒税計算用シート!$A108,酒税集計pivot!$A$236:$A$257,0),MATCH(酒税計算用シート!J$106,酒税集計pivot!$236:$236,0)),0),0)</f>
        <v>0</v>
      </c>
      <c r="K108">
        <f>IFERROR(ROUND(INDEX(酒税集計pivot!$236:$257,MATCH(酒税計算用シート!$A108,酒税集計pivot!$A$236:$A$257,0),MATCH(酒税計算用シート!K$106,酒税集計pivot!$236:$236,0)),0),0)</f>
        <v>0</v>
      </c>
      <c r="L108">
        <f>IFERROR(ROUND(INDEX(酒税集計pivot!$236:$257,MATCH(酒税計算用シート!$A108,酒税集計pivot!$A$236:$A$257,0),MATCH(酒税計算用シート!L$106,酒税集計pivot!$236:$236,0)),0),0)</f>
        <v>0</v>
      </c>
    </row>
    <row r="109" spans="1:12">
      <c r="A109" s="24" t="str">
        <f>$A$5</f>
        <v>合成清酒</v>
      </c>
      <c r="B109">
        <f>IFERROR(ROUND(INDEX(酒税集計pivot!$236:$257,MATCH(酒税計算用シート!$A109,酒税集計pivot!$A$236:$A$257,0),MATCH(酒税計算用シート!B$106,酒税集計pivot!$236:$236,0)),0),0)</f>
        <v>0</v>
      </c>
      <c r="C109">
        <f>IFERROR(ROUND(INDEX(酒税集計pivot!$236:$257,MATCH(酒税計算用シート!$A109,酒税集計pivot!$A$236:$A$257,0),MATCH(酒税計算用シート!C$106,酒税集計pivot!$236:$236,0)),0),0)</f>
        <v>0</v>
      </c>
      <c r="D109">
        <f>IFERROR(ROUND(INDEX(酒税集計pivot!$236:$257,MATCH(酒税計算用シート!$A109,酒税集計pivot!$A$236:$A$257,0),MATCH(酒税計算用シート!D$106,酒税集計pivot!$236:$236,0)),0),0)</f>
        <v>0</v>
      </c>
      <c r="E109">
        <f>IFERROR(ROUND(INDEX(酒税集計pivot!$236:$257,MATCH(酒税計算用シート!$A109,酒税集計pivot!$A$236:$A$257,0),MATCH(酒税計算用シート!E$106,酒税集計pivot!$236:$236,0)),0),0)</f>
        <v>0</v>
      </c>
      <c r="F109">
        <f>IFERROR(ROUND(INDEX(酒税集計pivot!$236:$257,MATCH(酒税計算用シート!$A109,酒税集計pivot!$A$236:$A$257,0),MATCH(酒税計算用シート!F$106,酒税集計pivot!$236:$236,0)),0),0)</f>
        <v>0</v>
      </c>
      <c r="G109">
        <f>IFERROR(ROUND(INDEX(酒税集計pivot!$236:$257,MATCH(酒税計算用シート!$A109,酒税集計pivot!$A$236:$A$257,0),MATCH(酒税計算用シート!G$106,酒税集計pivot!$236:$236,0)),0),0)</f>
        <v>0</v>
      </c>
      <c r="H109">
        <f>IFERROR(ROUND(INDEX(酒税集計pivot!$236:$257,MATCH(酒税計算用シート!$A109,酒税集計pivot!$A$236:$A$257,0),MATCH(酒税計算用シート!H$106,酒税集計pivot!$236:$236,0)),0),0)</f>
        <v>0</v>
      </c>
      <c r="I109">
        <f>IFERROR(ROUND(INDEX(酒税集計pivot!$236:$257,MATCH(酒税計算用シート!$A109,酒税集計pivot!$A$236:$A$257,0),MATCH(酒税計算用シート!I$106,酒税集計pivot!$236:$236,0)),0),0)</f>
        <v>0</v>
      </c>
      <c r="J109">
        <f>IFERROR(ROUND(INDEX(酒税集計pivot!$236:$257,MATCH(酒税計算用シート!$A109,酒税集計pivot!$A$236:$A$257,0),MATCH(酒税計算用シート!J$106,酒税集計pivot!$236:$236,0)),0),0)</f>
        <v>0</v>
      </c>
      <c r="K109">
        <f>IFERROR(ROUND(INDEX(酒税集計pivot!$236:$257,MATCH(酒税計算用シート!$A109,酒税集計pivot!$A$236:$A$257,0),MATCH(酒税計算用シート!K$106,酒税集計pivot!$236:$236,0)),0),0)</f>
        <v>0</v>
      </c>
      <c r="L109">
        <f>IFERROR(ROUND(INDEX(酒税集計pivot!$236:$257,MATCH(酒税計算用シート!$A109,酒税集計pivot!$A$236:$A$257,0),MATCH(酒税計算用シート!L$106,酒税集計pivot!$236:$236,0)),0),0)</f>
        <v>0</v>
      </c>
    </row>
    <row r="110" spans="1:12">
      <c r="A110" s="24" t="str">
        <f>$A$6</f>
        <v>連続式蒸留焼酎</v>
      </c>
      <c r="B110">
        <f>IFERROR(ROUND(INDEX(酒税集計pivot!$236:$257,MATCH(酒税計算用シート!$A110,酒税集計pivot!$A$236:$A$257,0),MATCH(酒税計算用シート!B$106,酒税集計pivot!$236:$236,0)),0),0)</f>
        <v>0</v>
      </c>
      <c r="C110">
        <f>IFERROR(ROUND(INDEX(酒税集計pivot!$236:$257,MATCH(酒税計算用シート!$A110,酒税集計pivot!$A$236:$A$257,0),MATCH(酒税計算用シート!C$106,酒税集計pivot!$236:$236,0)),0),0)</f>
        <v>0</v>
      </c>
      <c r="D110">
        <f>IFERROR(ROUND(INDEX(酒税集計pivot!$236:$257,MATCH(酒税計算用シート!$A110,酒税集計pivot!$A$236:$A$257,0),MATCH(酒税計算用シート!D$106,酒税集計pivot!$236:$236,0)),0),0)</f>
        <v>0</v>
      </c>
      <c r="E110">
        <f>IFERROR(ROUND(INDEX(酒税集計pivot!$236:$257,MATCH(酒税計算用シート!$A110,酒税集計pivot!$A$236:$A$257,0),MATCH(酒税計算用シート!E$106,酒税集計pivot!$236:$236,0)),0),0)</f>
        <v>0</v>
      </c>
      <c r="F110">
        <f>IFERROR(ROUND(INDEX(酒税集計pivot!$236:$257,MATCH(酒税計算用シート!$A110,酒税集計pivot!$A$236:$A$257,0),MATCH(酒税計算用シート!F$106,酒税集計pivot!$236:$236,0)),0),0)</f>
        <v>0</v>
      </c>
      <c r="G110">
        <f>IFERROR(ROUND(INDEX(酒税集計pivot!$236:$257,MATCH(酒税計算用シート!$A110,酒税集計pivot!$A$236:$A$257,0),MATCH(酒税計算用シート!G$106,酒税集計pivot!$236:$236,0)),0),0)</f>
        <v>0</v>
      </c>
      <c r="H110">
        <f>IFERROR(ROUND(INDEX(酒税集計pivot!$236:$257,MATCH(酒税計算用シート!$A110,酒税集計pivot!$A$236:$A$257,0),MATCH(酒税計算用シート!H$106,酒税集計pivot!$236:$236,0)),0),0)</f>
        <v>0</v>
      </c>
      <c r="I110">
        <f>IFERROR(ROUND(INDEX(酒税集計pivot!$236:$257,MATCH(酒税計算用シート!$A110,酒税集計pivot!$A$236:$A$257,0),MATCH(酒税計算用シート!I$106,酒税集計pivot!$236:$236,0)),0),0)</f>
        <v>0</v>
      </c>
      <c r="J110">
        <f>IFERROR(ROUND(INDEX(酒税集計pivot!$236:$257,MATCH(酒税計算用シート!$A110,酒税集計pivot!$A$236:$A$257,0),MATCH(酒税計算用シート!J$106,酒税集計pivot!$236:$236,0)),0),0)</f>
        <v>0</v>
      </c>
      <c r="K110">
        <f>IFERROR(ROUND(INDEX(酒税集計pivot!$236:$257,MATCH(酒税計算用シート!$A110,酒税集計pivot!$A$236:$A$257,0),MATCH(酒税計算用シート!K$106,酒税集計pivot!$236:$236,0)),0),0)</f>
        <v>0</v>
      </c>
      <c r="L110">
        <f>IFERROR(ROUND(INDEX(酒税集計pivot!$236:$257,MATCH(酒税計算用シート!$A110,酒税集計pivot!$A$236:$A$257,0),MATCH(酒税計算用シート!L$106,酒税集計pivot!$236:$236,0)),0),0)</f>
        <v>0</v>
      </c>
    </row>
    <row r="111" spans="1:12">
      <c r="A111" s="24" t="str">
        <f>$A$7</f>
        <v>単式蒸留焼酎</v>
      </c>
      <c r="B111">
        <f>IFERROR(ROUND(INDEX(酒税集計pivot!$236:$257,MATCH(酒税計算用シート!$A111,酒税集計pivot!$A$236:$A$257,0),MATCH(酒税計算用シート!B$106,酒税集計pivot!$236:$236,0)),0),0)</f>
        <v>0</v>
      </c>
      <c r="C111">
        <f>IFERROR(ROUND(INDEX(酒税集計pivot!$236:$257,MATCH(酒税計算用シート!$A111,酒税集計pivot!$A$236:$A$257,0),MATCH(酒税計算用シート!C$106,酒税集計pivot!$236:$236,0)),0),0)</f>
        <v>0</v>
      </c>
      <c r="D111">
        <f>IFERROR(ROUND(INDEX(酒税集計pivot!$236:$257,MATCH(酒税計算用シート!$A111,酒税集計pivot!$A$236:$A$257,0),MATCH(酒税計算用シート!D$106,酒税集計pivot!$236:$236,0)),0),0)</f>
        <v>0</v>
      </c>
      <c r="E111">
        <f>IFERROR(ROUND(INDEX(酒税集計pivot!$236:$257,MATCH(酒税計算用シート!$A111,酒税集計pivot!$A$236:$A$257,0),MATCH(酒税計算用シート!E$106,酒税集計pivot!$236:$236,0)),0),0)</f>
        <v>0</v>
      </c>
      <c r="F111">
        <f>IFERROR(ROUND(INDEX(酒税集計pivot!$236:$257,MATCH(酒税計算用シート!$A111,酒税集計pivot!$A$236:$A$257,0),MATCH(酒税計算用シート!F$106,酒税集計pivot!$236:$236,0)),0),0)</f>
        <v>0</v>
      </c>
      <c r="G111">
        <f>IFERROR(ROUND(INDEX(酒税集計pivot!$236:$257,MATCH(酒税計算用シート!$A111,酒税集計pivot!$A$236:$A$257,0),MATCH(酒税計算用シート!G$106,酒税集計pivot!$236:$236,0)),0),0)</f>
        <v>0</v>
      </c>
      <c r="H111">
        <f>IFERROR(ROUND(INDEX(酒税集計pivot!$236:$257,MATCH(酒税計算用シート!$A111,酒税集計pivot!$A$236:$A$257,0),MATCH(酒税計算用シート!H$106,酒税集計pivot!$236:$236,0)),0),0)</f>
        <v>0</v>
      </c>
      <c r="I111">
        <f>IFERROR(ROUND(INDEX(酒税集計pivot!$236:$257,MATCH(酒税計算用シート!$A111,酒税集計pivot!$A$236:$A$257,0),MATCH(酒税計算用シート!I$106,酒税集計pivot!$236:$236,0)),0),0)</f>
        <v>0</v>
      </c>
      <c r="J111">
        <f>IFERROR(ROUND(INDEX(酒税集計pivot!$236:$257,MATCH(酒税計算用シート!$A111,酒税集計pivot!$A$236:$A$257,0),MATCH(酒税計算用シート!J$106,酒税集計pivot!$236:$236,0)),0),0)</f>
        <v>0</v>
      </c>
      <c r="K111">
        <f>IFERROR(ROUND(INDEX(酒税集計pivot!$236:$257,MATCH(酒税計算用シート!$A111,酒税集計pivot!$A$236:$A$257,0),MATCH(酒税計算用シート!K$106,酒税集計pivot!$236:$236,0)),0),0)</f>
        <v>0</v>
      </c>
      <c r="L111">
        <f>IFERROR(ROUND(INDEX(酒税集計pivot!$236:$257,MATCH(酒税計算用シート!$A111,酒税集計pivot!$A$236:$A$257,0),MATCH(酒税計算用シート!L$106,酒税集計pivot!$236:$236,0)),0),0)</f>
        <v>0</v>
      </c>
    </row>
    <row r="112" spans="1:12">
      <c r="A112" s="24" t="str">
        <f>$A$8</f>
        <v>みりん</v>
      </c>
      <c r="B112">
        <f>IFERROR(ROUND(INDEX(酒税集計pivot!$236:$257,MATCH(酒税計算用シート!$A112,酒税集計pivot!$A$236:$A$257,0),MATCH(酒税計算用シート!B$106,酒税集計pivot!$236:$236,0)),0),0)</f>
        <v>0</v>
      </c>
      <c r="C112">
        <f>IFERROR(ROUND(INDEX(酒税集計pivot!$236:$257,MATCH(酒税計算用シート!$A112,酒税集計pivot!$A$236:$A$257,0),MATCH(酒税計算用シート!C$106,酒税集計pivot!$236:$236,0)),0),0)</f>
        <v>0</v>
      </c>
      <c r="D112">
        <f>IFERROR(ROUND(INDEX(酒税集計pivot!$236:$257,MATCH(酒税計算用シート!$A112,酒税集計pivot!$A$236:$A$257,0),MATCH(酒税計算用シート!D$106,酒税集計pivot!$236:$236,0)),0),0)</f>
        <v>0</v>
      </c>
      <c r="E112">
        <f>IFERROR(ROUND(INDEX(酒税集計pivot!$236:$257,MATCH(酒税計算用シート!$A112,酒税集計pivot!$A$236:$A$257,0),MATCH(酒税計算用シート!E$106,酒税集計pivot!$236:$236,0)),0),0)</f>
        <v>0</v>
      </c>
      <c r="F112">
        <f>IFERROR(ROUND(INDEX(酒税集計pivot!$236:$257,MATCH(酒税計算用シート!$A112,酒税集計pivot!$A$236:$A$257,0),MATCH(酒税計算用シート!F$106,酒税集計pivot!$236:$236,0)),0),0)</f>
        <v>0</v>
      </c>
      <c r="G112">
        <f>IFERROR(ROUND(INDEX(酒税集計pivot!$236:$257,MATCH(酒税計算用シート!$A112,酒税集計pivot!$A$236:$A$257,0),MATCH(酒税計算用シート!G$106,酒税集計pivot!$236:$236,0)),0),0)</f>
        <v>0</v>
      </c>
      <c r="H112">
        <f>IFERROR(ROUND(INDEX(酒税集計pivot!$236:$257,MATCH(酒税計算用シート!$A112,酒税集計pivot!$A$236:$A$257,0),MATCH(酒税計算用シート!H$106,酒税集計pivot!$236:$236,0)),0),0)</f>
        <v>0</v>
      </c>
      <c r="I112">
        <f>IFERROR(ROUND(INDEX(酒税集計pivot!$236:$257,MATCH(酒税計算用シート!$A112,酒税集計pivot!$A$236:$A$257,0),MATCH(酒税計算用シート!I$106,酒税集計pivot!$236:$236,0)),0),0)</f>
        <v>0</v>
      </c>
      <c r="J112">
        <f>IFERROR(ROUND(INDEX(酒税集計pivot!$236:$257,MATCH(酒税計算用シート!$A112,酒税集計pivot!$A$236:$A$257,0),MATCH(酒税計算用シート!J$106,酒税集計pivot!$236:$236,0)),0),0)</f>
        <v>0</v>
      </c>
      <c r="K112">
        <f>IFERROR(ROUND(INDEX(酒税集計pivot!$236:$257,MATCH(酒税計算用シート!$A112,酒税集計pivot!$A$236:$A$257,0),MATCH(酒税計算用シート!K$106,酒税集計pivot!$236:$236,0)),0),0)</f>
        <v>0</v>
      </c>
      <c r="L112">
        <f>IFERROR(ROUND(INDEX(酒税集計pivot!$236:$257,MATCH(酒税計算用シート!$A112,酒税集計pivot!$A$236:$A$257,0),MATCH(酒税計算用シート!L$106,酒税集計pivot!$236:$236,0)),0),0)</f>
        <v>0</v>
      </c>
    </row>
    <row r="113" spans="1:12">
      <c r="A113" s="24" t="str">
        <f>$A$9</f>
        <v>ビール</v>
      </c>
      <c r="B113">
        <f>IFERROR(ROUND(INDEX(酒税集計pivot!$236:$257,MATCH(酒税計算用シート!$A113,酒税集計pivot!$A$236:$A$257,0),MATCH(酒税計算用シート!B$106,酒税集計pivot!$236:$236,0)),0),0)</f>
        <v>0</v>
      </c>
      <c r="C113">
        <f>IFERROR(ROUND(INDEX(酒税集計pivot!$236:$257,MATCH(酒税計算用シート!$A113,酒税集計pivot!$A$236:$A$257,0),MATCH(酒税計算用シート!C$106,酒税集計pivot!$236:$236,0)),0),0)</f>
        <v>0</v>
      </c>
      <c r="D113">
        <f>IFERROR(ROUND(INDEX(酒税集計pivot!$236:$257,MATCH(酒税計算用シート!$A113,酒税集計pivot!$A$236:$A$257,0),MATCH(酒税計算用シート!D$106,酒税集計pivot!$236:$236,0)),0),0)</f>
        <v>0</v>
      </c>
      <c r="E113">
        <f>IFERROR(ROUND(INDEX(酒税集計pivot!$236:$257,MATCH(酒税計算用シート!$A113,酒税集計pivot!$A$236:$A$257,0),MATCH(酒税計算用シート!E$106,酒税集計pivot!$236:$236,0)),0),0)</f>
        <v>0</v>
      </c>
      <c r="F113">
        <f>IFERROR(ROUND(INDEX(酒税集計pivot!$236:$257,MATCH(酒税計算用シート!$A113,酒税集計pivot!$A$236:$A$257,0),MATCH(酒税計算用シート!F$106,酒税集計pivot!$236:$236,0)),0),0)</f>
        <v>0</v>
      </c>
      <c r="G113">
        <f>IFERROR(ROUND(INDEX(酒税集計pivot!$236:$257,MATCH(酒税計算用シート!$A113,酒税集計pivot!$A$236:$A$257,0),MATCH(酒税計算用シート!G$106,酒税集計pivot!$236:$236,0)),0),0)</f>
        <v>0</v>
      </c>
      <c r="H113">
        <f>IFERROR(ROUND(INDEX(酒税集計pivot!$236:$257,MATCH(酒税計算用シート!$A113,酒税集計pivot!$A$236:$A$257,0),MATCH(酒税計算用シート!H$106,酒税集計pivot!$236:$236,0)),0),0)</f>
        <v>0</v>
      </c>
      <c r="I113">
        <f>IFERROR(ROUND(INDEX(酒税集計pivot!$236:$257,MATCH(酒税計算用シート!$A113,酒税集計pivot!$A$236:$A$257,0),MATCH(酒税計算用シート!I$106,酒税集計pivot!$236:$236,0)),0),0)</f>
        <v>0</v>
      </c>
      <c r="J113">
        <f>IFERROR(ROUND(INDEX(酒税集計pivot!$236:$257,MATCH(酒税計算用シート!$A113,酒税集計pivot!$A$236:$A$257,0),MATCH(酒税計算用シート!J$106,酒税集計pivot!$236:$236,0)),0),0)</f>
        <v>0</v>
      </c>
      <c r="K113">
        <f>IFERROR(ROUND(INDEX(酒税集計pivot!$236:$257,MATCH(酒税計算用シート!$A113,酒税集計pivot!$A$236:$A$257,0),MATCH(酒税計算用シート!K$106,酒税集計pivot!$236:$236,0)),0),0)</f>
        <v>0</v>
      </c>
      <c r="L113">
        <f>IFERROR(ROUND(INDEX(酒税集計pivot!$236:$257,MATCH(酒税計算用シート!$A113,酒税集計pivot!$A$236:$A$257,0),MATCH(酒税計算用シート!L$106,酒税集計pivot!$236:$236,0)),0),0)</f>
        <v>0</v>
      </c>
    </row>
    <row r="114" spans="1:12">
      <c r="A114" s="24" t="str">
        <f>$A$10</f>
        <v>果実酒</v>
      </c>
      <c r="B114">
        <f>IFERROR(ROUND(INDEX(酒税集計pivot!$236:$257,MATCH(酒税計算用シート!$A114,酒税集計pivot!$A$236:$A$257,0),MATCH(酒税計算用シート!B$106,酒税集計pivot!$236:$236,0)),0),0)</f>
        <v>0</v>
      </c>
      <c r="C114">
        <f>IFERROR(ROUND(INDEX(酒税集計pivot!$236:$257,MATCH(酒税計算用シート!$A114,酒税集計pivot!$A$236:$A$257,0),MATCH(酒税計算用シート!C$106,酒税集計pivot!$236:$236,0)),0),0)</f>
        <v>0</v>
      </c>
      <c r="D114">
        <f>IFERROR(ROUND(INDEX(酒税集計pivot!$236:$257,MATCH(酒税計算用シート!$A114,酒税集計pivot!$A$236:$A$257,0),MATCH(酒税計算用シート!D$106,酒税集計pivot!$236:$236,0)),0),0)</f>
        <v>0</v>
      </c>
      <c r="E114">
        <f>IFERROR(ROUND(INDEX(酒税集計pivot!$236:$257,MATCH(酒税計算用シート!$A114,酒税集計pivot!$A$236:$A$257,0),MATCH(酒税計算用シート!E$106,酒税集計pivot!$236:$236,0)),0),0)</f>
        <v>0</v>
      </c>
      <c r="F114">
        <f>IFERROR(ROUND(INDEX(酒税集計pivot!$236:$257,MATCH(酒税計算用シート!$A114,酒税集計pivot!$A$236:$A$257,0),MATCH(酒税計算用シート!F$106,酒税集計pivot!$236:$236,0)),0),0)</f>
        <v>0</v>
      </c>
      <c r="G114">
        <f>IFERROR(ROUND(INDEX(酒税集計pivot!$236:$257,MATCH(酒税計算用シート!$A114,酒税集計pivot!$A$236:$A$257,0),MATCH(酒税計算用シート!G$106,酒税集計pivot!$236:$236,0)),0),0)</f>
        <v>0</v>
      </c>
      <c r="H114">
        <f>IFERROR(ROUND(INDEX(酒税集計pivot!$236:$257,MATCH(酒税計算用シート!$A114,酒税集計pivot!$A$236:$A$257,0),MATCH(酒税計算用シート!H$106,酒税集計pivot!$236:$236,0)),0),0)</f>
        <v>0</v>
      </c>
      <c r="I114">
        <f>IFERROR(ROUND(INDEX(酒税集計pivot!$236:$257,MATCH(酒税計算用シート!$A114,酒税集計pivot!$A$236:$A$257,0),MATCH(酒税計算用シート!I$106,酒税集計pivot!$236:$236,0)),0),0)</f>
        <v>0</v>
      </c>
      <c r="J114">
        <f>IFERROR(ROUND(INDEX(酒税集計pivot!$236:$257,MATCH(酒税計算用シート!$A114,酒税集計pivot!$A$236:$A$257,0),MATCH(酒税計算用シート!J$106,酒税集計pivot!$236:$236,0)),0),0)</f>
        <v>0</v>
      </c>
      <c r="K114">
        <f>IFERROR(ROUND(INDEX(酒税集計pivot!$236:$257,MATCH(酒税計算用シート!$A114,酒税集計pivot!$A$236:$A$257,0),MATCH(酒税計算用シート!K$106,酒税集計pivot!$236:$236,0)),0),0)</f>
        <v>0</v>
      </c>
      <c r="L114">
        <f>IFERROR(ROUND(INDEX(酒税集計pivot!$236:$257,MATCH(酒税計算用シート!$A114,酒税集計pivot!$A$236:$A$257,0),MATCH(酒税計算用シート!L$106,酒税集計pivot!$236:$236,0)),0),0)</f>
        <v>0</v>
      </c>
    </row>
    <row r="115" spans="1:12">
      <c r="A115" s="24" t="str">
        <f>$A$11</f>
        <v>甘味果実酒</v>
      </c>
      <c r="B115">
        <f>IFERROR(ROUND(INDEX(酒税集計pivot!$236:$257,MATCH(酒税計算用シート!$A115,酒税集計pivot!$A$236:$A$257,0),MATCH(酒税計算用シート!B$106,酒税集計pivot!$236:$236,0)),0),0)</f>
        <v>0</v>
      </c>
      <c r="C115">
        <f>IFERROR(ROUND(INDEX(酒税集計pivot!$236:$257,MATCH(酒税計算用シート!$A115,酒税集計pivot!$A$236:$A$257,0),MATCH(酒税計算用シート!C$106,酒税集計pivot!$236:$236,0)),0),0)</f>
        <v>0</v>
      </c>
      <c r="D115">
        <f>IFERROR(ROUND(INDEX(酒税集計pivot!$236:$257,MATCH(酒税計算用シート!$A115,酒税集計pivot!$A$236:$A$257,0),MATCH(酒税計算用シート!D$106,酒税集計pivot!$236:$236,0)),0),0)</f>
        <v>0</v>
      </c>
      <c r="E115">
        <f>IFERROR(ROUND(INDEX(酒税集計pivot!$236:$257,MATCH(酒税計算用シート!$A115,酒税集計pivot!$A$236:$A$257,0),MATCH(酒税計算用シート!E$106,酒税集計pivot!$236:$236,0)),0),0)</f>
        <v>0</v>
      </c>
      <c r="F115">
        <f>IFERROR(ROUND(INDEX(酒税集計pivot!$236:$257,MATCH(酒税計算用シート!$A115,酒税集計pivot!$A$236:$A$257,0),MATCH(酒税計算用シート!F$106,酒税集計pivot!$236:$236,0)),0),0)</f>
        <v>0</v>
      </c>
      <c r="G115">
        <f>IFERROR(ROUND(INDEX(酒税集計pivot!$236:$257,MATCH(酒税計算用シート!$A115,酒税集計pivot!$A$236:$A$257,0),MATCH(酒税計算用シート!G$106,酒税集計pivot!$236:$236,0)),0),0)</f>
        <v>0</v>
      </c>
      <c r="H115">
        <f>IFERROR(ROUND(INDEX(酒税集計pivot!$236:$257,MATCH(酒税計算用シート!$A115,酒税集計pivot!$A$236:$A$257,0),MATCH(酒税計算用シート!H$106,酒税集計pivot!$236:$236,0)),0),0)</f>
        <v>0</v>
      </c>
      <c r="I115">
        <f>IFERROR(ROUND(INDEX(酒税集計pivot!$236:$257,MATCH(酒税計算用シート!$A115,酒税集計pivot!$A$236:$A$257,0),MATCH(酒税計算用シート!I$106,酒税集計pivot!$236:$236,0)),0),0)</f>
        <v>0</v>
      </c>
      <c r="J115">
        <f>IFERROR(ROUND(INDEX(酒税集計pivot!$236:$257,MATCH(酒税計算用シート!$A115,酒税集計pivot!$A$236:$A$257,0),MATCH(酒税計算用シート!J$106,酒税集計pivot!$236:$236,0)),0),0)</f>
        <v>0</v>
      </c>
      <c r="K115">
        <f>IFERROR(ROUND(INDEX(酒税集計pivot!$236:$257,MATCH(酒税計算用シート!$A115,酒税集計pivot!$A$236:$A$257,0),MATCH(酒税計算用シート!K$106,酒税集計pivot!$236:$236,0)),0),0)</f>
        <v>0</v>
      </c>
      <c r="L115">
        <f>IFERROR(ROUND(INDEX(酒税集計pivot!$236:$257,MATCH(酒税計算用シート!$A115,酒税集計pivot!$A$236:$A$257,0),MATCH(酒税計算用シート!L$106,酒税集計pivot!$236:$236,0)),0),0)</f>
        <v>0</v>
      </c>
    </row>
    <row r="116" spans="1:12">
      <c r="A116" s="24" t="str">
        <f>$A$12</f>
        <v>ウイスキー</v>
      </c>
      <c r="B116">
        <f>IFERROR(ROUND(INDEX(酒税集計pivot!$236:$257,MATCH(酒税計算用シート!$A116,酒税集計pivot!$A$236:$A$257,0),MATCH(酒税計算用シート!B$106,酒税集計pivot!$236:$236,0)),0),0)</f>
        <v>0</v>
      </c>
      <c r="C116">
        <f>IFERROR(ROUND(INDEX(酒税集計pivot!$236:$257,MATCH(酒税計算用シート!$A116,酒税集計pivot!$A$236:$A$257,0),MATCH(酒税計算用シート!C$106,酒税集計pivot!$236:$236,0)),0),0)</f>
        <v>0</v>
      </c>
      <c r="D116">
        <f>IFERROR(ROUND(INDEX(酒税集計pivot!$236:$257,MATCH(酒税計算用シート!$A116,酒税集計pivot!$A$236:$A$257,0),MATCH(酒税計算用シート!D$106,酒税集計pivot!$236:$236,0)),0),0)</f>
        <v>0</v>
      </c>
      <c r="E116">
        <f>IFERROR(ROUND(INDEX(酒税集計pivot!$236:$257,MATCH(酒税計算用シート!$A116,酒税集計pivot!$A$236:$A$257,0),MATCH(酒税計算用シート!E$106,酒税集計pivot!$236:$236,0)),0),0)</f>
        <v>0</v>
      </c>
      <c r="F116">
        <f>IFERROR(ROUND(INDEX(酒税集計pivot!$236:$257,MATCH(酒税計算用シート!$A116,酒税集計pivot!$A$236:$A$257,0),MATCH(酒税計算用シート!F$106,酒税集計pivot!$236:$236,0)),0),0)</f>
        <v>0</v>
      </c>
      <c r="G116">
        <f>IFERROR(ROUND(INDEX(酒税集計pivot!$236:$257,MATCH(酒税計算用シート!$A116,酒税集計pivot!$A$236:$A$257,0),MATCH(酒税計算用シート!G$106,酒税集計pivot!$236:$236,0)),0),0)</f>
        <v>0</v>
      </c>
      <c r="H116">
        <f>IFERROR(ROUND(INDEX(酒税集計pivot!$236:$257,MATCH(酒税計算用シート!$A116,酒税集計pivot!$A$236:$A$257,0),MATCH(酒税計算用シート!H$106,酒税集計pivot!$236:$236,0)),0),0)</f>
        <v>0</v>
      </c>
      <c r="I116">
        <f>IFERROR(ROUND(INDEX(酒税集計pivot!$236:$257,MATCH(酒税計算用シート!$A116,酒税集計pivot!$A$236:$A$257,0),MATCH(酒税計算用シート!I$106,酒税集計pivot!$236:$236,0)),0),0)</f>
        <v>0</v>
      </c>
      <c r="J116">
        <f>IFERROR(ROUND(INDEX(酒税集計pivot!$236:$257,MATCH(酒税計算用シート!$A116,酒税集計pivot!$A$236:$A$257,0),MATCH(酒税計算用シート!J$106,酒税集計pivot!$236:$236,0)),0),0)</f>
        <v>0</v>
      </c>
      <c r="K116">
        <f>IFERROR(ROUND(INDEX(酒税集計pivot!$236:$257,MATCH(酒税計算用シート!$A116,酒税集計pivot!$A$236:$A$257,0),MATCH(酒税計算用シート!K$106,酒税集計pivot!$236:$236,0)),0),0)</f>
        <v>0</v>
      </c>
      <c r="L116">
        <f>IFERROR(ROUND(INDEX(酒税集計pivot!$236:$257,MATCH(酒税計算用シート!$A116,酒税集計pivot!$A$236:$A$257,0),MATCH(酒税計算用シート!L$106,酒税集計pivot!$236:$236,0)),0),0)</f>
        <v>0</v>
      </c>
    </row>
    <row r="117" spans="1:12">
      <c r="A117" s="24" t="str">
        <f>$A$13</f>
        <v>ブランデー</v>
      </c>
      <c r="B117">
        <f>IFERROR(ROUND(INDEX(酒税集計pivot!$236:$257,MATCH(酒税計算用シート!$A117,酒税集計pivot!$A$236:$A$257,0),MATCH(酒税計算用シート!B$106,酒税集計pivot!$236:$236,0)),0),0)</f>
        <v>0</v>
      </c>
      <c r="C117">
        <f>IFERROR(ROUND(INDEX(酒税集計pivot!$236:$257,MATCH(酒税計算用シート!$A117,酒税集計pivot!$A$236:$A$257,0),MATCH(酒税計算用シート!C$106,酒税集計pivot!$236:$236,0)),0),0)</f>
        <v>0</v>
      </c>
      <c r="D117">
        <f>IFERROR(ROUND(INDEX(酒税集計pivot!$236:$257,MATCH(酒税計算用シート!$A117,酒税集計pivot!$A$236:$A$257,0),MATCH(酒税計算用シート!D$106,酒税集計pivot!$236:$236,0)),0),0)</f>
        <v>0</v>
      </c>
      <c r="E117">
        <f>IFERROR(ROUND(INDEX(酒税集計pivot!$236:$257,MATCH(酒税計算用シート!$A117,酒税集計pivot!$A$236:$A$257,0),MATCH(酒税計算用シート!E$106,酒税集計pivot!$236:$236,0)),0),0)</f>
        <v>0</v>
      </c>
      <c r="F117">
        <f>IFERROR(ROUND(INDEX(酒税集計pivot!$236:$257,MATCH(酒税計算用シート!$A117,酒税集計pivot!$A$236:$A$257,0),MATCH(酒税計算用シート!F$106,酒税集計pivot!$236:$236,0)),0),0)</f>
        <v>0</v>
      </c>
      <c r="G117">
        <f>IFERROR(ROUND(INDEX(酒税集計pivot!$236:$257,MATCH(酒税計算用シート!$A117,酒税集計pivot!$A$236:$A$257,0),MATCH(酒税計算用シート!G$106,酒税集計pivot!$236:$236,0)),0),0)</f>
        <v>0</v>
      </c>
      <c r="H117">
        <f>IFERROR(ROUND(INDEX(酒税集計pivot!$236:$257,MATCH(酒税計算用シート!$A117,酒税集計pivot!$A$236:$A$257,0),MATCH(酒税計算用シート!H$106,酒税集計pivot!$236:$236,0)),0),0)</f>
        <v>0</v>
      </c>
      <c r="I117">
        <f>IFERROR(ROUND(INDEX(酒税集計pivot!$236:$257,MATCH(酒税計算用シート!$A117,酒税集計pivot!$A$236:$A$257,0),MATCH(酒税計算用シート!I$106,酒税集計pivot!$236:$236,0)),0),0)</f>
        <v>0</v>
      </c>
      <c r="J117">
        <f>IFERROR(ROUND(INDEX(酒税集計pivot!$236:$257,MATCH(酒税計算用シート!$A117,酒税集計pivot!$A$236:$A$257,0),MATCH(酒税計算用シート!J$106,酒税集計pivot!$236:$236,0)),0),0)</f>
        <v>0</v>
      </c>
      <c r="K117">
        <f>IFERROR(ROUND(INDEX(酒税集計pivot!$236:$257,MATCH(酒税計算用シート!$A117,酒税集計pivot!$A$236:$A$257,0),MATCH(酒税計算用シート!K$106,酒税集計pivot!$236:$236,0)),0),0)</f>
        <v>0</v>
      </c>
      <c r="L117">
        <f>IFERROR(ROUND(INDEX(酒税集計pivot!$236:$257,MATCH(酒税計算用シート!$A117,酒税集計pivot!$A$236:$A$257,0),MATCH(酒税計算用シート!L$106,酒税集計pivot!$236:$236,0)),0),0)</f>
        <v>0</v>
      </c>
    </row>
    <row r="118" spans="1:12">
      <c r="A118" s="24" t="str">
        <f>$A$14</f>
        <v>原料用アルコール</v>
      </c>
      <c r="B118">
        <f>IFERROR(ROUND(INDEX(酒税集計pivot!$236:$257,MATCH(酒税計算用シート!$A118,酒税集計pivot!$A$236:$A$257,0),MATCH(酒税計算用シート!B$106,酒税集計pivot!$236:$236,0)),0),0)</f>
        <v>0</v>
      </c>
      <c r="C118">
        <f>IFERROR(ROUND(INDEX(酒税集計pivot!$236:$257,MATCH(酒税計算用シート!$A118,酒税集計pivot!$A$236:$A$257,0),MATCH(酒税計算用シート!C$106,酒税集計pivot!$236:$236,0)),0),0)</f>
        <v>0</v>
      </c>
      <c r="D118">
        <f>IFERROR(ROUND(INDEX(酒税集計pivot!$236:$257,MATCH(酒税計算用シート!$A118,酒税集計pivot!$A$236:$A$257,0),MATCH(酒税計算用シート!D$106,酒税集計pivot!$236:$236,0)),0),0)</f>
        <v>0</v>
      </c>
      <c r="E118">
        <f>IFERROR(ROUND(INDEX(酒税集計pivot!$236:$257,MATCH(酒税計算用シート!$A118,酒税集計pivot!$A$236:$A$257,0),MATCH(酒税計算用シート!E$106,酒税集計pivot!$236:$236,0)),0),0)</f>
        <v>0</v>
      </c>
      <c r="F118">
        <f>IFERROR(ROUND(INDEX(酒税集計pivot!$236:$257,MATCH(酒税計算用シート!$A118,酒税集計pivot!$A$236:$A$257,0),MATCH(酒税計算用シート!F$106,酒税集計pivot!$236:$236,0)),0),0)</f>
        <v>0</v>
      </c>
      <c r="G118">
        <f>IFERROR(ROUND(INDEX(酒税集計pivot!$236:$257,MATCH(酒税計算用シート!$A118,酒税集計pivot!$A$236:$A$257,0),MATCH(酒税計算用シート!G$106,酒税集計pivot!$236:$236,0)),0),0)</f>
        <v>0</v>
      </c>
      <c r="H118">
        <f>IFERROR(ROUND(INDEX(酒税集計pivot!$236:$257,MATCH(酒税計算用シート!$A118,酒税集計pivot!$A$236:$A$257,0),MATCH(酒税計算用シート!H$106,酒税集計pivot!$236:$236,0)),0),0)</f>
        <v>0</v>
      </c>
      <c r="I118">
        <f>IFERROR(ROUND(INDEX(酒税集計pivot!$236:$257,MATCH(酒税計算用シート!$A118,酒税集計pivot!$A$236:$A$257,0),MATCH(酒税計算用シート!I$106,酒税集計pivot!$236:$236,0)),0),0)</f>
        <v>0</v>
      </c>
      <c r="J118">
        <f>IFERROR(ROUND(INDEX(酒税集計pivot!$236:$257,MATCH(酒税計算用シート!$A118,酒税集計pivot!$A$236:$A$257,0),MATCH(酒税計算用シート!J$106,酒税集計pivot!$236:$236,0)),0),0)</f>
        <v>0</v>
      </c>
      <c r="K118">
        <f>IFERROR(ROUND(INDEX(酒税集計pivot!$236:$257,MATCH(酒税計算用シート!$A118,酒税集計pivot!$A$236:$A$257,0),MATCH(酒税計算用シート!K$106,酒税集計pivot!$236:$236,0)),0),0)</f>
        <v>0</v>
      </c>
      <c r="L118">
        <f>IFERROR(ROUND(INDEX(酒税集計pivot!$236:$257,MATCH(酒税計算用シート!$A118,酒税集計pivot!$A$236:$A$257,0),MATCH(酒税計算用シート!L$106,酒税集計pivot!$236:$236,0)),0),0)</f>
        <v>0</v>
      </c>
    </row>
    <row r="119" spans="1:12">
      <c r="A119" s="24" t="str">
        <f>$A$15</f>
        <v>発泡酒</v>
      </c>
      <c r="B119">
        <f>IFERROR(ROUND(INDEX(酒税集計pivot!$236:$257,MATCH(酒税計算用シート!$A119,酒税集計pivot!$A$236:$A$257,0),MATCH(酒税計算用シート!B$106,酒税集計pivot!$236:$236,0)),0),0)</f>
        <v>0</v>
      </c>
      <c r="C119">
        <f>IFERROR(ROUND(INDEX(酒税集計pivot!$236:$257,MATCH(酒税計算用シート!$A119,酒税集計pivot!$A$236:$A$257,0),MATCH(酒税計算用シート!C$106,酒税集計pivot!$236:$236,0)),0),0)</f>
        <v>0</v>
      </c>
      <c r="D119">
        <f>IFERROR(ROUND(INDEX(酒税集計pivot!$236:$257,MATCH(酒税計算用シート!$A119,酒税集計pivot!$A$236:$A$257,0),MATCH(酒税計算用シート!D$106,酒税集計pivot!$236:$236,0)),0),0)</f>
        <v>0</v>
      </c>
      <c r="E119">
        <f>IFERROR(ROUND(INDEX(酒税集計pivot!$236:$257,MATCH(酒税計算用シート!$A119,酒税集計pivot!$A$236:$A$257,0),MATCH(酒税計算用シート!E$106,酒税集計pivot!$236:$236,0)),0),0)</f>
        <v>0</v>
      </c>
      <c r="F119">
        <f>IFERROR(ROUND(INDEX(酒税集計pivot!$236:$257,MATCH(酒税計算用シート!$A119,酒税集計pivot!$A$236:$A$257,0),MATCH(酒税計算用シート!F$106,酒税集計pivot!$236:$236,0)),0),0)</f>
        <v>0</v>
      </c>
      <c r="G119">
        <f>IFERROR(ROUND(INDEX(酒税集計pivot!$236:$257,MATCH(酒税計算用シート!$A119,酒税集計pivot!$A$236:$A$257,0),MATCH(酒税計算用シート!G$106,酒税集計pivot!$236:$236,0)),0),0)</f>
        <v>0</v>
      </c>
      <c r="H119">
        <f>IFERROR(ROUND(INDEX(酒税集計pivot!$236:$257,MATCH(酒税計算用シート!$A119,酒税集計pivot!$A$236:$A$257,0),MATCH(酒税計算用シート!H$106,酒税集計pivot!$236:$236,0)),0),0)</f>
        <v>0</v>
      </c>
      <c r="I119">
        <f>IFERROR(ROUND(INDEX(酒税集計pivot!$236:$257,MATCH(酒税計算用シート!$A119,酒税集計pivot!$A$236:$A$257,0),MATCH(酒税計算用シート!I$106,酒税集計pivot!$236:$236,0)),0),0)</f>
        <v>0</v>
      </c>
      <c r="J119">
        <f>IFERROR(ROUND(INDEX(酒税集計pivot!$236:$257,MATCH(酒税計算用シート!$A119,酒税集計pivot!$A$236:$A$257,0),MATCH(酒税計算用シート!J$106,酒税集計pivot!$236:$236,0)),0),0)</f>
        <v>0</v>
      </c>
      <c r="K119">
        <f>IFERROR(ROUND(INDEX(酒税集計pivot!$236:$257,MATCH(酒税計算用シート!$A119,酒税集計pivot!$A$236:$A$257,0),MATCH(酒税計算用シート!K$106,酒税集計pivot!$236:$236,0)),0),0)</f>
        <v>0</v>
      </c>
      <c r="L119">
        <f>IFERROR(ROUND(INDEX(酒税集計pivot!$236:$257,MATCH(酒税計算用シート!$A119,酒税集計pivot!$A$236:$A$257,0),MATCH(酒税計算用シート!L$106,酒税集計pivot!$236:$236,0)),0),0)</f>
        <v>0</v>
      </c>
    </row>
    <row r="120" spans="1:12">
      <c r="A120" s="24" t="str">
        <f>$A$16</f>
        <v>その他の醸造酒</v>
      </c>
      <c r="B120">
        <f>IFERROR(ROUND(INDEX(酒税集計pivot!$236:$257,MATCH(酒税計算用シート!$A120,酒税集計pivot!$A$236:$A$257,0),MATCH(酒税計算用シート!B$106,酒税集計pivot!$236:$236,0)),0),0)</f>
        <v>0</v>
      </c>
      <c r="C120">
        <f>IFERROR(ROUND(INDEX(酒税集計pivot!$236:$257,MATCH(酒税計算用シート!$A120,酒税集計pivot!$A$236:$A$257,0),MATCH(酒税計算用シート!C$106,酒税集計pivot!$236:$236,0)),0),0)</f>
        <v>0</v>
      </c>
      <c r="D120">
        <f>IFERROR(ROUND(INDEX(酒税集計pivot!$236:$257,MATCH(酒税計算用シート!$A120,酒税集計pivot!$A$236:$A$257,0),MATCH(酒税計算用シート!D$106,酒税集計pivot!$236:$236,0)),0),0)</f>
        <v>0</v>
      </c>
      <c r="E120">
        <f>IFERROR(ROUND(INDEX(酒税集計pivot!$236:$257,MATCH(酒税計算用シート!$A120,酒税集計pivot!$A$236:$A$257,0),MATCH(酒税計算用シート!E$106,酒税集計pivot!$236:$236,0)),0),0)</f>
        <v>0</v>
      </c>
      <c r="F120">
        <f>IFERROR(ROUND(INDEX(酒税集計pivot!$236:$257,MATCH(酒税計算用シート!$A120,酒税集計pivot!$A$236:$A$257,0),MATCH(酒税計算用シート!F$106,酒税集計pivot!$236:$236,0)),0),0)</f>
        <v>0</v>
      </c>
      <c r="G120">
        <f>IFERROR(ROUND(INDEX(酒税集計pivot!$236:$257,MATCH(酒税計算用シート!$A120,酒税集計pivot!$A$236:$A$257,0),MATCH(酒税計算用シート!G$106,酒税集計pivot!$236:$236,0)),0),0)</f>
        <v>0</v>
      </c>
      <c r="H120">
        <f>IFERROR(ROUND(INDEX(酒税集計pivot!$236:$257,MATCH(酒税計算用シート!$A120,酒税集計pivot!$A$236:$A$257,0),MATCH(酒税計算用シート!H$106,酒税集計pivot!$236:$236,0)),0),0)</f>
        <v>0</v>
      </c>
      <c r="I120">
        <f>IFERROR(ROUND(INDEX(酒税集計pivot!$236:$257,MATCH(酒税計算用シート!$A120,酒税集計pivot!$A$236:$A$257,0),MATCH(酒税計算用シート!I$106,酒税集計pivot!$236:$236,0)),0),0)</f>
        <v>0</v>
      </c>
      <c r="J120">
        <f>IFERROR(ROUND(INDEX(酒税集計pivot!$236:$257,MATCH(酒税計算用シート!$A120,酒税集計pivot!$A$236:$A$257,0),MATCH(酒税計算用シート!J$106,酒税集計pivot!$236:$236,0)),0),0)</f>
        <v>0</v>
      </c>
      <c r="K120">
        <f>IFERROR(ROUND(INDEX(酒税集計pivot!$236:$257,MATCH(酒税計算用シート!$A120,酒税集計pivot!$A$236:$A$257,0),MATCH(酒税計算用シート!K$106,酒税集計pivot!$236:$236,0)),0),0)</f>
        <v>0</v>
      </c>
      <c r="L120">
        <f>IFERROR(ROUND(INDEX(酒税集計pivot!$236:$257,MATCH(酒税計算用シート!$A120,酒税集計pivot!$A$236:$A$257,0),MATCH(酒税計算用シート!L$106,酒税集計pivot!$236:$236,0)),0),0)</f>
        <v>0</v>
      </c>
    </row>
    <row r="121" spans="1:12">
      <c r="A121" s="24" t="str">
        <f>$A$17</f>
        <v>スピリッツ</v>
      </c>
      <c r="B121">
        <f>IFERROR(ROUND(INDEX(酒税集計pivot!$236:$257,MATCH(酒税計算用シート!$A121,酒税集計pivot!$A$236:$A$257,0),MATCH(酒税計算用シート!B$106,酒税集計pivot!$236:$236,0)),0),0)</f>
        <v>0</v>
      </c>
      <c r="C121">
        <f>IFERROR(ROUND(INDEX(酒税集計pivot!$236:$257,MATCH(酒税計算用シート!$A121,酒税集計pivot!$A$236:$A$257,0),MATCH(酒税計算用シート!C$106,酒税集計pivot!$236:$236,0)),0),0)</f>
        <v>0</v>
      </c>
      <c r="D121">
        <f>IFERROR(ROUND(INDEX(酒税集計pivot!$236:$257,MATCH(酒税計算用シート!$A121,酒税集計pivot!$A$236:$A$257,0),MATCH(酒税計算用シート!D$106,酒税集計pivot!$236:$236,0)),0),0)</f>
        <v>0</v>
      </c>
      <c r="E121">
        <f>IFERROR(ROUND(INDEX(酒税集計pivot!$236:$257,MATCH(酒税計算用シート!$A121,酒税集計pivot!$A$236:$A$257,0),MATCH(酒税計算用シート!E$106,酒税集計pivot!$236:$236,0)),0),0)</f>
        <v>0</v>
      </c>
      <c r="F121">
        <f>IFERROR(ROUND(INDEX(酒税集計pivot!$236:$257,MATCH(酒税計算用シート!$A121,酒税集計pivot!$A$236:$A$257,0),MATCH(酒税計算用シート!F$106,酒税集計pivot!$236:$236,0)),0),0)</f>
        <v>0</v>
      </c>
      <c r="G121">
        <f>IFERROR(ROUND(INDEX(酒税集計pivot!$236:$257,MATCH(酒税計算用シート!$A121,酒税集計pivot!$A$236:$A$257,0),MATCH(酒税計算用シート!G$106,酒税集計pivot!$236:$236,0)),0),0)</f>
        <v>0</v>
      </c>
      <c r="H121">
        <f>IFERROR(ROUND(INDEX(酒税集計pivot!$236:$257,MATCH(酒税計算用シート!$A121,酒税集計pivot!$A$236:$A$257,0),MATCH(酒税計算用シート!H$106,酒税集計pivot!$236:$236,0)),0),0)</f>
        <v>0</v>
      </c>
      <c r="I121">
        <f>IFERROR(ROUND(INDEX(酒税集計pivot!$236:$257,MATCH(酒税計算用シート!$A121,酒税集計pivot!$A$236:$A$257,0),MATCH(酒税計算用シート!I$106,酒税集計pivot!$236:$236,0)),0),0)</f>
        <v>0</v>
      </c>
      <c r="J121">
        <f>IFERROR(ROUND(INDEX(酒税集計pivot!$236:$257,MATCH(酒税計算用シート!$A121,酒税集計pivot!$A$236:$A$257,0),MATCH(酒税計算用シート!J$106,酒税集計pivot!$236:$236,0)),0),0)</f>
        <v>0</v>
      </c>
      <c r="K121">
        <f>IFERROR(ROUND(INDEX(酒税集計pivot!$236:$257,MATCH(酒税計算用シート!$A121,酒税集計pivot!$A$236:$A$257,0),MATCH(酒税計算用シート!K$106,酒税集計pivot!$236:$236,0)),0),0)</f>
        <v>0</v>
      </c>
      <c r="L121">
        <f>IFERROR(ROUND(INDEX(酒税集計pivot!$236:$257,MATCH(酒税計算用シート!$A121,酒税集計pivot!$A$236:$A$257,0),MATCH(酒税計算用シート!L$106,酒税集計pivot!$236:$236,0)),0),0)</f>
        <v>0</v>
      </c>
    </row>
    <row r="122" spans="1:12">
      <c r="A122" s="24" t="str">
        <f>$A$18</f>
        <v>リキュール</v>
      </c>
      <c r="B122">
        <f>IFERROR(ROUND(INDEX(酒税集計pivot!$236:$257,MATCH(酒税計算用シート!$A122,酒税集計pivot!$A$236:$A$257,0),MATCH(酒税計算用シート!B$106,酒税集計pivot!$236:$236,0)),0),0)</f>
        <v>0</v>
      </c>
      <c r="C122">
        <f>IFERROR(ROUND(INDEX(酒税集計pivot!$236:$257,MATCH(酒税計算用シート!$A122,酒税集計pivot!$A$236:$A$257,0),MATCH(酒税計算用シート!C$106,酒税集計pivot!$236:$236,0)),0),0)</f>
        <v>0</v>
      </c>
      <c r="D122">
        <f>IFERROR(ROUND(INDEX(酒税集計pivot!$236:$257,MATCH(酒税計算用シート!$A122,酒税集計pivot!$A$236:$A$257,0),MATCH(酒税計算用シート!D$106,酒税集計pivot!$236:$236,0)),0),0)</f>
        <v>0</v>
      </c>
      <c r="E122">
        <f>IFERROR(ROUND(INDEX(酒税集計pivot!$236:$257,MATCH(酒税計算用シート!$A122,酒税集計pivot!$A$236:$A$257,0),MATCH(酒税計算用シート!E$106,酒税集計pivot!$236:$236,0)),0),0)</f>
        <v>0</v>
      </c>
      <c r="F122">
        <f>IFERROR(ROUND(INDEX(酒税集計pivot!$236:$257,MATCH(酒税計算用シート!$A122,酒税集計pivot!$A$236:$A$257,0),MATCH(酒税計算用シート!F$106,酒税集計pivot!$236:$236,0)),0),0)</f>
        <v>0</v>
      </c>
      <c r="G122">
        <f>IFERROR(ROUND(INDEX(酒税集計pivot!$236:$257,MATCH(酒税計算用シート!$A122,酒税集計pivot!$A$236:$A$257,0),MATCH(酒税計算用シート!G$106,酒税集計pivot!$236:$236,0)),0),0)</f>
        <v>0</v>
      </c>
      <c r="H122">
        <f>IFERROR(ROUND(INDEX(酒税集計pivot!$236:$257,MATCH(酒税計算用シート!$A122,酒税集計pivot!$A$236:$A$257,0),MATCH(酒税計算用シート!H$106,酒税集計pivot!$236:$236,0)),0),0)</f>
        <v>0</v>
      </c>
      <c r="I122">
        <f>IFERROR(ROUND(INDEX(酒税集計pivot!$236:$257,MATCH(酒税計算用シート!$A122,酒税集計pivot!$A$236:$A$257,0),MATCH(酒税計算用シート!I$106,酒税集計pivot!$236:$236,0)),0),0)</f>
        <v>0</v>
      </c>
      <c r="J122">
        <f>IFERROR(ROUND(INDEX(酒税集計pivot!$236:$257,MATCH(酒税計算用シート!$A122,酒税集計pivot!$A$236:$A$257,0),MATCH(酒税計算用シート!J$106,酒税集計pivot!$236:$236,0)),0),0)</f>
        <v>0</v>
      </c>
      <c r="K122">
        <f>IFERROR(ROUND(INDEX(酒税集計pivot!$236:$257,MATCH(酒税計算用シート!$A122,酒税集計pivot!$A$236:$A$257,0),MATCH(酒税計算用シート!K$106,酒税集計pivot!$236:$236,0)),0),0)</f>
        <v>0</v>
      </c>
      <c r="L122">
        <f>IFERROR(ROUND(INDEX(酒税集計pivot!$236:$257,MATCH(酒税計算用シート!$A122,酒税集計pivot!$A$236:$A$257,0),MATCH(酒税計算用シート!L$106,酒税集計pivot!$236:$236,0)),0),0)</f>
        <v>0</v>
      </c>
    </row>
    <row r="123" spans="1:12">
      <c r="A123" s="24" t="str">
        <f>$A$19</f>
        <v>雑酒</v>
      </c>
      <c r="B123">
        <f>IFERROR(ROUND(INDEX(酒税集計pivot!$236:$257,MATCH(酒税計算用シート!$A123,酒税集計pivot!$A$236:$A$257,0),MATCH(酒税計算用シート!B$106,酒税集計pivot!$236:$236,0)),0),0)</f>
        <v>0</v>
      </c>
      <c r="C123">
        <f>IFERROR(ROUND(INDEX(酒税集計pivot!$236:$257,MATCH(酒税計算用シート!$A123,酒税集計pivot!$A$236:$A$257,0),MATCH(酒税計算用シート!C$106,酒税集計pivot!$236:$236,0)),0),0)</f>
        <v>0</v>
      </c>
      <c r="D123">
        <f>IFERROR(ROUND(INDEX(酒税集計pivot!$236:$257,MATCH(酒税計算用シート!$A123,酒税集計pivot!$A$236:$A$257,0),MATCH(酒税計算用シート!D$106,酒税集計pivot!$236:$236,0)),0),0)</f>
        <v>0</v>
      </c>
      <c r="E123">
        <f>IFERROR(ROUND(INDEX(酒税集計pivot!$236:$257,MATCH(酒税計算用シート!$A123,酒税集計pivot!$A$236:$A$257,0),MATCH(酒税計算用シート!E$106,酒税集計pivot!$236:$236,0)),0),0)</f>
        <v>0</v>
      </c>
      <c r="F123">
        <f>IFERROR(ROUND(INDEX(酒税集計pivot!$236:$257,MATCH(酒税計算用シート!$A123,酒税集計pivot!$A$236:$A$257,0),MATCH(酒税計算用シート!F$106,酒税集計pivot!$236:$236,0)),0),0)</f>
        <v>0</v>
      </c>
      <c r="G123">
        <f>IFERROR(ROUND(INDEX(酒税集計pivot!$236:$257,MATCH(酒税計算用シート!$A123,酒税集計pivot!$A$236:$A$257,0),MATCH(酒税計算用シート!G$106,酒税集計pivot!$236:$236,0)),0),0)</f>
        <v>0</v>
      </c>
      <c r="H123">
        <f>IFERROR(ROUND(INDEX(酒税集計pivot!$236:$257,MATCH(酒税計算用シート!$A123,酒税集計pivot!$A$236:$A$257,0),MATCH(酒税計算用シート!H$106,酒税集計pivot!$236:$236,0)),0),0)</f>
        <v>0</v>
      </c>
      <c r="I123">
        <f>IFERROR(ROUND(INDEX(酒税集計pivot!$236:$257,MATCH(酒税計算用シート!$A123,酒税集計pivot!$A$236:$A$257,0),MATCH(酒税計算用シート!I$106,酒税集計pivot!$236:$236,0)),0),0)</f>
        <v>0</v>
      </c>
      <c r="J123">
        <f>IFERROR(ROUND(INDEX(酒税集計pivot!$236:$257,MATCH(酒税計算用シート!$A123,酒税集計pivot!$A$236:$A$257,0),MATCH(酒税計算用シート!J$106,酒税集計pivot!$236:$236,0)),0),0)</f>
        <v>0</v>
      </c>
      <c r="K123">
        <f>IFERROR(ROUND(INDEX(酒税集計pivot!$236:$257,MATCH(酒税計算用シート!$A123,酒税集計pivot!$A$236:$A$257,0),MATCH(酒税計算用シート!K$106,酒税集計pivot!$236:$236,0)),0),0)</f>
        <v>0</v>
      </c>
      <c r="L123">
        <f>IFERROR(ROUND(INDEX(酒税集計pivot!$236:$257,MATCH(酒税計算用シート!$A123,酒税集計pivot!$A$236:$A$257,0),MATCH(酒税計算用シート!L$106,酒税集計pivot!$236:$236,0)),0),0)</f>
        <v>0</v>
      </c>
    </row>
    <row r="124" spans="1:12">
      <c r="A124" s="24" t="e">
        <f>#REF!</f>
        <v>#REF!</v>
      </c>
      <c r="B124">
        <f>IFERROR(ROUND(INDEX(酒税集計pivot!$236:$257,MATCH(酒税計算用シート!$A124,酒税集計pivot!$A$236:$A$257,0),MATCH(酒税計算用シート!B$106,酒税集計pivot!$236:$236,0)),0),0)</f>
        <v>0</v>
      </c>
      <c r="C124">
        <f>IFERROR(ROUND(INDEX(酒税集計pivot!$236:$257,MATCH(酒税計算用シート!$A124,酒税集計pivot!$A$236:$A$257,0),MATCH(酒税計算用シート!C$106,酒税集計pivot!$236:$236,0)),0),0)</f>
        <v>0</v>
      </c>
      <c r="D124">
        <f>IFERROR(ROUND(INDEX(酒税集計pivot!$236:$257,MATCH(酒税計算用シート!$A124,酒税集計pivot!$A$236:$A$257,0),MATCH(酒税計算用シート!D$106,酒税集計pivot!$236:$236,0)),0),0)</f>
        <v>0</v>
      </c>
      <c r="E124">
        <f>IFERROR(ROUND(INDEX(酒税集計pivot!$236:$257,MATCH(酒税計算用シート!$A124,酒税集計pivot!$A$236:$A$257,0),MATCH(酒税計算用シート!E$106,酒税集計pivot!$236:$236,0)),0),0)</f>
        <v>0</v>
      </c>
      <c r="F124">
        <f>IFERROR(ROUND(INDEX(酒税集計pivot!$236:$257,MATCH(酒税計算用シート!$A124,酒税集計pivot!$A$236:$A$257,0),MATCH(酒税計算用シート!F$106,酒税集計pivot!$236:$236,0)),0),0)</f>
        <v>0</v>
      </c>
      <c r="G124">
        <f>IFERROR(ROUND(INDEX(酒税集計pivot!$236:$257,MATCH(酒税計算用シート!$A124,酒税集計pivot!$A$236:$A$257,0),MATCH(酒税計算用シート!G$106,酒税集計pivot!$236:$236,0)),0),0)</f>
        <v>0</v>
      </c>
      <c r="H124">
        <f>IFERROR(ROUND(INDEX(酒税集計pivot!$236:$257,MATCH(酒税計算用シート!$A124,酒税集計pivot!$A$236:$A$257,0),MATCH(酒税計算用シート!H$106,酒税集計pivot!$236:$236,0)),0),0)</f>
        <v>0</v>
      </c>
      <c r="I124">
        <f>IFERROR(ROUND(INDEX(酒税集計pivot!$236:$257,MATCH(酒税計算用シート!$A124,酒税集計pivot!$A$236:$A$257,0),MATCH(酒税計算用シート!I$106,酒税集計pivot!$236:$236,0)),0),0)</f>
        <v>0</v>
      </c>
      <c r="J124">
        <f>IFERROR(ROUND(INDEX(酒税集計pivot!$236:$257,MATCH(酒税計算用シート!$A124,酒税集計pivot!$A$236:$A$257,0),MATCH(酒税計算用シート!J$106,酒税集計pivot!$236:$236,0)),0),0)</f>
        <v>0</v>
      </c>
      <c r="K124">
        <f>IFERROR(ROUND(INDEX(酒税集計pivot!$236:$257,MATCH(酒税計算用シート!$A124,酒税集計pivot!$A$236:$A$257,0),MATCH(酒税計算用シート!K$106,酒税集計pivot!$236:$236,0)),0),0)</f>
        <v>0</v>
      </c>
      <c r="L124">
        <f>IFERROR(ROUND(INDEX(酒税集計pivot!$236:$257,MATCH(酒税計算用シート!$A124,酒税集計pivot!$A$236:$A$257,0),MATCH(酒税計算用シート!L$106,酒税集計pivot!$236:$236,0)),0),0)</f>
        <v>0</v>
      </c>
    </row>
    <row r="125" spans="1:12">
      <c r="A125" s="24" t="str">
        <f>$A$20</f>
        <v>粉末酒</v>
      </c>
    </row>
    <row r="139" spans="1:12">
      <c r="A139" s="32" t="s">
        <v>201</v>
      </c>
    </row>
    <row r="140" spans="1:12">
      <c r="B140">
        <f>$B$29</f>
        <v>2020</v>
      </c>
      <c r="C140">
        <f>B140+1</f>
        <v>2021</v>
      </c>
      <c r="D140">
        <f t="shared" ref="D140:L140" si="26">C140+1</f>
        <v>2022</v>
      </c>
      <c r="E140">
        <f t="shared" si="26"/>
        <v>2023</v>
      </c>
      <c r="F140">
        <f t="shared" si="26"/>
        <v>2024</v>
      </c>
      <c r="G140">
        <f t="shared" si="26"/>
        <v>2025</v>
      </c>
      <c r="H140">
        <f t="shared" si="26"/>
        <v>2026</v>
      </c>
      <c r="I140">
        <f t="shared" si="26"/>
        <v>2027</v>
      </c>
      <c r="J140">
        <f t="shared" si="26"/>
        <v>2028</v>
      </c>
      <c r="K140">
        <f t="shared" si="26"/>
        <v>2029</v>
      </c>
      <c r="L140">
        <f t="shared" si="26"/>
        <v>2030</v>
      </c>
    </row>
    <row r="141" spans="1:12">
      <c r="A141" s="24" t="str">
        <f>$A$4</f>
        <v>清酒</v>
      </c>
      <c r="B141">
        <f t="shared" ref="B141:L141" si="27">B78+B108</f>
        <v>0</v>
      </c>
      <c r="C141">
        <f t="shared" si="27"/>
        <v>0</v>
      </c>
      <c r="D141">
        <f t="shared" si="27"/>
        <v>0</v>
      </c>
      <c r="E141">
        <f t="shared" si="27"/>
        <v>0</v>
      </c>
      <c r="F141">
        <f t="shared" si="27"/>
        <v>0</v>
      </c>
      <c r="G141">
        <f t="shared" si="27"/>
        <v>0</v>
      </c>
      <c r="H141">
        <f t="shared" si="27"/>
        <v>0</v>
      </c>
      <c r="I141">
        <f t="shared" si="27"/>
        <v>0</v>
      </c>
      <c r="J141">
        <f t="shared" si="27"/>
        <v>0</v>
      </c>
      <c r="K141">
        <f t="shared" si="27"/>
        <v>0</v>
      </c>
      <c r="L141">
        <f t="shared" si="27"/>
        <v>0</v>
      </c>
    </row>
    <row r="142" spans="1:12">
      <c r="A142" s="24" t="str">
        <f>$A$5</f>
        <v>合成清酒</v>
      </c>
      <c r="B142">
        <f t="shared" ref="B142:C157" si="28">B79+B109</f>
        <v>0</v>
      </c>
      <c r="C142">
        <f t="shared" si="28"/>
        <v>0</v>
      </c>
      <c r="D142">
        <f t="shared" ref="D142:L142" si="29">D79+D109</f>
        <v>0</v>
      </c>
      <c r="E142">
        <f t="shared" si="29"/>
        <v>0</v>
      </c>
      <c r="F142">
        <f t="shared" si="29"/>
        <v>0</v>
      </c>
      <c r="G142">
        <f t="shared" si="29"/>
        <v>0</v>
      </c>
      <c r="H142">
        <f t="shared" si="29"/>
        <v>0</v>
      </c>
      <c r="I142">
        <f t="shared" si="29"/>
        <v>0</v>
      </c>
      <c r="J142">
        <f t="shared" si="29"/>
        <v>0</v>
      </c>
      <c r="K142">
        <f t="shared" si="29"/>
        <v>0</v>
      </c>
      <c r="L142">
        <f t="shared" si="29"/>
        <v>0</v>
      </c>
    </row>
    <row r="143" spans="1:12">
      <c r="A143" s="24" t="str">
        <f>$A$6</f>
        <v>連続式蒸留焼酎</v>
      </c>
      <c r="B143">
        <f t="shared" si="28"/>
        <v>0</v>
      </c>
      <c r="C143">
        <f t="shared" si="28"/>
        <v>0</v>
      </c>
      <c r="D143">
        <f t="shared" ref="D143:L143" si="30">D80+D110</f>
        <v>0</v>
      </c>
      <c r="E143">
        <f t="shared" si="30"/>
        <v>0</v>
      </c>
      <c r="F143">
        <f t="shared" si="30"/>
        <v>0</v>
      </c>
      <c r="G143">
        <f t="shared" si="30"/>
        <v>0</v>
      </c>
      <c r="H143">
        <f t="shared" si="30"/>
        <v>0</v>
      </c>
      <c r="I143">
        <f t="shared" si="30"/>
        <v>0</v>
      </c>
      <c r="J143">
        <f t="shared" si="30"/>
        <v>0</v>
      </c>
      <c r="K143">
        <f t="shared" si="30"/>
        <v>0</v>
      </c>
      <c r="L143">
        <f t="shared" si="30"/>
        <v>0</v>
      </c>
    </row>
    <row r="144" spans="1:12">
      <c r="A144" s="24" t="str">
        <f>$A$7</f>
        <v>単式蒸留焼酎</v>
      </c>
      <c r="B144">
        <f t="shared" si="28"/>
        <v>0</v>
      </c>
      <c r="C144">
        <f t="shared" si="28"/>
        <v>0</v>
      </c>
      <c r="D144">
        <f t="shared" ref="D144:L144" si="31">D81+D111</f>
        <v>0</v>
      </c>
      <c r="E144">
        <f t="shared" si="31"/>
        <v>0</v>
      </c>
      <c r="F144">
        <f t="shared" si="31"/>
        <v>0</v>
      </c>
      <c r="G144">
        <f t="shared" si="31"/>
        <v>0</v>
      </c>
      <c r="H144">
        <f t="shared" si="31"/>
        <v>0</v>
      </c>
      <c r="I144">
        <f t="shared" si="31"/>
        <v>0</v>
      </c>
      <c r="J144">
        <f t="shared" si="31"/>
        <v>0</v>
      </c>
      <c r="K144">
        <f t="shared" si="31"/>
        <v>0</v>
      </c>
      <c r="L144">
        <f t="shared" si="31"/>
        <v>0</v>
      </c>
    </row>
    <row r="145" spans="1:12">
      <c r="A145" s="24" t="str">
        <f>$A$8</f>
        <v>みりん</v>
      </c>
      <c r="B145">
        <f t="shared" si="28"/>
        <v>0</v>
      </c>
      <c r="C145">
        <f t="shared" si="28"/>
        <v>0</v>
      </c>
      <c r="D145">
        <f t="shared" ref="D145:L145" si="32">D82+D112</f>
        <v>0</v>
      </c>
      <c r="E145">
        <f t="shared" si="32"/>
        <v>0</v>
      </c>
      <c r="F145">
        <f t="shared" si="32"/>
        <v>0</v>
      </c>
      <c r="G145">
        <f t="shared" si="32"/>
        <v>0</v>
      </c>
      <c r="H145">
        <f t="shared" si="32"/>
        <v>0</v>
      </c>
      <c r="I145">
        <f t="shared" si="32"/>
        <v>0</v>
      </c>
      <c r="J145">
        <f t="shared" si="32"/>
        <v>0</v>
      </c>
      <c r="K145">
        <f t="shared" si="32"/>
        <v>0</v>
      </c>
      <c r="L145">
        <f t="shared" si="32"/>
        <v>0</v>
      </c>
    </row>
    <row r="146" spans="1:12">
      <c r="A146" s="24" t="str">
        <f>$A$9</f>
        <v>ビール</v>
      </c>
      <c r="B146">
        <f t="shared" si="28"/>
        <v>0</v>
      </c>
      <c r="C146">
        <f t="shared" si="28"/>
        <v>0</v>
      </c>
      <c r="D146">
        <f t="shared" ref="D146:L146" si="33">D83+D113</f>
        <v>0</v>
      </c>
      <c r="E146">
        <f t="shared" si="33"/>
        <v>0</v>
      </c>
      <c r="F146">
        <f t="shared" si="33"/>
        <v>0</v>
      </c>
      <c r="G146">
        <f t="shared" si="33"/>
        <v>0</v>
      </c>
      <c r="H146">
        <f t="shared" si="33"/>
        <v>0</v>
      </c>
      <c r="I146">
        <f t="shared" si="33"/>
        <v>0</v>
      </c>
      <c r="J146">
        <f t="shared" si="33"/>
        <v>0</v>
      </c>
      <c r="K146">
        <f t="shared" si="33"/>
        <v>0</v>
      </c>
      <c r="L146">
        <f t="shared" si="33"/>
        <v>0</v>
      </c>
    </row>
    <row r="147" spans="1:12">
      <c r="A147" s="24" t="str">
        <f>$A$10</f>
        <v>果実酒</v>
      </c>
      <c r="B147">
        <f t="shared" si="28"/>
        <v>0</v>
      </c>
      <c r="C147">
        <f t="shared" si="28"/>
        <v>0</v>
      </c>
      <c r="D147">
        <f t="shared" ref="D147:L147" si="34">D84+D114</f>
        <v>0</v>
      </c>
      <c r="E147">
        <f t="shared" si="34"/>
        <v>0</v>
      </c>
      <c r="F147">
        <f t="shared" si="34"/>
        <v>0</v>
      </c>
      <c r="G147">
        <f t="shared" si="34"/>
        <v>0</v>
      </c>
      <c r="H147">
        <f t="shared" si="34"/>
        <v>0</v>
      </c>
      <c r="I147">
        <f t="shared" si="34"/>
        <v>0</v>
      </c>
      <c r="J147">
        <f t="shared" si="34"/>
        <v>0</v>
      </c>
      <c r="K147">
        <f t="shared" si="34"/>
        <v>0</v>
      </c>
      <c r="L147">
        <f t="shared" si="34"/>
        <v>0</v>
      </c>
    </row>
    <row r="148" spans="1:12">
      <c r="A148" s="24" t="str">
        <f>$A$11</f>
        <v>甘味果実酒</v>
      </c>
      <c r="B148">
        <f t="shared" si="28"/>
        <v>0</v>
      </c>
      <c r="C148">
        <f t="shared" si="28"/>
        <v>0</v>
      </c>
      <c r="D148">
        <f t="shared" ref="D148:L148" si="35">D85+D115</f>
        <v>0</v>
      </c>
      <c r="E148">
        <f t="shared" si="35"/>
        <v>0</v>
      </c>
      <c r="F148">
        <f t="shared" si="35"/>
        <v>0</v>
      </c>
      <c r="G148">
        <f t="shared" si="35"/>
        <v>0</v>
      </c>
      <c r="H148">
        <f t="shared" si="35"/>
        <v>0</v>
      </c>
      <c r="I148">
        <f t="shared" si="35"/>
        <v>0</v>
      </c>
      <c r="J148">
        <f t="shared" si="35"/>
        <v>0</v>
      </c>
      <c r="K148">
        <f t="shared" si="35"/>
        <v>0</v>
      </c>
      <c r="L148">
        <f t="shared" si="35"/>
        <v>0</v>
      </c>
    </row>
    <row r="149" spans="1:12">
      <c r="A149" s="24" t="str">
        <f>$A$12</f>
        <v>ウイスキー</v>
      </c>
      <c r="B149">
        <f t="shared" si="28"/>
        <v>0</v>
      </c>
      <c r="C149">
        <f t="shared" si="28"/>
        <v>0</v>
      </c>
      <c r="D149">
        <f t="shared" ref="D149:L149" si="36">D86+D116</f>
        <v>0</v>
      </c>
      <c r="E149">
        <f t="shared" si="36"/>
        <v>0</v>
      </c>
      <c r="F149">
        <f t="shared" si="36"/>
        <v>0</v>
      </c>
      <c r="G149">
        <f t="shared" si="36"/>
        <v>0</v>
      </c>
      <c r="H149">
        <f t="shared" si="36"/>
        <v>0</v>
      </c>
      <c r="I149">
        <f t="shared" si="36"/>
        <v>0</v>
      </c>
      <c r="J149">
        <f t="shared" si="36"/>
        <v>0</v>
      </c>
      <c r="K149">
        <f t="shared" si="36"/>
        <v>0</v>
      </c>
      <c r="L149">
        <f t="shared" si="36"/>
        <v>0</v>
      </c>
    </row>
    <row r="150" spans="1:12">
      <c r="A150" s="24" t="str">
        <f>$A$13</f>
        <v>ブランデー</v>
      </c>
      <c r="B150">
        <f t="shared" si="28"/>
        <v>0</v>
      </c>
      <c r="C150">
        <f t="shared" si="28"/>
        <v>0</v>
      </c>
      <c r="D150">
        <f t="shared" ref="D150:L150" si="37">D87+D117</f>
        <v>0</v>
      </c>
      <c r="E150">
        <f t="shared" si="37"/>
        <v>0</v>
      </c>
      <c r="F150">
        <f t="shared" si="37"/>
        <v>0</v>
      </c>
      <c r="G150">
        <f t="shared" si="37"/>
        <v>0</v>
      </c>
      <c r="H150">
        <f t="shared" si="37"/>
        <v>0</v>
      </c>
      <c r="I150">
        <f t="shared" si="37"/>
        <v>0</v>
      </c>
      <c r="J150">
        <f t="shared" si="37"/>
        <v>0</v>
      </c>
      <c r="K150">
        <f t="shared" si="37"/>
        <v>0</v>
      </c>
      <c r="L150">
        <f t="shared" si="37"/>
        <v>0</v>
      </c>
    </row>
    <row r="151" spans="1:12">
      <c r="A151" s="24" t="str">
        <f>$A$14</f>
        <v>原料用アルコール</v>
      </c>
      <c r="B151">
        <f t="shared" si="28"/>
        <v>0</v>
      </c>
      <c r="C151">
        <f t="shared" si="28"/>
        <v>0</v>
      </c>
      <c r="D151">
        <f t="shared" ref="D151:L151" si="38">D88+D118</f>
        <v>0</v>
      </c>
      <c r="E151">
        <f t="shared" si="38"/>
        <v>0</v>
      </c>
      <c r="F151">
        <f t="shared" si="38"/>
        <v>0</v>
      </c>
      <c r="G151">
        <f t="shared" si="38"/>
        <v>0</v>
      </c>
      <c r="H151">
        <f t="shared" si="38"/>
        <v>0</v>
      </c>
      <c r="I151">
        <f t="shared" si="38"/>
        <v>0</v>
      </c>
      <c r="J151">
        <f t="shared" si="38"/>
        <v>0</v>
      </c>
      <c r="K151">
        <f t="shared" si="38"/>
        <v>0</v>
      </c>
      <c r="L151">
        <f t="shared" si="38"/>
        <v>0</v>
      </c>
    </row>
    <row r="152" spans="1:12">
      <c r="A152" s="24" t="str">
        <f>$A$15</f>
        <v>発泡酒</v>
      </c>
      <c r="B152">
        <f t="shared" si="28"/>
        <v>0</v>
      </c>
      <c r="C152">
        <f t="shared" si="28"/>
        <v>0</v>
      </c>
      <c r="D152">
        <f t="shared" ref="D152:L152" si="39">D89+D119</f>
        <v>0</v>
      </c>
      <c r="E152">
        <f t="shared" si="39"/>
        <v>0</v>
      </c>
      <c r="F152">
        <f t="shared" si="39"/>
        <v>0</v>
      </c>
      <c r="G152">
        <f t="shared" si="39"/>
        <v>0</v>
      </c>
      <c r="H152">
        <f t="shared" si="39"/>
        <v>0</v>
      </c>
      <c r="I152">
        <f t="shared" si="39"/>
        <v>0</v>
      </c>
      <c r="J152">
        <f t="shared" si="39"/>
        <v>0</v>
      </c>
      <c r="K152">
        <f t="shared" si="39"/>
        <v>0</v>
      </c>
      <c r="L152">
        <f t="shared" si="39"/>
        <v>0</v>
      </c>
    </row>
    <row r="153" spans="1:12">
      <c r="A153" s="24" t="str">
        <f>$A$16</f>
        <v>その他の醸造酒</v>
      </c>
      <c r="B153">
        <f t="shared" si="28"/>
        <v>0</v>
      </c>
      <c r="C153">
        <f t="shared" si="28"/>
        <v>0</v>
      </c>
      <c r="D153">
        <f t="shared" ref="D153:L153" si="40">D90+D120</f>
        <v>0</v>
      </c>
      <c r="E153">
        <f t="shared" si="40"/>
        <v>0</v>
      </c>
      <c r="F153">
        <f t="shared" si="40"/>
        <v>0</v>
      </c>
      <c r="G153">
        <f t="shared" si="40"/>
        <v>0</v>
      </c>
      <c r="H153">
        <f t="shared" si="40"/>
        <v>0</v>
      </c>
      <c r="I153">
        <f t="shared" si="40"/>
        <v>0</v>
      </c>
      <c r="J153">
        <f t="shared" si="40"/>
        <v>0</v>
      </c>
      <c r="K153">
        <f t="shared" si="40"/>
        <v>0</v>
      </c>
      <c r="L153">
        <f t="shared" si="40"/>
        <v>0</v>
      </c>
    </row>
    <row r="154" spans="1:12">
      <c r="A154" s="24" t="str">
        <f>$A$17</f>
        <v>スピリッツ</v>
      </c>
      <c r="B154">
        <f t="shared" si="28"/>
        <v>0</v>
      </c>
      <c r="C154">
        <f t="shared" si="28"/>
        <v>0</v>
      </c>
      <c r="D154">
        <f t="shared" ref="D154:L154" si="41">D91+D121</f>
        <v>0</v>
      </c>
      <c r="E154">
        <f t="shared" si="41"/>
        <v>0</v>
      </c>
      <c r="F154">
        <f t="shared" si="41"/>
        <v>0</v>
      </c>
      <c r="G154">
        <f t="shared" si="41"/>
        <v>0</v>
      </c>
      <c r="H154">
        <f t="shared" si="41"/>
        <v>0</v>
      </c>
      <c r="I154">
        <f t="shared" si="41"/>
        <v>0</v>
      </c>
      <c r="J154">
        <f t="shared" si="41"/>
        <v>0</v>
      </c>
      <c r="K154">
        <f t="shared" si="41"/>
        <v>0</v>
      </c>
      <c r="L154">
        <f t="shared" si="41"/>
        <v>0</v>
      </c>
    </row>
    <row r="155" spans="1:12">
      <c r="A155" s="24" t="str">
        <f>$A$18</f>
        <v>リキュール</v>
      </c>
      <c r="B155">
        <f t="shared" si="28"/>
        <v>0</v>
      </c>
      <c r="C155">
        <f t="shared" si="28"/>
        <v>0</v>
      </c>
      <c r="D155">
        <f t="shared" ref="D155:L155" si="42">D92+D122</f>
        <v>0</v>
      </c>
      <c r="E155">
        <f t="shared" si="42"/>
        <v>0</v>
      </c>
      <c r="F155">
        <f t="shared" si="42"/>
        <v>0</v>
      </c>
      <c r="G155">
        <f t="shared" si="42"/>
        <v>0</v>
      </c>
      <c r="H155">
        <f t="shared" si="42"/>
        <v>0</v>
      </c>
      <c r="I155">
        <f t="shared" si="42"/>
        <v>0</v>
      </c>
      <c r="J155">
        <f t="shared" si="42"/>
        <v>0</v>
      </c>
      <c r="K155">
        <f t="shared" si="42"/>
        <v>0</v>
      </c>
      <c r="L155">
        <f t="shared" si="42"/>
        <v>0</v>
      </c>
    </row>
    <row r="156" spans="1:12">
      <c r="A156" s="24" t="str">
        <f>$A$19</f>
        <v>雑酒</v>
      </c>
      <c r="B156">
        <f t="shared" si="28"/>
        <v>0</v>
      </c>
      <c r="C156">
        <f t="shared" si="28"/>
        <v>0</v>
      </c>
      <c r="D156">
        <f t="shared" ref="D156:L156" si="43">D93+D123</f>
        <v>0</v>
      </c>
      <c r="E156">
        <f t="shared" si="43"/>
        <v>0</v>
      </c>
      <c r="F156">
        <f t="shared" si="43"/>
        <v>0</v>
      </c>
      <c r="G156">
        <f t="shared" si="43"/>
        <v>0</v>
      </c>
      <c r="H156">
        <f t="shared" si="43"/>
        <v>0</v>
      </c>
      <c r="I156">
        <f t="shared" si="43"/>
        <v>0</v>
      </c>
      <c r="J156">
        <f t="shared" si="43"/>
        <v>0</v>
      </c>
      <c r="K156">
        <f t="shared" si="43"/>
        <v>0</v>
      </c>
      <c r="L156">
        <f t="shared" si="43"/>
        <v>0</v>
      </c>
    </row>
    <row r="157" spans="1:12">
      <c r="A157" s="24" t="e">
        <f>#REF!</f>
        <v>#REF!</v>
      </c>
      <c r="B157">
        <f t="shared" si="28"/>
        <v>0</v>
      </c>
      <c r="C157">
        <f t="shared" si="28"/>
        <v>0</v>
      </c>
      <c r="D157">
        <f t="shared" ref="D157:L157" si="44">D94+D124</f>
        <v>0</v>
      </c>
      <c r="E157">
        <f t="shared" si="44"/>
        <v>0</v>
      </c>
      <c r="F157">
        <f t="shared" si="44"/>
        <v>0</v>
      </c>
      <c r="G157">
        <f t="shared" si="44"/>
        <v>0</v>
      </c>
      <c r="H157">
        <f t="shared" si="44"/>
        <v>0</v>
      </c>
      <c r="I157">
        <f t="shared" si="44"/>
        <v>0</v>
      </c>
      <c r="J157">
        <f t="shared" si="44"/>
        <v>0</v>
      </c>
      <c r="K157">
        <f t="shared" si="44"/>
        <v>0</v>
      </c>
      <c r="L157">
        <f t="shared" si="44"/>
        <v>0</v>
      </c>
    </row>
    <row r="158" spans="1:12">
      <c r="A158" s="24" t="str">
        <f>$A$20</f>
        <v>粉末酒</v>
      </c>
    </row>
  </sheetData>
  <sheetProtection sheet="1" objects="1" scenarios="1"/>
  <phoneticPr fontId="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81F8-40CA-493A-9632-F862FAFDF67C}">
  <sheetPr codeName="Sheet7"/>
  <dimension ref="A1:BX272"/>
  <sheetViews>
    <sheetView workbookViewId="0"/>
  </sheetViews>
  <sheetFormatPr defaultRowHeight="18"/>
  <cols>
    <col min="1" max="1" width="14.58203125" bestFit="1" customWidth="1"/>
    <col min="2" max="2" width="10.75" bestFit="1" customWidth="1"/>
    <col min="3" max="3" width="6.5" bestFit="1" customWidth="1"/>
    <col min="4" max="4" width="5" bestFit="1" customWidth="1"/>
    <col min="5" max="5" width="5.83203125" bestFit="1" customWidth="1"/>
    <col min="6" max="6" width="2.4140625" bestFit="1" customWidth="1"/>
    <col min="7" max="7" width="6.5" bestFit="1" customWidth="1"/>
    <col min="8" max="8" width="11.08203125" bestFit="1" customWidth="1"/>
    <col min="9" max="17" width="7.6640625" bestFit="1" customWidth="1"/>
    <col min="18" max="20" width="8.75" bestFit="1" customWidth="1"/>
    <col min="21" max="29" width="7.6640625" bestFit="1" customWidth="1"/>
    <col min="30" max="32" width="8.75" bestFit="1" customWidth="1"/>
    <col min="33" max="41" width="7.6640625" bestFit="1" customWidth="1"/>
    <col min="42" max="42" width="6.5" bestFit="1" customWidth="1"/>
    <col min="43" max="44" width="9.4140625" bestFit="1" customWidth="1"/>
    <col min="45" max="45" width="11.5" bestFit="1" customWidth="1"/>
    <col min="46" max="46" width="9.4140625" bestFit="1" customWidth="1"/>
    <col min="47" max="47" width="11.5" bestFit="1" customWidth="1"/>
    <col min="48" max="48" width="9.4140625" bestFit="1" customWidth="1"/>
    <col min="49" max="49" width="11.5" bestFit="1" customWidth="1"/>
    <col min="50" max="50" width="10.4140625" bestFit="1" customWidth="1"/>
    <col min="51" max="51" width="12.58203125" bestFit="1" customWidth="1"/>
    <col min="52" max="52" width="10.4140625" bestFit="1" customWidth="1"/>
    <col min="53" max="53" width="12.58203125" bestFit="1" customWidth="1"/>
    <col min="54" max="54" width="10.4140625" bestFit="1" customWidth="1"/>
    <col min="55" max="55" width="12.58203125" bestFit="1" customWidth="1"/>
    <col min="56" max="56" width="9.4140625" bestFit="1" customWidth="1"/>
    <col min="57" max="57" width="11.5" bestFit="1" customWidth="1"/>
    <col min="58" max="58" width="9.4140625" bestFit="1" customWidth="1"/>
    <col min="59" max="59" width="11.5" bestFit="1" customWidth="1"/>
    <col min="60" max="60" width="9.4140625" bestFit="1" customWidth="1"/>
    <col min="61" max="61" width="11.5" bestFit="1" customWidth="1"/>
    <col min="62" max="62" width="9.4140625" bestFit="1" customWidth="1"/>
    <col min="63" max="63" width="11.5" bestFit="1" customWidth="1"/>
    <col min="64" max="64" width="9.4140625" bestFit="1" customWidth="1"/>
    <col min="65" max="65" width="11.5" bestFit="1" customWidth="1"/>
    <col min="66" max="66" width="9.4140625" bestFit="1" customWidth="1"/>
    <col min="67" max="67" width="11.5" bestFit="1" customWidth="1"/>
    <col min="68" max="68" width="9.4140625" bestFit="1" customWidth="1"/>
    <col min="69" max="69" width="11.5" bestFit="1" customWidth="1"/>
    <col min="70" max="70" width="9.4140625" bestFit="1" customWidth="1"/>
    <col min="71" max="71" width="11.5" bestFit="1" customWidth="1"/>
    <col min="72" max="72" width="9.4140625" bestFit="1" customWidth="1"/>
    <col min="73" max="73" width="11.5" bestFit="1" customWidth="1"/>
    <col min="74" max="74" width="8.5" bestFit="1" customWidth="1"/>
    <col min="75" max="75" width="10.5" bestFit="1" customWidth="1"/>
    <col min="76" max="76" width="8.58203125" bestFit="1" customWidth="1"/>
  </cols>
  <sheetData>
    <row r="1" spans="1:44">
      <c r="A1" t="s">
        <v>149</v>
      </c>
    </row>
    <row r="2" spans="1:44">
      <c r="A2" s="21" t="s">
        <v>150</v>
      </c>
      <c r="B2" s="21" t="s">
        <v>122</v>
      </c>
    </row>
    <row r="3" spans="1:44">
      <c r="A3" s="21" t="s">
        <v>131</v>
      </c>
      <c r="C3" t="s">
        <v>123</v>
      </c>
      <c r="D3" t="s">
        <v>124</v>
      </c>
      <c r="E3" t="s">
        <v>125</v>
      </c>
    </row>
    <row r="4" spans="1:44" s="22" customFormat="1">
      <c r="A4" s="23" t="s">
        <v>56</v>
      </c>
      <c r="B4" s="24">
        <v>0</v>
      </c>
      <c r="C4" s="24"/>
      <c r="D4" s="24"/>
      <c r="E4" s="24">
        <v>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 s="26" customFormat="1">
      <c r="A5" s="25" t="s">
        <v>87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 s="26" customFormat="1">
      <c r="A6" s="25" t="s">
        <v>92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 spans="1:44" s="26" customFormat="1">
      <c r="A7" s="25" t="s">
        <v>91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 s="26" customFormat="1">
      <c r="A8" s="25" t="s">
        <v>80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 s="26" customFormat="1">
      <c r="A9" s="25" t="s">
        <v>88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 s="26" customFormat="1">
      <c r="A10" s="25" t="s">
        <v>77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 spans="1:44" s="26" customFormat="1">
      <c r="A11" s="25" t="s">
        <v>93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 s="26" customFormat="1">
      <c r="A12" s="25" t="s">
        <v>82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 spans="1:44" s="26" customFormat="1">
      <c r="A13" s="25" t="s">
        <v>84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 s="26" customFormat="1">
      <c r="A14" s="25" t="s">
        <v>89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44" s="26" customFormat="1">
      <c r="A15" s="25" t="s">
        <v>57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44" s="26" customFormat="1">
      <c r="A16" s="25" t="s">
        <v>94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 spans="1:44" s="26" customFormat="1">
      <c r="A17" s="25" t="s">
        <v>47</v>
      </c>
      <c r="C17" s="26">
        <v>1.8</v>
      </c>
      <c r="E17" s="26">
        <v>1.8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 s="26" customFormat="1">
      <c r="A18" s="25" t="s">
        <v>71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 s="26" customFormat="1">
      <c r="A19" s="25" t="s">
        <v>90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 s="26" customFormat="1">
      <c r="A20" s="25" t="s">
        <v>95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 s="26" customFormat="1">
      <c r="A21" s="25" t="s">
        <v>65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 s="26" customFormat="1">
      <c r="A22" s="25" t="s">
        <v>124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s="26" customFormat="1">
      <c r="A23" s="25" t="s">
        <v>125</v>
      </c>
      <c r="B23" s="26">
        <v>0</v>
      </c>
      <c r="C23" s="26">
        <v>1.8</v>
      </c>
      <c r="E23" s="26">
        <v>1.8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30" spans="1:44">
      <c r="A30" t="s">
        <v>152</v>
      </c>
    </row>
    <row r="31" spans="1:44">
      <c r="A31" s="21" t="s">
        <v>150</v>
      </c>
      <c r="B31" s="21" t="s">
        <v>122</v>
      </c>
    </row>
    <row r="32" spans="1:44">
      <c r="A32" s="21" t="s">
        <v>131</v>
      </c>
      <c r="C32" t="s">
        <v>124</v>
      </c>
      <c r="D32" t="s">
        <v>125</v>
      </c>
    </row>
    <row r="33" spans="1:43" s="22" customFormat="1">
      <c r="A33" s="23" t="s">
        <v>56</v>
      </c>
      <c r="B33" s="24">
        <v>0</v>
      </c>
      <c r="C33" s="24"/>
      <c r="D33" s="24">
        <v>0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</row>
    <row r="34" spans="1:43" s="26" customFormat="1">
      <c r="A34" s="25" t="s">
        <v>87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 s="26" customFormat="1">
      <c r="A35" s="25" t="s">
        <v>92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</row>
    <row r="36" spans="1:43" s="26" customFormat="1">
      <c r="A36" s="25" t="s">
        <v>91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</row>
    <row r="37" spans="1:43" s="26" customFormat="1">
      <c r="A37" s="25" t="s">
        <v>80</v>
      </c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 s="26" customFormat="1">
      <c r="A38" s="25" t="s">
        <v>88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 s="26" customFormat="1">
      <c r="A39" s="25" t="s">
        <v>77</v>
      </c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</row>
    <row r="40" spans="1:43" s="26" customFormat="1">
      <c r="A40" s="25" t="s">
        <v>93</v>
      </c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</row>
    <row r="41" spans="1:43" s="26" customFormat="1">
      <c r="A41" s="25" t="s">
        <v>82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 s="26" customFormat="1">
      <c r="A42" s="25" t="s">
        <v>84</v>
      </c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</row>
    <row r="43" spans="1:43" s="26" customFormat="1">
      <c r="A43" s="25" t="s">
        <v>89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 s="26" customFormat="1">
      <c r="A44" s="25" t="s">
        <v>57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 s="26" customFormat="1">
      <c r="A45" s="25" t="s">
        <v>94</v>
      </c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43" s="26" customFormat="1">
      <c r="A46" s="25" t="s">
        <v>47</v>
      </c>
      <c r="B46" s="26">
        <v>1.8</v>
      </c>
      <c r="D46" s="26">
        <v>1.8</v>
      </c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</row>
    <row r="47" spans="1:43" s="26" customFormat="1">
      <c r="A47" s="25" t="s">
        <v>71</v>
      </c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 s="26" customFormat="1">
      <c r="A48" s="25" t="s">
        <v>90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</row>
    <row r="49" spans="1:43" s="26" customFormat="1">
      <c r="A49" s="25" t="s">
        <v>95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 s="26" customFormat="1">
      <c r="A50" s="25" t="s">
        <v>65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 s="26" customFormat="1">
      <c r="A51" s="25" t="s">
        <v>124</v>
      </c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 s="26" customFormat="1">
      <c r="A52" s="25" t="s">
        <v>125</v>
      </c>
      <c r="B52" s="26">
        <v>1.8</v>
      </c>
      <c r="D52" s="26">
        <v>1.8</v>
      </c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</row>
    <row r="60" spans="1:43">
      <c r="A60" t="s">
        <v>151</v>
      </c>
    </row>
    <row r="61" spans="1:43">
      <c r="A61" s="21" t="s">
        <v>21</v>
      </c>
      <c r="B61" t="s">
        <v>129</v>
      </c>
    </row>
    <row r="63" spans="1:43">
      <c r="A63" s="21" t="s">
        <v>150</v>
      </c>
      <c r="B63" s="21" t="s">
        <v>122</v>
      </c>
    </row>
    <row r="64" spans="1:43">
      <c r="A64" s="21" t="s">
        <v>131</v>
      </c>
      <c r="C64" t="s">
        <v>124</v>
      </c>
      <c r="D64" t="s">
        <v>125</v>
      </c>
    </row>
    <row r="65" spans="1:43" s="22" customFormat="1">
      <c r="A65" s="25" t="s">
        <v>87</v>
      </c>
      <c r="B65" s="26"/>
      <c r="C65" s="26"/>
      <c r="D65" s="26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</row>
    <row r="66" spans="1:43" s="26" customFormat="1">
      <c r="A66" s="25" t="s">
        <v>92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</row>
    <row r="67" spans="1:43" s="26" customFormat="1">
      <c r="A67" s="25" t="s">
        <v>91</v>
      </c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</row>
    <row r="68" spans="1:43" s="26" customFormat="1">
      <c r="A68" s="25" t="s">
        <v>80</v>
      </c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</row>
    <row r="69" spans="1:43" s="26" customFormat="1">
      <c r="A69" s="25" t="s">
        <v>88</v>
      </c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</row>
    <row r="70" spans="1:43" s="26" customFormat="1">
      <c r="A70" s="25" t="s">
        <v>77</v>
      </c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</row>
    <row r="71" spans="1:43" s="26" customFormat="1">
      <c r="A71" s="25" t="s">
        <v>93</v>
      </c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</row>
    <row r="72" spans="1:43" s="26" customFormat="1">
      <c r="A72" s="25" t="s">
        <v>84</v>
      </c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</row>
    <row r="73" spans="1:43" s="26" customFormat="1">
      <c r="A73" s="25" t="s">
        <v>89</v>
      </c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</row>
    <row r="74" spans="1:43" s="26" customFormat="1">
      <c r="A74" s="25" t="s">
        <v>57</v>
      </c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</row>
    <row r="75" spans="1:43" s="26" customFormat="1">
      <c r="A75" s="25" t="s">
        <v>94</v>
      </c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</row>
    <row r="76" spans="1:43" s="26" customFormat="1">
      <c r="A76" s="25" t="s">
        <v>47</v>
      </c>
      <c r="B76" s="26">
        <v>1.8</v>
      </c>
      <c r="D76" s="26">
        <v>1.8</v>
      </c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</row>
    <row r="77" spans="1:43" s="26" customFormat="1">
      <c r="A77" s="25" t="s">
        <v>71</v>
      </c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</row>
    <row r="78" spans="1:43" s="26" customFormat="1">
      <c r="A78" s="25" t="s">
        <v>90</v>
      </c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</row>
    <row r="79" spans="1:43" s="26" customFormat="1">
      <c r="A79" s="25" t="s">
        <v>95</v>
      </c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</row>
    <row r="80" spans="1:43" s="26" customFormat="1">
      <c r="A80" s="25" t="s">
        <v>65</v>
      </c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</row>
    <row r="81" spans="1:43" s="26" customFormat="1">
      <c r="A81" s="25" t="s">
        <v>124</v>
      </c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</row>
    <row r="82" spans="1:43" s="26" customFormat="1">
      <c r="A82" s="25" t="s">
        <v>125</v>
      </c>
      <c r="B82" s="26">
        <v>1.8</v>
      </c>
      <c r="D82" s="26">
        <v>1.8</v>
      </c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</row>
    <row r="83" spans="1:43" s="26" customForma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</row>
    <row r="84" spans="1:4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</row>
    <row r="90" spans="1:43">
      <c r="A90" t="s">
        <v>105</v>
      </c>
    </row>
    <row r="91" spans="1:43">
      <c r="A91" s="21" t="s">
        <v>21</v>
      </c>
      <c r="B91" t="s">
        <v>129</v>
      </c>
    </row>
    <row r="93" spans="1:43">
      <c r="A93" s="21" t="s">
        <v>150</v>
      </c>
      <c r="B93" s="21" t="s">
        <v>122</v>
      </c>
    </row>
    <row r="94" spans="1:43">
      <c r="A94" s="21" t="s">
        <v>131</v>
      </c>
      <c r="C94" t="s">
        <v>124</v>
      </c>
      <c r="D94" t="s">
        <v>125</v>
      </c>
      <c r="K94" s="28" t="s">
        <v>157</v>
      </c>
    </row>
    <row r="95" spans="1:43" s="22" customFormat="1">
      <c r="A95" s="25" t="s">
        <v>87</v>
      </c>
      <c r="B95" s="26"/>
      <c r="C95" s="26"/>
      <c r="D95" s="26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</row>
    <row r="96" spans="1:43" s="26" customFormat="1">
      <c r="A96" s="25" t="s">
        <v>92</v>
      </c>
      <c r="E96"/>
      <c r="F96"/>
      <c r="G96"/>
      <c r="H96"/>
      <c r="I96"/>
      <c r="J96"/>
      <c r="K96">
        <v>1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</row>
    <row r="97" spans="1:43" s="26" customFormat="1">
      <c r="A97" s="25" t="s">
        <v>91</v>
      </c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</row>
    <row r="98" spans="1:43" s="26" customFormat="1">
      <c r="A98" s="25" t="s">
        <v>88</v>
      </c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</row>
    <row r="99" spans="1:43" s="26" customFormat="1">
      <c r="A99" s="25" t="s">
        <v>93</v>
      </c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</row>
    <row r="100" spans="1:43" s="26" customFormat="1">
      <c r="A100" s="25" t="s">
        <v>82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</row>
    <row r="101" spans="1:43" s="26" customFormat="1">
      <c r="A101" s="25" t="s">
        <v>89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</row>
    <row r="102" spans="1:43" s="26" customFormat="1">
      <c r="A102" s="25" t="s">
        <v>94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</row>
    <row r="103" spans="1:43" s="26" customFormat="1">
      <c r="A103" s="25" t="s">
        <v>47</v>
      </c>
      <c r="B103" s="26">
        <v>1.8</v>
      </c>
      <c r="D103" s="26">
        <v>1.8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</row>
    <row r="104" spans="1:43" s="26" customFormat="1">
      <c r="A104" s="25" t="s">
        <v>90</v>
      </c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</row>
    <row r="105" spans="1:43" s="26" customFormat="1">
      <c r="A105" s="25" t="s">
        <v>95</v>
      </c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</row>
    <row r="106" spans="1:43" s="26" customFormat="1">
      <c r="A106" s="25" t="s">
        <v>124</v>
      </c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</row>
    <row r="107" spans="1:43" s="26" customFormat="1">
      <c r="A107" s="25" t="s">
        <v>125</v>
      </c>
      <c r="B107" s="26">
        <v>1.8</v>
      </c>
      <c r="D107" s="26">
        <v>1.8</v>
      </c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</row>
    <row r="108" spans="1:43" s="26" customForma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</row>
    <row r="109" spans="1:43" s="26" customFormat="1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</row>
    <row r="116" spans="1:43">
      <c r="A116" t="s">
        <v>158</v>
      </c>
    </row>
    <row r="118" spans="1:43">
      <c r="A118" s="21" t="s">
        <v>150</v>
      </c>
      <c r="B118" s="21" t="s">
        <v>122</v>
      </c>
    </row>
    <row r="119" spans="1:43">
      <c r="A119" s="21" t="s">
        <v>131</v>
      </c>
      <c r="B119">
        <v>2020</v>
      </c>
      <c r="D119" t="s">
        <v>124</v>
      </c>
      <c r="E119" t="s">
        <v>125</v>
      </c>
    </row>
    <row r="120" spans="1:43" s="22" customFormat="1">
      <c r="A120" s="23" t="s">
        <v>56</v>
      </c>
      <c r="B120" s="24"/>
      <c r="C120" s="24">
        <v>0</v>
      </c>
      <c r="D120" s="24"/>
      <c r="E120" s="24">
        <v>0</v>
      </c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</row>
    <row r="121" spans="1:43" s="26" customFormat="1">
      <c r="A121" s="25" t="s">
        <v>87</v>
      </c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</row>
    <row r="122" spans="1:43" s="26" customFormat="1">
      <c r="A122" s="25" t="s">
        <v>92</v>
      </c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</row>
    <row r="123" spans="1:43" s="26" customFormat="1">
      <c r="A123" s="25" t="s">
        <v>91</v>
      </c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</row>
    <row r="124" spans="1:43" s="26" customFormat="1">
      <c r="A124" s="25" t="s">
        <v>80</v>
      </c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</row>
    <row r="125" spans="1:43" s="26" customFormat="1">
      <c r="A125" s="25" t="s">
        <v>88</v>
      </c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</row>
    <row r="126" spans="1:43" s="26" customFormat="1">
      <c r="A126" s="25" t="s">
        <v>77</v>
      </c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</row>
    <row r="127" spans="1:43" s="26" customFormat="1">
      <c r="A127" s="25" t="s">
        <v>93</v>
      </c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</row>
    <row r="128" spans="1:43" s="26" customFormat="1">
      <c r="A128" s="25" t="s">
        <v>82</v>
      </c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</row>
    <row r="129" spans="1:43" s="26" customFormat="1">
      <c r="A129" s="25" t="s">
        <v>84</v>
      </c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</row>
    <row r="130" spans="1:43" s="26" customFormat="1">
      <c r="A130" s="25" t="s">
        <v>89</v>
      </c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</row>
    <row r="131" spans="1:43" s="26" customFormat="1">
      <c r="A131" s="25" t="s">
        <v>57</v>
      </c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</row>
    <row r="132" spans="1:43" s="26" customFormat="1">
      <c r="A132" s="25" t="s">
        <v>94</v>
      </c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</row>
    <row r="133" spans="1:43" s="26" customFormat="1">
      <c r="A133" s="25" t="s">
        <v>47</v>
      </c>
      <c r="B133" s="26">
        <v>1.8</v>
      </c>
      <c r="E133" s="26">
        <v>1.8</v>
      </c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</row>
    <row r="134" spans="1:43" s="26" customFormat="1">
      <c r="A134" s="25" t="s">
        <v>71</v>
      </c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</row>
    <row r="135" spans="1:43">
      <c r="A135" s="25" t="s">
        <v>90</v>
      </c>
      <c r="B135" s="26"/>
      <c r="C135" s="26"/>
      <c r="D135" s="26"/>
      <c r="E135" s="26"/>
    </row>
    <row r="136" spans="1:43">
      <c r="A136" s="25" t="s">
        <v>95</v>
      </c>
      <c r="B136" s="26"/>
      <c r="C136" s="26"/>
      <c r="D136" s="26"/>
      <c r="E136" s="26"/>
    </row>
    <row r="137" spans="1:43">
      <c r="A137" s="25" t="s">
        <v>65</v>
      </c>
      <c r="B137" s="26"/>
      <c r="C137" s="26"/>
      <c r="D137" s="26"/>
      <c r="E137" s="26"/>
    </row>
    <row r="138" spans="1:43">
      <c r="A138" s="25" t="s">
        <v>124</v>
      </c>
      <c r="B138" s="26"/>
      <c r="C138" s="26"/>
      <c r="D138" s="26"/>
      <c r="E138" s="26"/>
    </row>
    <row r="139" spans="1:43">
      <c r="A139" s="25" t="s">
        <v>125</v>
      </c>
      <c r="B139" s="26">
        <v>1.8</v>
      </c>
      <c r="C139" s="26">
        <v>0</v>
      </c>
      <c r="D139" s="26"/>
      <c r="E139" s="26">
        <v>1.8</v>
      </c>
    </row>
    <row r="143" spans="1:43">
      <c r="A143" t="s">
        <v>159</v>
      </c>
    </row>
    <row r="144" spans="1:43">
      <c r="A144" s="21" t="s">
        <v>150</v>
      </c>
      <c r="B144" s="21" t="s">
        <v>122</v>
      </c>
    </row>
    <row r="145" spans="1:43">
      <c r="A145" s="21" t="s">
        <v>131</v>
      </c>
      <c r="C145" t="s">
        <v>124</v>
      </c>
      <c r="D145" t="s">
        <v>125</v>
      </c>
    </row>
    <row r="146" spans="1:43" s="22" customFormat="1">
      <c r="A146" s="23" t="s">
        <v>56</v>
      </c>
      <c r="B146" s="24">
        <v>0</v>
      </c>
      <c r="C146" s="24"/>
      <c r="D146" s="24">
        <v>0</v>
      </c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</row>
    <row r="147" spans="1:43" s="26" customFormat="1">
      <c r="A147" s="25" t="s">
        <v>87</v>
      </c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</row>
    <row r="148" spans="1:43" s="26" customFormat="1">
      <c r="A148" s="25" t="s">
        <v>92</v>
      </c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</row>
    <row r="149" spans="1:43" s="26" customFormat="1">
      <c r="A149" s="25" t="s">
        <v>91</v>
      </c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</row>
    <row r="150" spans="1:43" s="26" customFormat="1">
      <c r="A150" s="25" t="s">
        <v>80</v>
      </c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</row>
    <row r="151" spans="1:43" s="26" customFormat="1">
      <c r="A151" s="25" t="s">
        <v>88</v>
      </c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</row>
    <row r="152" spans="1:43" s="26" customFormat="1">
      <c r="A152" s="25" t="s">
        <v>77</v>
      </c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</row>
    <row r="153" spans="1:43" s="26" customFormat="1">
      <c r="A153" s="25" t="s">
        <v>93</v>
      </c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</row>
    <row r="154" spans="1:43" s="26" customFormat="1">
      <c r="A154" s="25" t="s">
        <v>82</v>
      </c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</row>
    <row r="155" spans="1:43" s="26" customFormat="1">
      <c r="A155" s="25" t="s">
        <v>84</v>
      </c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</row>
    <row r="156" spans="1:43" s="26" customFormat="1">
      <c r="A156" s="25" t="s">
        <v>89</v>
      </c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</row>
    <row r="157" spans="1:43" s="26" customFormat="1">
      <c r="A157" s="25" t="s">
        <v>57</v>
      </c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</row>
    <row r="158" spans="1:43" s="26" customFormat="1">
      <c r="A158" s="25" t="s">
        <v>94</v>
      </c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</row>
    <row r="159" spans="1:43" s="26" customFormat="1">
      <c r="A159" s="25" t="s">
        <v>47</v>
      </c>
      <c r="B159" s="26">
        <v>1.8</v>
      </c>
      <c r="D159" s="26">
        <v>1.8</v>
      </c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</row>
    <row r="160" spans="1:43" s="26" customFormat="1">
      <c r="A160" s="25" t="s">
        <v>71</v>
      </c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</row>
    <row r="161" spans="1:76">
      <c r="A161" s="25" t="s">
        <v>90</v>
      </c>
      <c r="B161" s="26"/>
      <c r="C161" s="26"/>
      <c r="D161" s="26"/>
    </row>
    <row r="162" spans="1:76">
      <c r="A162" s="25" t="s">
        <v>95</v>
      </c>
      <c r="B162" s="26"/>
      <c r="C162" s="26"/>
      <c r="D162" s="26"/>
    </row>
    <row r="163" spans="1:76">
      <c r="A163" s="25" t="s">
        <v>65</v>
      </c>
      <c r="B163" s="26"/>
      <c r="C163" s="26"/>
      <c r="D163" s="26"/>
    </row>
    <row r="164" spans="1:76">
      <c r="A164" s="25" t="s">
        <v>124</v>
      </c>
      <c r="B164" s="26"/>
      <c r="C164" s="26"/>
      <c r="D164" s="26"/>
    </row>
    <row r="165" spans="1:76">
      <c r="A165" s="25" t="s">
        <v>125</v>
      </c>
      <c r="B165" s="26">
        <v>1.8</v>
      </c>
      <c r="C165" s="26"/>
      <c r="D165" s="26">
        <v>1.8</v>
      </c>
    </row>
    <row r="170" spans="1:76">
      <c r="A170" t="s">
        <v>162</v>
      </c>
    </row>
    <row r="171" spans="1:76">
      <c r="A171" s="21" t="s">
        <v>21</v>
      </c>
      <c r="B171" t="s">
        <v>129</v>
      </c>
    </row>
    <row r="173" spans="1:76">
      <c r="A173" s="21" t="s">
        <v>150</v>
      </c>
      <c r="B173" s="21" t="s">
        <v>122</v>
      </c>
    </row>
    <row r="174" spans="1:76">
      <c r="A174" s="21" t="s">
        <v>131</v>
      </c>
      <c r="C174" t="s">
        <v>124</v>
      </c>
      <c r="D174" t="s">
        <v>125</v>
      </c>
    </row>
    <row r="175" spans="1:76" s="22" customFormat="1">
      <c r="A175" s="25" t="s">
        <v>87</v>
      </c>
      <c r="B175" s="26"/>
      <c r="C175" s="26"/>
      <c r="D175" s="26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</row>
    <row r="176" spans="1:76" s="26" customFormat="1">
      <c r="A176" s="25" t="s">
        <v>92</v>
      </c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</row>
    <row r="177" spans="1:76" s="26" customFormat="1">
      <c r="A177" s="25" t="s">
        <v>91</v>
      </c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</row>
    <row r="178" spans="1:76" s="26" customFormat="1">
      <c r="A178" s="25" t="s">
        <v>88</v>
      </c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</row>
    <row r="179" spans="1:76" s="26" customFormat="1">
      <c r="A179" s="25" t="s">
        <v>93</v>
      </c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</row>
    <row r="180" spans="1:76" s="26" customFormat="1">
      <c r="A180" s="25" t="s">
        <v>89</v>
      </c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</row>
    <row r="181" spans="1:76" s="26" customFormat="1">
      <c r="A181" s="25" t="s">
        <v>57</v>
      </c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</row>
    <row r="182" spans="1:76" s="26" customFormat="1">
      <c r="A182" s="25" t="s">
        <v>94</v>
      </c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</row>
    <row r="183" spans="1:76" s="26" customFormat="1">
      <c r="A183" s="25" t="s">
        <v>47</v>
      </c>
      <c r="B183" s="26">
        <v>1.8</v>
      </c>
      <c r="D183" s="26">
        <v>1.8</v>
      </c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 s="26" customFormat="1">
      <c r="A184" s="25" t="s">
        <v>90</v>
      </c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s="26" customFormat="1">
      <c r="A185" s="25" t="s">
        <v>95</v>
      </c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 s="26" customFormat="1">
      <c r="A186" s="25" t="s">
        <v>124</v>
      </c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 s="26" customFormat="1">
      <c r="A187" s="25" t="s">
        <v>125</v>
      </c>
      <c r="B187" s="26">
        <v>1.8</v>
      </c>
      <c r="D187" s="26">
        <v>1.8</v>
      </c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</row>
    <row r="188" spans="1:76" s="26" customForma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</row>
    <row r="189" spans="1:76" s="26" customForma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</row>
    <row r="190" spans="1:76" s="26" customForma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</row>
    <row r="191" spans="1:76" s="26" customForma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</row>
    <row r="192" spans="1:76" s="26" customForma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</row>
    <row r="197" spans="1:76" s="22" customForma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</row>
    <row r="198" spans="1:76" s="26" customForma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</row>
    <row r="199" spans="1:76" s="26" customForma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</row>
    <row r="200" spans="1:76" s="26" customForma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</row>
    <row r="201" spans="1:76" s="26" customForma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</row>
    <row r="202" spans="1:76" s="26" customFormat="1">
      <c r="A202" t="s">
        <v>163</v>
      </c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</row>
    <row r="203" spans="1:76">
      <c r="A203" s="21" t="s">
        <v>21</v>
      </c>
      <c r="B203" t="s">
        <v>129</v>
      </c>
    </row>
    <row r="205" spans="1:76">
      <c r="A205" s="21" t="s">
        <v>150</v>
      </c>
      <c r="B205" s="21" t="s">
        <v>122</v>
      </c>
    </row>
    <row r="206" spans="1:76">
      <c r="A206" s="21" t="s">
        <v>131</v>
      </c>
      <c r="C206" t="s">
        <v>124</v>
      </c>
      <c r="D206" t="s">
        <v>125</v>
      </c>
    </row>
    <row r="207" spans="1:76" s="22" customFormat="1">
      <c r="A207" s="25" t="s">
        <v>87</v>
      </c>
      <c r="B207" s="26"/>
      <c r="C207" s="26"/>
      <c r="D207" s="26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</row>
    <row r="208" spans="1:76" s="26" customFormat="1">
      <c r="A208" s="25" t="s">
        <v>92</v>
      </c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</row>
    <row r="209" spans="1:76" s="26" customFormat="1">
      <c r="A209" s="25" t="s">
        <v>91</v>
      </c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</row>
    <row r="210" spans="1:76" s="26" customFormat="1">
      <c r="A210" s="25" t="s">
        <v>80</v>
      </c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</row>
    <row r="211" spans="1:76" s="26" customFormat="1">
      <c r="A211" s="25" t="s">
        <v>88</v>
      </c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</row>
    <row r="212" spans="1:76" s="26" customFormat="1">
      <c r="A212" s="25" t="s">
        <v>77</v>
      </c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</row>
    <row r="213" spans="1:76" s="26" customFormat="1">
      <c r="A213" s="25" t="s">
        <v>93</v>
      </c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</row>
    <row r="214" spans="1:76" s="26" customFormat="1">
      <c r="A214" s="25" t="s">
        <v>84</v>
      </c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</row>
    <row r="215" spans="1:76" s="26" customFormat="1">
      <c r="A215" s="25" t="s">
        <v>89</v>
      </c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</row>
    <row r="216" spans="1:76" s="26" customFormat="1">
      <c r="A216" s="25" t="s">
        <v>94</v>
      </c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</row>
    <row r="217" spans="1:76" s="26" customFormat="1">
      <c r="A217" s="25" t="s">
        <v>47</v>
      </c>
      <c r="B217" s="26">
        <v>1.8</v>
      </c>
      <c r="D217" s="26">
        <v>1.8</v>
      </c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</row>
    <row r="218" spans="1:76" s="26" customFormat="1">
      <c r="A218" s="25" t="s">
        <v>71</v>
      </c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</row>
    <row r="219" spans="1:76" s="26" customFormat="1">
      <c r="A219" s="25" t="s">
        <v>90</v>
      </c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</row>
    <row r="220" spans="1:76" s="26" customFormat="1">
      <c r="A220" s="25" t="s">
        <v>95</v>
      </c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</row>
    <row r="221" spans="1:76" s="26" customFormat="1">
      <c r="A221" s="25" t="s">
        <v>65</v>
      </c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</row>
    <row r="222" spans="1:76" s="26" customFormat="1">
      <c r="A222" s="25" t="s">
        <v>124</v>
      </c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</row>
    <row r="223" spans="1:76" s="26" customFormat="1">
      <c r="A223" s="25" t="s">
        <v>125</v>
      </c>
      <c r="B223" s="26">
        <v>1.8</v>
      </c>
      <c r="D223" s="26">
        <v>1.8</v>
      </c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</row>
    <row r="224" spans="1:76" s="26" customForma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</row>
    <row r="232" spans="1:76">
      <c r="A232" t="s">
        <v>164</v>
      </c>
    </row>
    <row r="233" spans="1:76">
      <c r="A233" s="21" t="s">
        <v>21</v>
      </c>
      <c r="B233" t="s">
        <v>129</v>
      </c>
    </row>
    <row r="235" spans="1:76">
      <c r="A235" s="21" t="s">
        <v>150</v>
      </c>
      <c r="B235" s="21" t="s">
        <v>122</v>
      </c>
    </row>
    <row r="236" spans="1:76">
      <c r="A236" s="21" t="s">
        <v>131</v>
      </c>
      <c r="C236" t="s">
        <v>124</v>
      </c>
      <c r="D236" t="s">
        <v>125</v>
      </c>
    </row>
    <row r="237" spans="1:76" s="22" customFormat="1">
      <c r="A237" s="25" t="s">
        <v>87</v>
      </c>
      <c r="B237" s="26"/>
      <c r="C237" s="26"/>
      <c r="D237" s="26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</row>
    <row r="238" spans="1:76" s="26" customFormat="1">
      <c r="A238" s="25" t="s">
        <v>92</v>
      </c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</row>
    <row r="239" spans="1:76" s="26" customFormat="1">
      <c r="A239" s="25" t="s">
        <v>91</v>
      </c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</row>
    <row r="240" spans="1:76" s="26" customFormat="1">
      <c r="A240" s="25" t="s">
        <v>88</v>
      </c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</row>
    <row r="241" spans="1:76" s="26" customFormat="1">
      <c r="A241" s="25" t="s">
        <v>93</v>
      </c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</row>
    <row r="242" spans="1:76" s="26" customFormat="1">
      <c r="A242" s="25" t="s">
        <v>82</v>
      </c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</row>
    <row r="243" spans="1:76" s="26" customFormat="1">
      <c r="A243" s="25" t="s">
        <v>89</v>
      </c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</row>
    <row r="244" spans="1:76" s="26" customFormat="1">
      <c r="A244" s="25" t="s">
        <v>94</v>
      </c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</row>
    <row r="245" spans="1:76" s="26" customFormat="1">
      <c r="A245" s="25" t="s">
        <v>47</v>
      </c>
      <c r="B245" s="26">
        <v>1.8</v>
      </c>
      <c r="D245" s="26">
        <v>1.8</v>
      </c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</row>
    <row r="246" spans="1:76" s="26" customFormat="1">
      <c r="A246" s="25" t="s">
        <v>90</v>
      </c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</row>
    <row r="247" spans="1:76" s="26" customFormat="1">
      <c r="A247" s="25" t="s">
        <v>95</v>
      </c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</row>
    <row r="248" spans="1:76" s="26" customFormat="1">
      <c r="A248" s="25" t="s">
        <v>124</v>
      </c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</row>
    <row r="249" spans="1:76" s="26" customFormat="1">
      <c r="A249" s="25" t="s">
        <v>125</v>
      </c>
      <c r="B249" s="26">
        <v>1.8</v>
      </c>
      <c r="D249" s="26">
        <v>1.8</v>
      </c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</row>
    <row r="250" spans="1:76" s="26" customForma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</row>
    <row r="251" spans="1:76" s="26" customForma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</row>
    <row r="252" spans="1:76" s="26" customForma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</row>
    <row r="253" spans="1:76" s="26" customForma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</row>
    <row r="254" spans="1:76" s="26" customForma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</row>
    <row r="268" spans="1:4">
      <c r="A268" t="s">
        <v>202</v>
      </c>
    </row>
    <row r="270" spans="1:4">
      <c r="B270" s="21" t="s">
        <v>122</v>
      </c>
    </row>
    <row r="271" spans="1:4">
      <c r="C271" t="s">
        <v>124</v>
      </c>
      <c r="D271" t="s">
        <v>125</v>
      </c>
    </row>
    <row r="272" spans="1:4">
      <c r="A272" s="26" t="s">
        <v>121</v>
      </c>
      <c r="B272" s="24">
        <v>0</v>
      </c>
      <c r="C272" s="24"/>
      <c r="D272" s="24">
        <v>0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操作</vt:lpstr>
      <vt:lpstr>管理</vt:lpstr>
      <vt:lpstr>月別売上報告</vt:lpstr>
      <vt:lpstr>報告計算シート</vt:lpstr>
      <vt:lpstr>月別売上報告pivot</vt:lpstr>
      <vt:lpstr>税務署報告用</vt:lpstr>
      <vt:lpstr>酒税計算用シート</vt:lpstr>
      <vt:lpstr>酒税集計pivot</vt:lpstr>
      <vt:lpstr>月別売上報告!Print_Area</vt:lpstr>
      <vt:lpstr>税務署報告用!Print_Area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酒販RSV</cp:lastModifiedBy>
  <cp:lastPrinted>2024-02-09T09:45:33Z</cp:lastPrinted>
  <dcterms:created xsi:type="dcterms:W3CDTF">2024-02-01T07:44:12Z</dcterms:created>
  <dcterms:modified xsi:type="dcterms:W3CDTF">2024-03-02T08:29:17Z</dcterms:modified>
</cp:coreProperties>
</file>