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fileSharing readOnlyRecommended="1"/>
  <workbookPr backupFile="1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9EBFDD9-4DDF-46BE-AD7A-F245566ADC67}" xr6:coauthVersionLast="47" xr6:coauthVersionMax="47" xr10:uidLastSave="{00000000-0000-0000-0000-000000000000}"/>
  <bookViews>
    <workbookView xWindow="-110" yWindow="-110" windowWidth="19420" windowHeight="10300" tabRatio="791" activeTab="2" xr2:uid="{00000000-000D-0000-FFFF-FFFF00000000}"/>
  </bookViews>
  <sheets>
    <sheet name="master（記入例）" sheetId="1" r:id="rId1"/>
    <sheet name="店舗用（記載例）" sheetId="8" r:id="rId2"/>
    <sheet name="台帳" sheetId="10" r:id="rId3"/>
    <sheet name="月別売上報告" sheetId="24" r:id="rId4"/>
    <sheet name="集計2021年度売上old" sheetId="20" state="hidden" r:id="rId5"/>
    <sheet name="計算シート" sheetId="30" r:id="rId6"/>
    <sheet name="月別売上報告pivot" sheetId="21" r:id="rId7"/>
    <sheet name="集計2023年度売上 (New)" sheetId="32" r:id="rId8"/>
    <sheet name="集計2022年度売上" sheetId="29" r:id="rId9"/>
    <sheet name="集計2021年度売上" sheetId="23" r:id="rId10"/>
    <sheet name="集計pivot売上" sheetId="15" r:id="rId11"/>
    <sheet name="税務署報告用" sheetId="27" r:id="rId12"/>
    <sheet name="集計2023年度販売量" sheetId="34" r:id="rId13"/>
    <sheet name="集計2022年度販売量" sheetId="28" r:id="rId14"/>
    <sheet name="集計2021年度販売量" sheetId="26" r:id="rId15"/>
    <sheet name="集計pivot" sheetId="6" r:id="rId16"/>
    <sheet name="集計2021年度販売量あ" sheetId="25" r:id="rId17"/>
    <sheet name="集計2021年度酒販old" sheetId="12" state="hidden" r:id="rId18"/>
    <sheet name="買取金額" sheetId="14" state="hidden" r:id="rId19"/>
    <sheet name="集計2020年度売上" sheetId="19" r:id="rId20"/>
    <sheet name="集計2020年度酒販" sheetId="16" r:id="rId21"/>
    <sheet name="メモ" sheetId="5" r:id="rId22"/>
  </sheets>
  <definedNames>
    <definedName name="_xlnm._FilterDatabase" localSheetId="0" hidden="1">'master（記入例）'!$A$2:$AO$2</definedName>
    <definedName name="_xlnm._FilterDatabase" localSheetId="2" hidden="1">台帳!$A$2:$AY$2</definedName>
    <definedName name="_xlnm._FilterDatabase" localSheetId="1" hidden="1">'店舗用（記載例）'!$A$2:$Z$2</definedName>
    <definedName name="_xlnm.Print_Area" localSheetId="3">月別売上報告!$A$1:$J$57</definedName>
    <definedName name="_xlnm.Print_Area" localSheetId="11">税務署報告用!$A$1:$F$27</definedName>
  </definedNames>
  <calcPr calcId="191029" iterateDelta="1E-4"/>
  <pivotCaches>
    <pivotCache cacheId="91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1" i="10" l="1"/>
  <c r="AE21" i="10"/>
  <c r="AG21" i="10" s="1"/>
  <c r="AH21" i="10" s="1"/>
  <c r="AF20" i="10"/>
  <c r="AH20" i="10" s="1"/>
  <c r="AE20" i="10"/>
  <c r="AG20" i="10" s="1"/>
  <c r="AF19" i="10"/>
  <c r="AH19" i="10" s="1"/>
  <c r="AE19" i="10"/>
  <c r="AG19" i="10" s="1"/>
  <c r="AF18" i="10"/>
  <c r="AE18" i="10"/>
  <c r="AG18" i="10" s="1"/>
  <c r="AF17" i="10"/>
  <c r="AE17" i="10"/>
  <c r="AG17" i="10" s="1"/>
  <c r="AF16" i="10"/>
  <c r="AE16" i="10"/>
  <c r="AG16" i="10" s="1"/>
  <c r="AH16" i="10" s="1"/>
  <c r="AF15" i="10"/>
  <c r="AH15" i="10" s="1"/>
  <c r="AE15" i="10"/>
  <c r="AG15" i="10" s="1"/>
  <c r="AF14" i="10"/>
  <c r="AH14" i="10" s="1"/>
  <c r="AE14" i="10"/>
  <c r="AG14" i="10" s="1"/>
  <c r="AG13" i="10"/>
  <c r="AF13" i="10"/>
  <c r="AH13" i="10" s="1"/>
  <c r="AE13" i="10"/>
  <c r="AG12" i="10"/>
  <c r="AF12" i="10"/>
  <c r="AE12" i="10"/>
  <c r="AF11" i="10"/>
  <c r="AE11" i="10"/>
  <c r="AG11" i="10" s="1"/>
  <c r="AH11" i="10" s="1"/>
  <c r="AF10" i="10"/>
  <c r="AE10" i="10"/>
  <c r="AG10" i="10" s="1"/>
  <c r="AF9" i="10"/>
  <c r="AE9" i="10"/>
  <c r="AG9" i="10" s="1"/>
  <c r="AF8" i="10"/>
  <c r="AE8" i="10"/>
  <c r="AG8" i="10" s="1"/>
  <c r="AF7" i="10"/>
  <c r="AE7" i="10"/>
  <c r="AG7" i="10" s="1"/>
  <c r="AF6" i="10"/>
  <c r="AE6" i="10"/>
  <c r="AG6" i="10" s="1"/>
  <c r="AH6" i="10" s="1"/>
  <c r="AF5" i="10"/>
  <c r="AE5" i="10"/>
  <c r="AG5" i="10" s="1"/>
  <c r="AH5" i="10" s="1"/>
  <c r="AF4" i="10"/>
  <c r="AE4" i="10"/>
  <c r="AG4" i="10" s="1"/>
  <c r="AF3" i="10"/>
  <c r="AE3" i="10"/>
  <c r="AG3" i="10" s="1"/>
  <c r="AD3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L21" i="10"/>
  <c r="DA23" i="34"/>
  <c r="CQ23" i="34"/>
  <c r="B23" i="34"/>
  <c r="B22" i="34"/>
  <c r="B21" i="34"/>
  <c r="CQ20" i="34"/>
  <c r="B20" i="34"/>
  <c r="B19" i="34"/>
  <c r="CQ18" i="34"/>
  <c r="B18" i="34"/>
  <c r="CK17" i="34"/>
  <c r="B17" i="34"/>
  <c r="B16" i="34"/>
  <c r="B15" i="34"/>
  <c r="CQ15" i="34" s="1"/>
  <c r="CK14" i="34"/>
  <c r="B14" i="34"/>
  <c r="CK13" i="34"/>
  <c r="B13" i="34"/>
  <c r="B12" i="34"/>
  <c r="CK11" i="34"/>
  <c r="B11" i="34"/>
  <c r="B10" i="34"/>
  <c r="CQ9" i="34"/>
  <c r="B9" i="34"/>
  <c r="CK9" i="34" s="1"/>
  <c r="B8" i="34"/>
  <c r="B7" i="34"/>
  <c r="CQ6" i="34"/>
  <c r="CK6" i="34"/>
  <c r="BV4" i="34"/>
  <c r="CC4" i="34" s="1"/>
  <c r="D4" i="34"/>
  <c r="K4" i="34" s="1"/>
  <c r="R4" i="34" s="1"/>
  <c r="Y4" i="34" s="1"/>
  <c r="AF4" i="34" s="1"/>
  <c r="C3" i="34"/>
  <c r="BV3" i="34" s="1"/>
  <c r="C3" i="32"/>
  <c r="EF3" i="32" s="1"/>
  <c r="C24" i="32"/>
  <c r="EY23" i="32"/>
  <c r="B23" i="32"/>
  <c r="EY22" i="32"/>
  <c r="B22" i="32"/>
  <c r="EY21" i="32"/>
  <c r="B21" i="32"/>
  <c r="ES21" i="32" s="1"/>
  <c r="EY20" i="32"/>
  <c r="B20" i="32"/>
  <c r="ES20" i="32" s="1"/>
  <c r="EY19" i="32"/>
  <c r="B19" i="32"/>
  <c r="ES19" i="32" s="1"/>
  <c r="EY18" i="32"/>
  <c r="B18" i="32"/>
  <c r="ES18" i="32" s="1"/>
  <c r="EY17" i="32"/>
  <c r="B17" i="32"/>
  <c r="EY16" i="32"/>
  <c r="B16" i="32"/>
  <c r="ES16" i="32" s="1"/>
  <c r="EY15" i="32"/>
  <c r="B15" i="32"/>
  <c r="EY14" i="32"/>
  <c r="B14" i="32"/>
  <c r="EY13" i="32"/>
  <c r="B13" i="32"/>
  <c r="ES13" i="32" s="1"/>
  <c r="EY12" i="32"/>
  <c r="B12" i="32"/>
  <c r="EY11" i="32"/>
  <c r="B11" i="32"/>
  <c r="EY10" i="32"/>
  <c r="B10" i="32"/>
  <c r="EY9" i="32"/>
  <c r="B9" i="32"/>
  <c r="ES9" i="32" s="1"/>
  <c r="EY8" i="32"/>
  <c r="B8" i="32"/>
  <c r="EY7" i="32"/>
  <c r="B7" i="32"/>
  <c r="ES7" i="32" s="1"/>
  <c r="ES6" i="32"/>
  <c r="DT4" i="32"/>
  <c r="EF4" i="32" s="1"/>
  <c r="D4" i="32"/>
  <c r="P4" i="32" s="1"/>
  <c r="AB4" i="32" s="1"/>
  <c r="AN4" i="32" s="1"/>
  <c r="AZ4" i="32" s="1"/>
  <c r="BL4" i="32" s="1"/>
  <c r="BX4" i="32" s="1"/>
  <c r="AL20" i="10"/>
  <c r="AL19" i="10"/>
  <c r="AL18" i="10"/>
  <c r="AL17" i="10"/>
  <c r="AL16" i="10"/>
  <c r="AL15" i="10"/>
  <c r="AL14" i="10"/>
  <c r="AL13" i="10"/>
  <c r="AL12" i="10"/>
  <c r="AL11" i="10"/>
  <c r="AL10" i="10"/>
  <c r="AL9" i="10"/>
  <c r="AL8" i="10"/>
  <c r="AL7" i="10"/>
  <c r="AL6" i="10"/>
  <c r="AL5" i="10"/>
  <c r="AL4" i="10"/>
  <c r="AL3" i="10"/>
  <c r="B26" i="27"/>
  <c r="B50" i="30"/>
  <c r="B49" i="30"/>
  <c r="D49" i="30" s="1"/>
  <c r="B48" i="30"/>
  <c r="D48" i="30" s="1"/>
  <c r="B47" i="30"/>
  <c r="D47" i="30" s="1"/>
  <c r="B46" i="30"/>
  <c r="C46" i="30" s="1"/>
  <c r="B45" i="30"/>
  <c r="D45" i="30" s="1"/>
  <c r="B44" i="30"/>
  <c r="D44" i="30" s="1"/>
  <c r="B43" i="30"/>
  <c r="D43" i="30" s="1"/>
  <c r="B42" i="30"/>
  <c r="D42" i="30" s="1"/>
  <c r="B41" i="30"/>
  <c r="D41" i="30" s="1"/>
  <c r="B40" i="30"/>
  <c r="D40" i="30" s="1"/>
  <c r="B39" i="30"/>
  <c r="D39" i="30" s="1"/>
  <c r="B38" i="30"/>
  <c r="D38" i="30" s="1"/>
  <c r="B37" i="30"/>
  <c r="C37" i="30" s="1"/>
  <c r="B36" i="30"/>
  <c r="C36" i="30" s="1"/>
  <c r="B35" i="30"/>
  <c r="B34" i="30"/>
  <c r="B33" i="30"/>
  <c r="B23" i="30"/>
  <c r="B22" i="30"/>
  <c r="C22" i="30" s="1"/>
  <c r="B21" i="30"/>
  <c r="C21" i="30" s="1"/>
  <c r="B20" i="30"/>
  <c r="C20" i="30" s="1"/>
  <c r="B19" i="30"/>
  <c r="C19" i="30" s="1"/>
  <c r="B18" i="30"/>
  <c r="C18" i="30" s="1"/>
  <c r="B17" i="30"/>
  <c r="C17" i="30" s="1"/>
  <c r="B16" i="30"/>
  <c r="C16" i="30" s="1"/>
  <c r="B15" i="30"/>
  <c r="C15" i="30" s="1"/>
  <c r="B14" i="30"/>
  <c r="C14" i="30" s="1"/>
  <c r="B13" i="30"/>
  <c r="C13" i="30" s="1"/>
  <c r="B12" i="30"/>
  <c r="C12" i="30" s="1"/>
  <c r="B11" i="30"/>
  <c r="B10" i="30"/>
  <c r="B9" i="30"/>
  <c r="B8" i="30"/>
  <c r="B7" i="30"/>
  <c r="B6" i="30"/>
  <c r="C24" i="29"/>
  <c r="DC23" i="29"/>
  <c r="B23" i="29"/>
  <c r="DC22" i="29"/>
  <c r="B22" i="29"/>
  <c r="CW22" i="29" s="1"/>
  <c r="DC21" i="29"/>
  <c r="B21" i="29"/>
  <c r="DC20" i="29"/>
  <c r="B20" i="29"/>
  <c r="DC19" i="29"/>
  <c r="B19" i="29"/>
  <c r="DC18" i="29"/>
  <c r="B18" i="29"/>
  <c r="DC17" i="29"/>
  <c r="B17" i="29"/>
  <c r="CW17" i="29" s="1"/>
  <c r="DC16" i="29"/>
  <c r="CW16" i="29"/>
  <c r="B16" i="29"/>
  <c r="DC15" i="29"/>
  <c r="CW15" i="29"/>
  <c r="B15" i="29"/>
  <c r="DC14" i="29"/>
  <c r="B14" i="29"/>
  <c r="DC13" i="29"/>
  <c r="CW13" i="29"/>
  <c r="B13" i="29"/>
  <c r="DC12" i="29"/>
  <c r="B12" i="29"/>
  <c r="DC11" i="29"/>
  <c r="B11" i="29"/>
  <c r="DC10" i="29"/>
  <c r="B10" i="29"/>
  <c r="DC9" i="29"/>
  <c r="B9" i="29"/>
  <c r="DC8" i="29"/>
  <c r="B8" i="29"/>
  <c r="DC7" i="29"/>
  <c r="B7" i="29"/>
  <c r="CW6" i="29"/>
  <c r="CF4" i="29"/>
  <c r="CN4" i="29" s="1"/>
  <c r="D4" i="29"/>
  <c r="L4" i="29" s="1"/>
  <c r="T4" i="29" s="1"/>
  <c r="AB4" i="29" s="1"/>
  <c r="AJ4" i="29" s="1"/>
  <c r="AR4" i="29" s="1"/>
  <c r="AZ4" i="29" s="1"/>
  <c r="BH4" i="29" s="1"/>
  <c r="BP4" i="29" s="1"/>
  <c r="BX3" i="29"/>
  <c r="BX5" i="29" s="1"/>
  <c r="AJ3" i="29"/>
  <c r="AJ5" i="29" s="1"/>
  <c r="L3" i="29"/>
  <c r="L5" i="29" s="1"/>
  <c r="C3" i="29"/>
  <c r="C5" i="29" s="1"/>
  <c r="DA23" i="28"/>
  <c r="B23" i="28"/>
  <c r="CQ22" i="28"/>
  <c r="CK22" i="28"/>
  <c r="B22" i="28"/>
  <c r="B21" i="28"/>
  <c r="CK21" i="28" s="1"/>
  <c r="B20" i="28"/>
  <c r="B19" i="28"/>
  <c r="B18" i="28"/>
  <c r="B17" i="28"/>
  <c r="B16" i="28"/>
  <c r="B15" i="28"/>
  <c r="B14" i="28"/>
  <c r="B13" i="28"/>
  <c r="CQ13" i="28" s="1"/>
  <c r="B12" i="28"/>
  <c r="B11" i="28"/>
  <c r="B10" i="28"/>
  <c r="B9" i="28"/>
  <c r="CQ9" i="28" s="1"/>
  <c r="B8" i="28"/>
  <c r="B7" i="28"/>
  <c r="CQ7" i="28" s="1"/>
  <c r="CQ6" i="28"/>
  <c r="CK6" i="28"/>
  <c r="CC4" i="28"/>
  <c r="BV4" i="28"/>
  <c r="D4" i="28"/>
  <c r="K4" i="28" s="1"/>
  <c r="R4" i="28" s="1"/>
  <c r="Y4" i="28" s="1"/>
  <c r="AF4" i="28" s="1"/>
  <c r="AM4" i="28" s="1"/>
  <c r="AT4" i="28" s="1"/>
  <c r="BA4" i="28" s="1"/>
  <c r="BH4" i="28" s="1"/>
  <c r="C3" i="28"/>
  <c r="C5" i="28" s="1"/>
  <c r="F2" i="27"/>
  <c r="DA23" i="26"/>
  <c r="C54" i="30"/>
  <c r="AH9" i="10" l="1"/>
  <c r="AH10" i="10"/>
  <c r="AH17" i="10"/>
  <c r="AH12" i="10"/>
  <c r="AH4" i="10"/>
  <c r="AH7" i="10"/>
  <c r="AH18" i="10"/>
  <c r="AH8" i="10"/>
  <c r="AH3" i="10"/>
  <c r="AI3" i="10" s="1"/>
  <c r="Y3" i="34"/>
  <c r="AF3" i="34"/>
  <c r="AM3" i="34"/>
  <c r="AT3" i="34"/>
  <c r="CC3" i="34"/>
  <c r="CC5" i="34"/>
  <c r="CG23" i="34" s="1"/>
  <c r="CD23" i="34"/>
  <c r="CF22" i="34"/>
  <c r="CF18" i="34"/>
  <c r="CE18" i="34"/>
  <c r="CC18" i="34"/>
  <c r="CE14" i="34"/>
  <c r="CC22" i="34"/>
  <c r="CC15" i="34"/>
  <c r="CG21" i="34"/>
  <c r="CE19" i="34"/>
  <c r="CH13" i="34"/>
  <c r="CD19" i="34"/>
  <c r="CE13" i="34"/>
  <c r="CD20" i="34"/>
  <c r="CG17" i="34"/>
  <c r="CG14" i="34"/>
  <c r="CD17" i="34"/>
  <c r="CF15" i="34"/>
  <c r="CC14" i="34"/>
  <c r="CF9" i="34"/>
  <c r="CH14" i="34"/>
  <c r="CD9" i="34"/>
  <c r="CD15" i="34"/>
  <c r="CH11" i="34"/>
  <c r="CC13" i="34"/>
  <c r="CC9" i="34"/>
  <c r="CC11" i="34"/>
  <c r="CD7" i="34"/>
  <c r="CH18" i="34"/>
  <c r="CH8" i="34"/>
  <c r="CE11" i="34"/>
  <c r="CG8" i="34"/>
  <c r="CG11" i="34"/>
  <c r="CG9" i="34"/>
  <c r="AM4" i="34"/>
  <c r="AT4" i="34" s="1"/>
  <c r="BA4" i="34" s="1"/>
  <c r="BH4" i="34" s="1"/>
  <c r="AF5" i="34"/>
  <c r="AI7" i="34" s="1"/>
  <c r="Y5" i="34"/>
  <c r="CH7" i="34"/>
  <c r="AD7" i="34"/>
  <c r="CQ7" i="34"/>
  <c r="CG7" i="34"/>
  <c r="AC7" i="34"/>
  <c r="CF7" i="34"/>
  <c r="AB7" i="34"/>
  <c r="CE7" i="34"/>
  <c r="CH10" i="34"/>
  <c r="AD10" i="34"/>
  <c r="N10" i="34"/>
  <c r="CF10" i="34"/>
  <c r="AB10" i="34"/>
  <c r="CC10" i="34"/>
  <c r="Y10" i="34"/>
  <c r="CK10" i="34"/>
  <c r="AK10" i="34"/>
  <c r="CD10" i="34"/>
  <c r="BV10" i="34"/>
  <c r="CG10" i="34"/>
  <c r="CE10" i="34"/>
  <c r="Y12" i="34"/>
  <c r="CK7" i="34"/>
  <c r="CC8" i="34"/>
  <c r="BV5" i="34"/>
  <c r="BX7" i="34" s="1"/>
  <c r="AA7" i="34"/>
  <c r="Z10" i="34"/>
  <c r="CQ10" i="34"/>
  <c r="AA10" i="34"/>
  <c r="CH12" i="34"/>
  <c r="BZ12" i="34"/>
  <c r="AD12" i="34"/>
  <c r="CF12" i="34"/>
  <c r="BX12" i="34"/>
  <c r="CE12" i="34"/>
  <c r="CQ12" i="34"/>
  <c r="CC12" i="34"/>
  <c r="AC12" i="34"/>
  <c r="AA12" i="34"/>
  <c r="CK12" i="34"/>
  <c r="AJ12" i="34"/>
  <c r="CG12" i="34"/>
  <c r="Z12" i="34"/>
  <c r="CD12" i="34"/>
  <c r="AB12" i="34"/>
  <c r="CC7" i="34"/>
  <c r="AC10" i="34"/>
  <c r="BA3" i="34"/>
  <c r="BA5" i="34" s="1"/>
  <c r="BA10" i="34" s="1"/>
  <c r="C5" i="34"/>
  <c r="L8" i="34"/>
  <c r="AD8" i="34"/>
  <c r="CA8" i="34"/>
  <c r="D3" i="34"/>
  <c r="D5" i="34" s="1"/>
  <c r="G19" i="34" s="1"/>
  <c r="BH3" i="34"/>
  <c r="M8" i="34"/>
  <c r="Y11" i="34"/>
  <c r="BY11" i="34"/>
  <c r="CK16" i="34"/>
  <c r="P16" i="34"/>
  <c r="CH16" i="34"/>
  <c r="BZ16" i="34"/>
  <c r="AD16" i="34"/>
  <c r="N16" i="34"/>
  <c r="CE16" i="34"/>
  <c r="BW16" i="34"/>
  <c r="BX16" i="34"/>
  <c r="BV16" i="34"/>
  <c r="AC16" i="34"/>
  <c r="CF16" i="34"/>
  <c r="AA16" i="34"/>
  <c r="CA16" i="34"/>
  <c r="CG16" i="34"/>
  <c r="CD16" i="34"/>
  <c r="AJ16" i="34"/>
  <c r="O16" i="34"/>
  <c r="CC16" i="34"/>
  <c r="AB16" i="34"/>
  <c r="Z16" i="34"/>
  <c r="CQ16" i="34"/>
  <c r="CD8" i="34"/>
  <c r="BV8" i="34"/>
  <c r="CK8" i="34"/>
  <c r="BD8" i="34"/>
  <c r="P8" i="34"/>
  <c r="K3" i="34"/>
  <c r="K5" i="34" s="1"/>
  <c r="O7" i="34" s="1"/>
  <c r="BO3" i="34"/>
  <c r="BO5" i="34" s="1"/>
  <c r="BT10" i="34" s="1"/>
  <c r="N8" i="34"/>
  <c r="AG8" i="34"/>
  <c r="CE8" i="34"/>
  <c r="CQ8" i="34"/>
  <c r="N11" i="34"/>
  <c r="AA11" i="34"/>
  <c r="BA11" i="34"/>
  <c r="K16" i="34"/>
  <c r="R3" i="34"/>
  <c r="R5" i="34" s="1"/>
  <c r="S10" i="34" s="1"/>
  <c r="O8" i="34"/>
  <c r="Y8" i="34"/>
  <c r="CF8" i="34"/>
  <c r="CQ11" i="34"/>
  <c r="CF11" i="34"/>
  <c r="BX11" i="34"/>
  <c r="AJ11" i="34"/>
  <c r="AB11" i="34"/>
  <c r="L11" i="34"/>
  <c r="CD11" i="34"/>
  <c r="BV11" i="34"/>
  <c r="Z11" i="34"/>
  <c r="CA11" i="34"/>
  <c r="BC11" i="34"/>
  <c r="O11" i="34"/>
  <c r="P11" i="34"/>
  <c r="AC11" i="34"/>
  <c r="Y16" i="34"/>
  <c r="K9" i="34"/>
  <c r="AA9" i="34"/>
  <c r="BW9" i="34"/>
  <c r="CE9" i="34"/>
  <c r="CQ13" i="34"/>
  <c r="CG13" i="34"/>
  <c r="BY13" i="34"/>
  <c r="BQ13" i="34"/>
  <c r="AK13" i="34"/>
  <c r="AC13" i="34"/>
  <c r="M13" i="34"/>
  <c r="CF13" i="34"/>
  <c r="BX13" i="34"/>
  <c r="AB13" i="34"/>
  <c r="L13" i="34"/>
  <c r="CD13" i="34"/>
  <c r="BV13" i="34"/>
  <c r="Z13" i="34"/>
  <c r="P13" i="34"/>
  <c r="AD13" i="34"/>
  <c r="BO13" i="34"/>
  <c r="CF23" i="34"/>
  <c r="F9" i="34"/>
  <c r="N9" i="34"/>
  <c r="AD9" i="34"/>
  <c r="BZ9" i="34"/>
  <c r="CH9" i="34"/>
  <c r="P9" i="34"/>
  <c r="CH19" i="34"/>
  <c r="BZ19" i="34"/>
  <c r="AD19" i="34"/>
  <c r="N19" i="34"/>
  <c r="CC19" i="34"/>
  <c r="BA19" i="34"/>
  <c r="Z19" i="34"/>
  <c r="CK19" i="34"/>
  <c r="CA19" i="34"/>
  <c r="O19" i="34"/>
  <c r="BY19" i="34"/>
  <c r="AF19" i="34"/>
  <c r="M19" i="34"/>
  <c r="CQ19" i="34"/>
  <c r="CF19" i="34"/>
  <c r="BW19" i="34"/>
  <c r="AC19" i="34"/>
  <c r="K19" i="34"/>
  <c r="BV19" i="34"/>
  <c r="BD19" i="34"/>
  <c r="P19" i="34"/>
  <c r="CG19" i="34"/>
  <c r="L19" i="34"/>
  <c r="Y19" i="34"/>
  <c r="CH20" i="34"/>
  <c r="BZ20" i="34"/>
  <c r="BB20" i="34"/>
  <c r="AD20" i="34"/>
  <c r="V20" i="34"/>
  <c r="N20" i="34"/>
  <c r="CF20" i="34"/>
  <c r="BX20" i="34"/>
  <c r="AB20" i="34"/>
  <c r="L20" i="34"/>
  <c r="CK20" i="34"/>
  <c r="BY20" i="34"/>
  <c r="BD20" i="34"/>
  <c r="M20" i="34"/>
  <c r="CG20" i="34"/>
  <c r="BV20" i="34"/>
  <c r="BA20" i="34"/>
  <c r="AF20" i="34"/>
  <c r="CE20" i="34"/>
  <c r="CC20" i="34"/>
  <c r="AA20" i="34"/>
  <c r="BF20" i="34"/>
  <c r="P20" i="34"/>
  <c r="CA20" i="34"/>
  <c r="O20" i="34"/>
  <c r="BW20" i="34"/>
  <c r="BC20" i="34"/>
  <c r="K20" i="34"/>
  <c r="AC20" i="34"/>
  <c r="P14" i="34"/>
  <c r="BD14" i="34"/>
  <c r="AB15" i="34"/>
  <c r="BV15" i="34"/>
  <c r="CE15" i="34"/>
  <c r="K17" i="34"/>
  <c r="BY21" i="34"/>
  <c r="CK15" i="34"/>
  <c r="P15" i="34"/>
  <c r="L15" i="34"/>
  <c r="U15" i="34"/>
  <c r="AD15" i="34"/>
  <c r="BX15" i="34"/>
  <c r="CG15" i="34"/>
  <c r="CD14" i="34"/>
  <c r="K14" i="34"/>
  <c r="AA14" i="34"/>
  <c r="AI14" i="34"/>
  <c r="BW14" i="34"/>
  <c r="CF14" i="34"/>
  <c r="CQ14" i="34"/>
  <c r="M15" i="34"/>
  <c r="BP15" i="34"/>
  <c r="BY15" i="34"/>
  <c r="CH15" i="34"/>
  <c r="CH17" i="34"/>
  <c r="BZ17" i="34"/>
  <c r="AD17" i="34"/>
  <c r="N17" i="34"/>
  <c r="CF17" i="34"/>
  <c r="BX17" i="34"/>
  <c r="AJ17" i="34"/>
  <c r="AB17" i="34"/>
  <c r="L17" i="34"/>
  <c r="CE17" i="34"/>
  <c r="BW17" i="34"/>
  <c r="CC17" i="34"/>
  <c r="AG17" i="34"/>
  <c r="Y17" i="34"/>
  <c r="P17" i="34"/>
  <c r="AC17" i="34"/>
  <c r="BY17" i="34"/>
  <c r="CQ17" i="34"/>
  <c r="M21" i="34"/>
  <c r="AC21" i="34"/>
  <c r="CK18" i="34"/>
  <c r="BD18" i="34"/>
  <c r="P18" i="34"/>
  <c r="L18" i="34"/>
  <c r="AD18" i="34"/>
  <c r="BX18" i="34"/>
  <c r="CG18" i="34"/>
  <c r="CK21" i="34"/>
  <c r="BT21" i="34"/>
  <c r="BD21" i="34"/>
  <c r="P21" i="34"/>
  <c r="CA21" i="34"/>
  <c r="O21" i="34"/>
  <c r="G21" i="34"/>
  <c r="CQ21" i="34"/>
  <c r="CF21" i="34"/>
  <c r="BX21" i="34"/>
  <c r="AB21" i="34"/>
  <c r="L21" i="34"/>
  <c r="CD21" i="34"/>
  <c r="BV21" i="34"/>
  <c r="Z21" i="34"/>
  <c r="CE21" i="34"/>
  <c r="CH22" i="34"/>
  <c r="CH21" i="34"/>
  <c r="P22" i="34"/>
  <c r="CK22" i="34"/>
  <c r="N23" i="34"/>
  <c r="V23" i="34"/>
  <c r="AD23" i="34"/>
  <c r="BZ23" i="34"/>
  <c r="CH23" i="34"/>
  <c r="Z22" i="34"/>
  <c r="BV22" i="34"/>
  <c r="CD22" i="34"/>
  <c r="P23" i="34"/>
  <c r="CK23" i="34"/>
  <c r="K22" i="34"/>
  <c r="AA22" i="34"/>
  <c r="BW22" i="34"/>
  <c r="CE22" i="34"/>
  <c r="Y23" i="34"/>
  <c r="CC23" i="34"/>
  <c r="M22" i="34"/>
  <c r="AC22" i="34"/>
  <c r="AK22" i="34"/>
  <c r="BY22" i="34"/>
  <c r="CG22" i="34"/>
  <c r="CQ22" i="34"/>
  <c r="K23" i="34"/>
  <c r="AA23" i="34"/>
  <c r="BW23" i="34"/>
  <c r="CE23" i="34"/>
  <c r="N22" i="34"/>
  <c r="AD22" i="34"/>
  <c r="BZ22" i="34"/>
  <c r="L23" i="34"/>
  <c r="AB23" i="34"/>
  <c r="BP23" i="34"/>
  <c r="BX23" i="34"/>
  <c r="D11" i="30"/>
  <c r="C11" i="30"/>
  <c r="DH3" i="32"/>
  <c r="DH5" i="32" s="1"/>
  <c r="DM9" i="32" s="1"/>
  <c r="BX3" i="32"/>
  <c r="BX5" i="32" s="1"/>
  <c r="CC19" i="32" s="1"/>
  <c r="P3" i="32"/>
  <c r="P5" i="32" s="1"/>
  <c r="U12" i="32" s="1"/>
  <c r="D2" i="32"/>
  <c r="ES8" i="32"/>
  <c r="CJ4" i="32"/>
  <c r="CV4" i="32" s="1"/>
  <c r="EF5" i="32"/>
  <c r="EK19" i="32" s="1"/>
  <c r="AZ3" i="32"/>
  <c r="AZ5" i="32" s="1"/>
  <c r="BE15" i="32" s="1"/>
  <c r="ES10" i="32"/>
  <c r="ES14" i="32"/>
  <c r="BL3" i="32"/>
  <c r="BL5" i="32" s="1"/>
  <c r="BQ19" i="32" s="1"/>
  <c r="CJ3" i="32"/>
  <c r="C5" i="32"/>
  <c r="D3" i="32"/>
  <c r="D5" i="32" s="1"/>
  <c r="CV3" i="32"/>
  <c r="ES11" i="32"/>
  <c r="AB3" i="32"/>
  <c r="AB5" i="32" s="1"/>
  <c r="AG14" i="32" s="1"/>
  <c r="DT3" i="32"/>
  <c r="DT5" i="32" s="1"/>
  <c r="DY11" i="32" s="1"/>
  <c r="AN3" i="32"/>
  <c r="AN5" i="32" s="1"/>
  <c r="AS17" i="32" s="1"/>
  <c r="ES12" i="32"/>
  <c r="ES17" i="32"/>
  <c r="ES15" i="32"/>
  <c r="ES22" i="32"/>
  <c r="ES23" i="32"/>
  <c r="D16" i="30"/>
  <c r="D15" i="30"/>
  <c r="C38" i="30"/>
  <c r="C39" i="30"/>
  <c r="C48" i="30"/>
  <c r="D36" i="30"/>
  <c r="D37" i="30"/>
  <c r="D12" i="30"/>
  <c r="D46" i="30"/>
  <c r="D13" i="30"/>
  <c r="D14" i="30"/>
  <c r="C40" i="30"/>
  <c r="C41" i="30"/>
  <c r="C42" i="30"/>
  <c r="C43" i="30"/>
  <c r="D17" i="30"/>
  <c r="C44" i="30"/>
  <c r="D18" i="30"/>
  <c r="C45" i="30"/>
  <c r="D19" i="30"/>
  <c r="C47" i="30"/>
  <c r="C49" i="30"/>
  <c r="D20" i="30"/>
  <c r="D21" i="30"/>
  <c r="D22" i="30"/>
  <c r="R3" i="28"/>
  <c r="R5" i="28" s="1"/>
  <c r="D3" i="28"/>
  <c r="D5" i="28" s="1"/>
  <c r="BV3" i="28"/>
  <c r="BV5" i="28" s="1"/>
  <c r="BH3" i="28"/>
  <c r="BH5" i="28" s="1"/>
  <c r="AM3" i="28"/>
  <c r="AM5" i="28" s="1"/>
  <c r="AR3" i="29"/>
  <c r="AR5" i="29" s="1"/>
  <c r="D3" i="29"/>
  <c r="D5" i="29" s="1"/>
  <c r="BP3" i="29"/>
  <c r="BP5" i="29"/>
  <c r="BU22" i="29" s="1"/>
  <c r="AT22" i="29"/>
  <c r="AU23" i="29"/>
  <c r="AS22" i="29"/>
  <c r="AX22" i="29"/>
  <c r="AW22" i="29"/>
  <c r="AU21" i="29"/>
  <c r="AT17" i="29"/>
  <c r="AR16" i="29"/>
  <c r="AS17" i="29"/>
  <c r="AW16" i="29"/>
  <c r="AV15" i="29"/>
  <c r="AX13" i="29"/>
  <c r="AT13" i="29"/>
  <c r="AX18" i="29"/>
  <c r="AX17" i="29"/>
  <c r="AV16" i="29"/>
  <c r="AU15" i="29"/>
  <c r="AW13" i="29"/>
  <c r="AS13" i="29"/>
  <c r="AT18" i="29"/>
  <c r="AW17" i="29"/>
  <c r="AX12" i="29"/>
  <c r="AT12" i="29"/>
  <c r="AW11" i="29"/>
  <c r="AS11" i="29"/>
  <c r="AV13" i="29"/>
  <c r="AW12" i="29"/>
  <c r="AS12" i="29"/>
  <c r="AS16" i="29"/>
  <c r="AR15" i="29"/>
  <c r="AU14" i="29"/>
  <c r="AR13" i="29"/>
  <c r="AX9" i="29"/>
  <c r="AS9" i="29"/>
  <c r="AW9" i="29"/>
  <c r="AU9" i="29"/>
  <c r="AX7" i="29"/>
  <c r="AT7" i="29"/>
  <c r="F22" i="29"/>
  <c r="E22" i="29"/>
  <c r="J22" i="29"/>
  <c r="G23" i="29"/>
  <c r="I22" i="29"/>
  <c r="J20" i="29"/>
  <c r="J18" i="29"/>
  <c r="F17" i="29"/>
  <c r="D16" i="29"/>
  <c r="F18" i="29"/>
  <c r="E17" i="29"/>
  <c r="I16" i="29"/>
  <c r="G15" i="29"/>
  <c r="J17" i="29"/>
  <c r="H16" i="29"/>
  <c r="F15" i="29"/>
  <c r="J14" i="29"/>
  <c r="F14" i="29"/>
  <c r="I17" i="29"/>
  <c r="E16" i="29"/>
  <c r="J15" i="29"/>
  <c r="E14" i="29"/>
  <c r="J13" i="29"/>
  <c r="E13" i="29"/>
  <c r="D15" i="29"/>
  <c r="I13" i="29"/>
  <c r="D13" i="29"/>
  <c r="J12" i="29"/>
  <c r="F12" i="29"/>
  <c r="I11" i="29"/>
  <c r="E11" i="29"/>
  <c r="H13" i="29"/>
  <c r="I12" i="29"/>
  <c r="E12" i="29"/>
  <c r="I14" i="29"/>
  <c r="F13" i="29"/>
  <c r="J9" i="29"/>
  <c r="F9" i="29"/>
  <c r="I9" i="29"/>
  <c r="E9" i="29"/>
  <c r="F7" i="29"/>
  <c r="H9" i="29"/>
  <c r="D9" i="29"/>
  <c r="J7" i="29"/>
  <c r="N22" i="29"/>
  <c r="O23" i="29"/>
  <c r="M22" i="29"/>
  <c r="R22" i="29"/>
  <c r="Q22" i="29"/>
  <c r="O21" i="29"/>
  <c r="R20" i="29"/>
  <c r="N17" i="29"/>
  <c r="L16" i="29"/>
  <c r="M17" i="29"/>
  <c r="Q16" i="29"/>
  <c r="R15" i="29"/>
  <c r="L15" i="29"/>
  <c r="R18" i="29"/>
  <c r="R17" i="29"/>
  <c r="P16" i="29"/>
  <c r="P15" i="29"/>
  <c r="R14" i="29"/>
  <c r="N14" i="29"/>
  <c r="N18" i="29"/>
  <c r="Q17" i="29"/>
  <c r="P13" i="29"/>
  <c r="Q14" i="29"/>
  <c r="N13" i="29"/>
  <c r="R12" i="29"/>
  <c r="N12" i="29"/>
  <c r="Q11" i="29"/>
  <c r="M11" i="29"/>
  <c r="M14" i="29"/>
  <c r="R13" i="29"/>
  <c r="M13" i="29"/>
  <c r="Q12" i="29"/>
  <c r="M12" i="29"/>
  <c r="M16" i="29"/>
  <c r="O15" i="29"/>
  <c r="Q13" i="29"/>
  <c r="L13" i="29"/>
  <c r="R9" i="29"/>
  <c r="N9" i="29"/>
  <c r="Q9" i="29"/>
  <c r="M9" i="29"/>
  <c r="P9" i="29"/>
  <c r="L9" i="29"/>
  <c r="R7" i="29"/>
  <c r="N7" i="29"/>
  <c r="CC22" i="29"/>
  <c r="BY22" i="29"/>
  <c r="CD22" i="29"/>
  <c r="CA23" i="29"/>
  <c r="BZ22" i="29"/>
  <c r="CB21" i="29"/>
  <c r="BZ17" i="29"/>
  <c r="BX16" i="29"/>
  <c r="BY17" i="29"/>
  <c r="CC16" i="29"/>
  <c r="CB15" i="29"/>
  <c r="CD13" i="29"/>
  <c r="BZ13" i="29"/>
  <c r="CD18" i="29"/>
  <c r="CD17" i="29"/>
  <c r="CB16" i="29"/>
  <c r="CA15" i="29"/>
  <c r="CC13" i="29"/>
  <c r="BY13" i="29"/>
  <c r="BZ18" i="29"/>
  <c r="CC17" i="29"/>
  <c r="CA14" i="29"/>
  <c r="CD12" i="29"/>
  <c r="BZ12" i="29"/>
  <c r="CC11" i="29"/>
  <c r="BY11" i="29"/>
  <c r="CB13" i="29"/>
  <c r="CC12" i="29"/>
  <c r="BY12" i="29"/>
  <c r="BY16" i="29"/>
  <c r="BX15" i="29"/>
  <c r="BX13" i="29"/>
  <c r="CD9" i="29"/>
  <c r="BY9" i="29"/>
  <c r="CC9" i="29"/>
  <c r="CA9" i="29"/>
  <c r="CD7" i="29"/>
  <c r="BZ7" i="29"/>
  <c r="AL22" i="29"/>
  <c r="AK22" i="29"/>
  <c r="AP22" i="29"/>
  <c r="AM23" i="29"/>
  <c r="AO22" i="29"/>
  <c r="AP20" i="29"/>
  <c r="AP18" i="29"/>
  <c r="AL17" i="29"/>
  <c r="AJ16" i="29"/>
  <c r="AL18" i="29"/>
  <c r="AK17" i="29"/>
  <c r="AO16" i="29"/>
  <c r="AN15" i="29"/>
  <c r="AP13" i="29"/>
  <c r="AL13" i="29"/>
  <c r="AP17" i="29"/>
  <c r="AN16" i="29"/>
  <c r="AM15" i="29"/>
  <c r="AO13" i="29"/>
  <c r="AO17" i="29"/>
  <c r="AK16" i="29"/>
  <c r="AJ15" i="29"/>
  <c r="AP14" i="29"/>
  <c r="AN13" i="29"/>
  <c r="AK14" i="29"/>
  <c r="AK13" i="29"/>
  <c r="AP12" i="29"/>
  <c r="AL12" i="29"/>
  <c r="AO11" i="29"/>
  <c r="AK11" i="29"/>
  <c r="AJ13" i="29"/>
  <c r="AO12" i="29"/>
  <c r="AK12" i="29"/>
  <c r="AM9" i="29"/>
  <c r="AL9" i="29"/>
  <c r="AP9" i="29"/>
  <c r="AK9" i="29"/>
  <c r="AP7" i="29"/>
  <c r="AL7" i="29"/>
  <c r="BS23" i="29"/>
  <c r="BR17" i="29"/>
  <c r="BU16" i="29"/>
  <c r="BV17" i="29"/>
  <c r="BQ13" i="29"/>
  <c r="BT13" i="29"/>
  <c r="BU11" i="29"/>
  <c r="BQ12" i="29"/>
  <c r="BV9" i="29"/>
  <c r="G8" i="29"/>
  <c r="O8" i="29"/>
  <c r="AM8" i="29"/>
  <c r="AU8" i="29"/>
  <c r="BS8" i="29"/>
  <c r="CA8" i="29"/>
  <c r="D10" i="29"/>
  <c r="J10" i="29"/>
  <c r="O10" i="29"/>
  <c r="AL10" i="29"/>
  <c r="AX10" i="29"/>
  <c r="G7" i="29"/>
  <c r="O7" i="29"/>
  <c r="AM7" i="29"/>
  <c r="AU7" i="29"/>
  <c r="CA7" i="29"/>
  <c r="D8" i="29"/>
  <c r="H8" i="29"/>
  <c r="L8" i="29"/>
  <c r="P8" i="29"/>
  <c r="AJ8" i="29"/>
  <c r="AN8" i="29"/>
  <c r="AR8" i="29"/>
  <c r="AV8" i="29"/>
  <c r="BX8" i="29"/>
  <c r="CB8" i="29"/>
  <c r="CW8" i="29"/>
  <c r="F10" i="29"/>
  <c r="P10" i="29"/>
  <c r="AM10" i="29"/>
  <c r="D2" i="29"/>
  <c r="T3" i="29"/>
  <c r="T5" i="29" s="1"/>
  <c r="T10" i="29" s="1"/>
  <c r="AZ3" i="29"/>
  <c r="AZ5" i="29" s="1"/>
  <c r="BC7" i="29" s="1"/>
  <c r="CF3" i="29"/>
  <c r="CF5" i="29" s="1"/>
  <c r="CF7" i="29" s="1"/>
  <c r="D7" i="29"/>
  <c r="H7" i="29"/>
  <c r="L7" i="29"/>
  <c r="P7" i="29"/>
  <c r="X7" i="29"/>
  <c r="AJ7" i="29"/>
  <c r="AN7" i="29"/>
  <c r="AR7" i="29"/>
  <c r="AV7" i="29"/>
  <c r="BP7" i="29"/>
  <c r="BX7" i="29"/>
  <c r="CB7" i="29"/>
  <c r="CJ7" i="29"/>
  <c r="CW7" i="29"/>
  <c r="E8" i="29"/>
  <c r="I8" i="29"/>
  <c r="M8" i="29"/>
  <c r="Q8" i="29"/>
  <c r="U8" i="29"/>
  <c r="Y8" i="29"/>
  <c r="AK8" i="29"/>
  <c r="AO8" i="29"/>
  <c r="AS8" i="29"/>
  <c r="AW8" i="29"/>
  <c r="BA8" i="29"/>
  <c r="BY8" i="29"/>
  <c r="CC8" i="29"/>
  <c r="CG8" i="29"/>
  <c r="CK8" i="29"/>
  <c r="G10" i="29"/>
  <c r="L10" i="29"/>
  <c r="R10" i="29"/>
  <c r="AP10" i="29"/>
  <c r="AB3" i="29"/>
  <c r="AB5" i="29" s="1"/>
  <c r="AE8" i="29" s="1"/>
  <c r="BH3" i="29"/>
  <c r="BH5" i="29" s="1"/>
  <c r="BN10" i="29" s="1"/>
  <c r="CN3" i="29"/>
  <c r="CN5" i="29" s="1"/>
  <c r="CS7" i="29" s="1"/>
  <c r="E7" i="29"/>
  <c r="I7" i="29"/>
  <c r="M7" i="29"/>
  <c r="Q7" i="29"/>
  <c r="Y7" i="29"/>
  <c r="AK7" i="29"/>
  <c r="AO7" i="29"/>
  <c r="AS7" i="29"/>
  <c r="AW7" i="29"/>
  <c r="BA7" i="29"/>
  <c r="BU7" i="29"/>
  <c r="BY7" i="29"/>
  <c r="CC7" i="29"/>
  <c r="CG7" i="29"/>
  <c r="CK7" i="29"/>
  <c r="CO7" i="29"/>
  <c r="F8" i="29"/>
  <c r="J8" i="29"/>
  <c r="N8" i="29"/>
  <c r="R8" i="29"/>
  <c r="V8" i="29"/>
  <c r="Z8" i="29"/>
  <c r="AD8" i="29"/>
  <c r="AL8" i="29"/>
  <c r="AP8" i="29"/>
  <c r="AT8" i="29"/>
  <c r="AX8" i="29"/>
  <c r="BJ8" i="29"/>
  <c r="BN8" i="29"/>
  <c r="BZ8" i="29"/>
  <c r="CD8" i="29"/>
  <c r="CH8" i="29"/>
  <c r="CL8" i="29"/>
  <c r="CP8" i="29"/>
  <c r="CW9" i="29"/>
  <c r="CR9" i="29"/>
  <c r="CN9" i="29"/>
  <c r="CJ9" i="29"/>
  <c r="CF9" i="29"/>
  <c r="CB9" i="29"/>
  <c r="BX9" i="29"/>
  <c r="BT9" i="29"/>
  <c r="BD9" i="29"/>
  <c r="AV9" i="29"/>
  <c r="AR9" i="29"/>
  <c r="AN9" i="29"/>
  <c r="AJ9" i="29"/>
  <c r="X9" i="29"/>
  <c r="T9" i="29"/>
  <c r="G9" i="29"/>
  <c r="O9" i="29"/>
  <c r="Y9" i="29"/>
  <c r="AO9" i="29"/>
  <c r="AT9" i="29"/>
  <c r="BE9" i="29"/>
  <c r="BJ9" i="29"/>
  <c r="BZ9" i="29"/>
  <c r="CK9" i="29"/>
  <c r="CP9" i="29"/>
  <c r="CS10" i="29"/>
  <c r="CO10" i="29"/>
  <c r="CK10" i="29"/>
  <c r="CG10" i="29"/>
  <c r="CC10" i="29"/>
  <c r="BY10" i="29"/>
  <c r="BU10" i="29"/>
  <c r="BI10" i="29"/>
  <c r="BE10" i="29"/>
  <c r="AW10" i="29"/>
  <c r="AS10" i="29"/>
  <c r="AO10" i="29"/>
  <c r="AK10" i="29"/>
  <c r="Y10" i="29"/>
  <c r="U10" i="29"/>
  <c r="Q10" i="29"/>
  <c r="M10" i="29"/>
  <c r="I10" i="29"/>
  <c r="E10" i="29"/>
  <c r="CW10" i="29"/>
  <c r="CR10" i="29"/>
  <c r="CN10" i="29"/>
  <c r="CJ10" i="29"/>
  <c r="CF10" i="29"/>
  <c r="CB10" i="29"/>
  <c r="BX10" i="29"/>
  <c r="BL10" i="29"/>
  <c r="BH10" i="29"/>
  <c r="AV10" i="29"/>
  <c r="AR10" i="29"/>
  <c r="AN10" i="29"/>
  <c r="AJ10" i="29"/>
  <c r="CQ10" i="29"/>
  <c r="CI10" i="29"/>
  <c r="CA10" i="29"/>
  <c r="BK10" i="29"/>
  <c r="BC10" i="29"/>
  <c r="AU10" i="29"/>
  <c r="CT10" i="29"/>
  <c r="CP10" i="29"/>
  <c r="CL10" i="29"/>
  <c r="CH10" i="29"/>
  <c r="CD10" i="29"/>
  <c r="BZ10" i="29"/>
  <c r="BV10" i="29"/>
  <c r="H10" i="29"/>
  <c r="N10" i="29"/>
  <c r="X10" i="29"/>
  <c r="AT10" i="29"/>
  <c r="BJ10" i="29"/>
  <c r="G11" i="29"/>
  <c r="O11" i="29"/>
  <c r="W11" i="29"/>
  <c r="AM11" i="29"/>
  <c r="AU11" i="29"/>
  <c r="BK11" i="29"/>
  <c r="BS11" i="29"/>
  <c r="CA11" i="29"/>
  <c r="CI11" i="29"/>
  <c r="CQ11" i="29"/>
  <c r="D12" i="29"/>
  <c r="H12" i="29"/>
  <c r="L12" i="29"/>
  <c r="P12" i="29"/>
  <c r="T12" i="29"/>
  <c r="X12" i="29"/>
  <c r="AJ12" i="29"/>
  <c r="AN12" i="29"/>
  <c r="AR12" i="29"/>
  <c r="AV12" i="29"/>
  <c r="AZ12" i="29"/>
  <c r="BH12" i="29"/>
  <c r="BL12" i="29"/>
  <c r="BP12" i="29"/>
  <c r="BX12" i="29"/>
  <c r="CB12" i="29"/>
  <c r="CF12" i="29"/>
  <c r="CJ12" i="29"/>
  <c r="CN12" i="29"/>
  <c r="CR12" i="29"/>
  <c r="CW12" i="29"/>
  <c r="D11" i="29"/>
  <c r="H11" i="29"/>
  <c r="L11" i="29"/>
  <c r="P11" i="29"/>
  <c r="T11" i="29"/>
  <c r="X11" i="29"/>
  <c r="AF11" i="29"/>
  <c r="AJ11" i="29"/>
  <c r="AN11" i="29"/>
  <c r="AR11" i="29"/>
  <c r="AV11" i="29"/>
  <c r="BH11" i="29"/>
  <c r="BL11" i="29"/>
  <c r="BX11" i="29"/>
  <c r="CB11" i="29"/>
  <c r="CF11" i="29"/>
  <c r="CJ11" i="29"/>
  <c r="CN11" i="29"/>
  <c r="CR11" i="29"/>
  <c r="CW11" i="29"/>
  <c r="CQ13" i="29"/>
  <c r="CS14" i="29"/>
  <c r="F11" i="29"/>
  <c r="J11" i="29"/>
  <c r="N11" i="29"/>
  <c r="R11" i="29"/>
  <c r="V11" i="29"/>
  <c r="Z11" i="29"/>
  <c r="AL11" i="29"/>
  <c r="AP11" i="29"/>
  <c r="AT11" i="29"/>
  <c r="AX11" i="29"/>
  <c r="BB11" i="29"/>
  <c r="BJ11" i="29"/>
  <c r="BN11" i="29"/>
  <c r="BR11" i="29"/>
  <c r="BZ11" i="29"/>
  <c r="CD11" i="29"/>
  <c r="CH11" i="29"/>
  <c r="CL11" i="29"/>
  <c r="CP11" i="29"/>
  <c r="G12" i="29"/>
  <c r="O12" i="29"/>
  <c r="W12" i="29"/>
  <c r="AM12" i="29"/>
  <c r="AU12" i="29"/>
  <c r="BK12" i="29"/>
  <c r="CA12" i="29"/>
  <c r="CI12" i="29"/>
  <c r="AL14" i="29"/>
  <c r="AW14" i="29"/>
  <c r="BM14" i="29"/>
  <c r="CC14" i="29"/>
  <c r="CH14" i="29"/>
  <c r="CS18" i="29"/>
  <c r="CW14" i="29"/>
  <c r="CR14" i="29"/>
  <c r="CN14" i="29"/>
  <c r="CJ14" i="29"/>
  <c r="CF14" i="29"/>
  <c r="CB14" i="29"/>
  <c r="BX14" i="29"/>
  <c r="BL14" i="29"/>
  <c r="BH14" i="29"/>
  <c r="AV14" i="29"/>
  <c r="AR14" i="29"/>
  <c r="AN14" i="29"/>
  <c r="AJ14" i="29"/>
  <c r="AF14" i="29"/>
  <c r="X14" i="29"/>
  <c r="G14" i="29"/>
  <c r="O14" i="29"/>
  <c r="W14" i="29"/>
  <c r="AM14" i="29"/>
  <c r="AS14" i="29"/>
  <c r="AX14" i="29"/>
  <c r="BI14" i="29"/>
  <c r="BN14" i="29"/>
  <c r="BY14" i="29"/>
  <c r="CD14" i="29"/>
  <c r="CI14" i="29"/>
  <c r="CO14" i="29"/>
  <c r="CT14" i="29"/>
  <c r="CQ16" i="29"/>
  <c r="G13" i="29"/>
  <c r="O13" i="29"/>
  <c r="W13" i="29"/>
  <c r="AE13" i="29"/>
  <c r="AM13" i="29"/>
  <c r="AU13" i="29"/>
  <c r="BK13" i="29"/>
  <c r="CA13" i="29"/>
  <c r="CI13" i="29"/>
  <c r="D14" i="29"/>
  <c r="H14" i="29"/>
  <c r="L14" i="29"/>
  <c r="P14" i="29"/>
  <c r="T14" i="29"/>
  <c r="Y14" i="29"/>
  <c r="AO14" i="29"/>
  <c r="AT14" i="29"/>
  <c r="BJ14" i="29"/>
  <c r="BZ14" i="29"/>
  <c r="CK14" i="29"/>
  <c r="CP14" i="29"/>
  <c r="CT15" i="29"/>
  <c r="CP15" i="29"/>
  <c r="CL15" i="29"/>
  <c r="CH15" i="29"/>
  <c r="CD15" i="29"/>
  <c r="BZ15" i="29"/>
  <c r="BN15" i="29"/>
  <c r="BJ15" i="29"/>
  <c r="AX15" i="29"/>
  <c r="AT15" i="29"/>
  <c r="AP15" i="29"/>
  <c r="AL15" i="29"/>
  <c r="AD15" i="29"/>
  <c r="Z15" i="29"/>
  <c r="V15" i="29"/>
  <c r="CS15" i="29"/>
  <c r="CO15" i="29"/>
  <c r="CK15" i="29"/>
  <c r="CG15" i="29"/>
  <c r="CC15" i="29"/>
  <c r="BY15" i="29"/>
  <c r="BM15" i="29"/>
  <c r="BI15" i="29"/>
  <c r="AW15" i="29"/>
  <c r="AS15" i="29"/>
  <c r="AO15" i="29"/>
  <c r="AK15" i="29"/>
  <c r="AC15" i="29"/>
  <c r="Y15" i="29"/>
  <c r="U15" i="29"/>
  <c r="Q15" i="29"/>
  <c r="M15" i="29"/>
  <c r="I15" i="29"/>
  <c r="E15" i="29"/>
  <c r="H15" i="29"/>
  <c r="N15" i="29"/>
  <c r="CW19" i="29"/>
  <c r="CR19" i="29"/>
  <c r="CN19" i="29"/>
  <c r="CJ19" i="29"/>
  <c r="CF19" i="29"/>
  <c r="CB19" i="29"/>
  <c r="BX19" i="29"/>
  <c r="BT19" i="29"/>
  <c r="BL19" i="29"/>
  <c r="BH19" i="29"/>
  <c r="G19" i="29"/>
  <c r="O19" i="29"/>
  <c r="W19" i="29"/>
  <c r="AM19" i="29"/>
  <c r="AU19" i="29"/>
  <c r="BM19" i="29"/>
  <c r="BR19" i="29"/>
  <c r="CC19" i="29"/>
  <c r="CH19" i="29"/>
  <c r="CS19" i="29"/>
  <c r="G18" i="29"/>
  <c r="O18" i="29"/>
  <c r="W18" i="29"/>
  <c r="AM18" i="29"/>
  <c r="AU18" i="29"/>
  <c r="BK18" i="29"/>
  <c r="BS18" i="29"/>
  <c r="CA18" i="29"/>
  <c r="CI18" i="29"/>
  <c r="CQ18" i="29"/>
  <c r="D19" i="29"/>
  <c r="H19" i="29"/>
  <c r="L19" i="29"/>
  <c r="P19" i="29"/>
  <c r="T19" i="29"/>
  <c r="X19" i="29"/>
  <c r="AJ19" i="29"/>
  <c r="AN19" i="29"/>
  <c r="AR19" i="29"/>
  <c r="AV19" i="29"/>
  <c r="AZ19" i="29"/>
  <c r="BI19" i="29"/>
  <c r="BN19" i="29"/>
  <c r="BS19" i="29"/>
  <c r="BY19" i="29"/>
  <c r="CD19" i="29"/>
  <c r="CI19" i="29"/>
  <c r="CO19" i="29"/>
  <c r="CT19" i="29"/>
  <c r="CS20" i="29"/>
  <c r="CO20" i="29"/>
  <c r="CK20" i="29"/>
  <c r="CG20" i="29"/>
  <c r="CC20" i="29"/>
  <c r="BY20" i="29"/>
  <c r="BU20" i="29"/>
  <c r="BM20" i="29"/>
  <c r="BI20" i="29"/>
  <c r="BE20" i="29"/>
  <c r="AW20" i="29"/>
  <c r="AS20" i="29"/>
  <c r="AO20" i="29"/>
  <c r="AK20" i="29"/>
  <c r="Y20" i="29"/>
  <c r="U20" i="29"/>
  <c r="Q20" i="29"/>
  <c r="M20" i="29"/>
  <c r="I20" i="29"/>
  <c r="E20" i="29"/>
  <c r="CW20" i="29"/>
  <c r="CR20" i="29"/>
  <c r="CN20" i="29"/>
  <c r="CJ20" i="29"/>
  <c r="CF20" i="29"/>
  <c r="CB20" i="29"/>
  <c r="BX20" i="29"/>
  <c r="BL20" i="29"/>
  <c r="BH20" i="29"/>
  <c r="AV20" i="29"/>
  <c r="AR20" i="29"/>
  <c r="AN20" i="29"/>
  <c r="AJ20" i="29"/>
  <c r="AB20" i="29"/>
  <c r="X20" i="29"/>
  <c r="T20" i="29"/>
  <c r="P20" i="29"/>
  <c r="L20" i="29"/>
  <c r="H20" i="29"/>
  <c r="D20" i="29"/>
  <c r="CQ20" i="29"/>
  <c r="CI20" i="29"/>
  <c r="CA20" i="29"/>
  <c r="BK20" i="29"/>
  <c r="BC20" i="29"/>
  <c r="AU20" i="29"/>
  <c r="AT20" i="29"/>
  <c r="BJ20" i="29"/>
  <c r="BZ20" i="29"/>
  <c r="CP20" i="29"/>
  <c r="F16" i="29"/>
  <c r="J16" i="29"/>
  <c r="N16" i="29"/>
  <c r="R16" i="29"/>
  <c r="V16" i="29"/>
  <c r="Z16" i="29"/>
  <c r="AD16" i="29"/>
  <c r="AL16" i="29"/>
  <c r="AP16" i="29"/>
  <c r="AT16" i="29"/>
  <c r="AX16" i="29"/>
  <c r="BJ16" i="29"/>
  <c r="BN16" i="29"/>
  <c r="BZ16" i="29"/>
  <c r="CD16" i="29"/>
  <c r="CH16" i="29"/>
  <c r="CL16" i="29"/>
  <c r="CP16" i="29"/>
  <c r="CT16" i="29"/>
  <c r="G17" i="29"/>
  <c r="O17" i="29"/>
  <c r="W17" i="29"/>
  <c r="AM17" i="29"/>
  <c r="AU17" i="29"/>
  <c r="BC17" i="29"/>
  <c r="BK17" i="29"/>
  <c r="CA17" i="29"/>
  <c r="CI17" i="29"/>
  <c r="CQ17" i="29"/>
  <c r="D18" i="29"/>
  <c r="H18" i="29"/>
  <c r="L18" i="29"/>
  <c r="P18" i="29"/>
  <c r="T18" i="29"/>
  <c r="X18" i="29"/>
  <c r="AB18" i="29"/>
  <c r="AJ18" i="29"/>
  <c r="AN18" i="29"/>
  <c r="AR18" i="29"/>
  <c r="AV18" i="29"/>
  <c r="BH18" i="29"/>
  <c r="BL18" i="29"/>
  <c r="BX18" i="29"/>
  <c r="CB18" i="29"/>
  <c r="CF18" i="29"/>
  <c r="CJ18" i="29"/>
  <c r="CN18" i="29"/>
  <c r="CR18" i="29"/>
  <c r="CW18" i="29"/>
  <c r="E19" i="29"/>
  <c r="I19" i="29"/>
  <c r="M19" i="29"/>
  <c r="Q19" i="29"/>
  <c r="U19" i="29"/>
  <c r="Y19" i="29"/>
  <c r="AK19" i="29"/>
  <c r="AO19" i="29"/>
  <c r="AS19" i="29"/>
  <c r="AW19" i="29"/>
  <c r="BE19" i="29"/>
  <c r="BJ19" i="29"/>
  <c r="BZ19" i="29"/>
  <c r="CK19" i="29"/>
  <c r="CP19" i="29"/>
  <c r="F20" i="29"/>
  <c r="N20" i="29"/>
  <c r="V20" i="29"/>
  <c r="AL20" i="29"/>
  <c r="AX20" i="29"/>
  <c r="BN20" i="29"/>
  <c r="CD20" i="29"/>
  <c r="CT20" i="29"/>
  <c r="CQ21" i="29"/>
  <c r="CI21" i="29"/>
  <c r="CA21" i="29"/>
  <c r="CW21" i="29"/>
  <c r="CP21" i="29"/>
  <c r="CK21" i="29"/>
  <c r="CF21" i="29"/>
  <c r="BZ21" i="29"/>
  <c r="BR21" i="29"/>
  <c r="BN21" i="29"/>
  <c r="BJ21" i="29"/>
  <c r="BB21" i="29"/>
  <c r="AX21" i="29"/>
  <c r="AT21" i="29"/>
  <c r="AP21" i="29"/>
  <c r="AL21" i="29"/>
  <c r="Z21" i="29"/>
  <c r="V21" i="29"/>
  <c r="R21" i="29"/>
  <c r="N21" i="29"/>
  <c r="J21" i="29"/>
  <c r="F21" i="29"/>
  <c r="CT21" i="29"/>
  <c r="CO21" i="29"/>
  <c r="CJ21" i="29"/>
  <c r="CD21" i="29"/>
  <c r="BY21" i="29"/>
  <c r="BM21" i="29"/>
  <c r="BI21" i="29"/>
  <c r="AW21" i="29"/>
  <c r="AS21" i="29"/>
  <c r="AO21" i="29"/>
  <c r="AK21" i="29"/>
  <c r="AG21" i="29"/>
  <c r="Y21" i="29"/>
  <c r="U21" i="29"/>
  <c r="Q21" i="29"/>
  <c r="M21" i="29"/>
  <c r="I21" i="29"/>
  <c r="E21" i="29"/>
  <c r="CS21" i="29"/>
  <c r="CN21" i="29"/>
  <c r="CH21" i="29"/>
  <c r="CC21" i="29"/>
  <c r="BX21" i="29"/>
  <c r="BL21" i="29"/>
  <c r="BH21" i="29"/>
  <c r="AV21" i="29"/>
  <c r="AR21" i="29"/>
  <c r="AN21" i="29"/>
  <c r="AJ21" i="29"/>
  <c r="AB21" i="29"/>
  <c r="X21" i="29"/>
  <c r="T21" i="29"/>
  <c r="P21" i="29"/>
  <c r="L21" i="29"/>
  <c r="H21" i="29"/>
  <c r="D21" i="29"/>
  <c r="CG21" i="29"/>
  <c r="G16" i="29"/>
  <c r="O16" i="29"/>
  <c r="W16" i="29"/>
  <c r="AM16" i="29"/>
  <c r="AU16" i="29"/>
  <c r="BK16" i="29"/>
  <c r="BS16" i="29"/>
  <c r="CA16" i="29"/>
  <c r="CI16" i="29"/>
  <c r="D17" i="29"/>
  <c r="H17" i="29"/>
  <c r="L17" i="29"/>
  <c r="P17" i="29"/>
  <c r="T17" i="29"/>
  <c r="X17" i="29"/>
  <c r="AJ17" i="29"/>
  <c r="AN17" i="29"/>
  <c r="AR17" i="29"/>
  <c r="AV17" i="29"/>
  <c r="BD17" i="29"/>
  <c r="BH17" i="29"/>
  <c r="BL17" i="29"/>
  <c r="BT17" i="29"/>
  <c r="BX17" i="29"/>
  <c r="CB17" i="29"/>
  <c r="CF17" i="29"/>
  <c r="CJ17" i="29"/>
  <c r="CN17" i="29"/>
  <c r="CR17" i="29"/>
  <c r="E18" i="29"/>
  <c r="I18" i="29"/>
  <c r="M18" i="29"/>
  <c r="Q18" i="29"/>
  <c r="U18" i="29"/>
  <c r="Y18" i="29"/>
  <c r="AK18" i="29"/>
  <c r="AO18" i="29"/>
  <c r="AS18" i="29"/>
  <c r="AW18" i="29"/>
  <c r="BE18" i="29"/>
  <c r="BI18" i="29"/>
  <c r="BM18" i="29"/>
  <c r="BU18" i="29"/>
  <c r="BY18" i="29"/>
  <c r="CC18" i="29"/>
  <c r="CG18" i="29"/>
  <c r="CK18" i="29"/>
  <c r="CO18" i="29"/>
  <c r="F19" i="29"/>
  <c r="J19" i="29"/>
  <c r="N19" i="29"/>
  <c r="R19" i="29"/>
  <c r="V19" i="29"/>
  <c r="Z19" i="29"/>
  <c r="AD19" i="29"/>
  <c r="AL19" i="29"/>
  <c r="AP19" i="29"/>
  <c r="AT19" i="29"/>
  <c r="AX19" i="29"/>
  <c r="BK19" i="29"/>
  <c r="CA19" i="29"/>
  <c r="CG19" i="29"/>
  <c r="CL19" i="29"/>
  <c r="CQ19" i="29"/>
  <c r="G20" i="29"/>
  <c r="O20" i="29"/>
  <c r="W20" i="29"/>
  <c r="AM20" i="29"/>
  <c r="BB20" i="29"/>
  <c r="CH20" i="29"/>
  <c r="G21" i="29"/>
  <c r="W21" i="29"/>
  <c r="AM21" i="29"/>
  <c r="CL21" i="29"/>
  <c r="CT23" i="29"/>
  <c r="CP23" i="29"/>
  <c r="CL23" i="29"/>
  <c r="CH23" i="29"/>
  <c r="CD23" i="29"/>
  <c r="BZ23" i="29"/>
  <c r="BR23" i="29"/>
  <c r="BN23" i="29"/>
  <c r="BJ23" i="29"/>
  <c r="BB23" i="29"/>
  <c r="AX23" i="29"/>
  <c r="AT23" i="29"/>
  <c r="AP23" i="29"/>
  <c r="AL23" i="29"/>
  <c r="Z23" i="29"/>
  <c r="V23" i="29"/>
  <c r="R23" i="29"/>
  <c r="N23" i="29"/>
  <c r="J23" i="29"/>
  <c r="F23" i="29"/>
  <c r="CS23" i="29"/>
  <c r="CO23" i="29"/>
  <c r="CK23" i="29"/>
  <c r="CG23" i="29"/>
  <c r="CC23" i="29"/>
  <c r="BY23" i="29"/>
  <c r="BQ23" i="29"/>
  <c r="BM23" i="29"/>
  <c r="BI23" i="29"/>
  <c r="BA23" i="29"/>
  <c r="AW23" i="29"/>
  <c r="AS23" i="29"/>
  <c r="AO23" i="29"/>
  <c r="AK23" i="29"/>
  <c r="Y23" i="29"/>
  <c r="U23" i="29"/>
  <c r="Q23" i="29"/>
  <c r="M23" i="29"/>
  <c r="I23" i="29"/>
  <c r="E23" i="29"/>
  <c r="CW23" i="29"/>
  <c r="CR23" i="29"/>
  <c r="CN23" i="29"/>
  <c r="CJ23" i="29"/>
  <c r="CF23" i="29"/>
  <c r="CB23" i="29"/>
  <c r="BX23" i="29"/>
  <c r="BT23" i="29"/>
  <c r="BP23" i="29"/>
  <c r="BL23" i="29"/>
  <c r="BH23" i="29"/>
  <c r="BD23" i="29"/>
  <c r="AV23" i="29"/>
  <c r="AR23" i="29"/>
  <c r="AN23" i="29"/>
  <c r="AJ23" i="29"/>
  <c r="X23" i="29"/>
  <c r="T23" i="29"/>
  <c r="P23" i="29"/>
  <c r="L23" i="29"/>
  <c r="H23" i="29"/>
  <c r="D23" i="29"/>
  <c r="G22" i="29"/>
  <c r="O22" i="29"/>
  <c r="W22" i="29"/>
  <c r="AM22" i="29"/>
  <c r="AU22" i="29"/>
  <c r="BC22" i="29"/>
  <c r="BK22" i="29"/>
  <c r="CA22" i="29"/>
  <c r="CI22" i="29"/>
  <c r="CQ22" i="29"/>
  <c r="D22" i="29"/>
  <c r="H22" i="29"/>
  <c r="L22" i="29"/>
  <c r="P22" i="29"/>
  <c r="T22" i="29"/>
  <c r="X22" i="29"/>
  <c r="AB22" i="29"/>
  <c r="AJ22" i="29"/>
  <c r="AN22" i="29"/>
  <c r="AR22" i="29"/>
  <c r="AV22" i="29"/>
  <c r="BH22" i="29"/>
  <c r="BL22" i="29"/>
  <c r="BX22" i="29"/>
  <c r="CB22" i="29"/>
  <c r="CF22" i="29"/>
  <c r="CJ22" i="29"/>
  <c r="CN22" i="29"/>
  <c r="CR22" i="29"/>
  <c r="AF3" i="28"/>
  <c r="AF5" i="28" s="1"/>
  <c r="BO3" i="28"/>
  <c r="BO5" i="28" s="1"/>
  <c r="BO11" i="28" s="1"/>
  <c r="K3" i="28"/>
  <c r="K5" i="28" s="1"/>
  <c r="P22" i="28" s="1"/>
  <c r="AT3" i="28"/>
  <c r="AT5" i="28" s="1"/>
  <c r="AV22" i="28" s="1"/>
  <c r="AJ22" i="28"/>
  <c r="AG22" i="28"/>
  <c r="AK20" i="28"/>
  <c r="AF20" i="28"/>
  <c r="AF23" i="28"/>
  <c r="AF22" i="28"/>
  <c r="AJ20" i="28"/>
  <c r="AK22" i="28"/>
  <c r="AH22" i="28"/>
  <c r="AG20" i="28"/>
  <c r="AJ18" i="28"/>
  <c r="AG17" i="28"/>
  <c r="AH16" i="28"/>
  <c r="AI19" i="28"/>
  <c r="AK18" i="28"/>
  <c r="AF18" i="28"/>
  <c r="AK12" i="28"/>
  <c r="AG12" i="28"/>
  <c r="AJ11" i="28"/>
  <c r="AK10" i="28"/>
  <c r="AG10" i="28"/>
  <c r="AK8" i="28"/>
  <c r="AG8" i="28"/>
  <c r="BP11" i="28"/>
  <c r="BQ10" i="28"/>
  <c r="BQ8" i="28"/>
  <c r="I22" i="28"/>
  <c r="D22" i="28"/>
  <c r="E22" i="28"/>
  <c r="D23" i="28"/>
  <c r="I20" i="28"/>
  <c r="D20" i="28"/>
  <c r="H22" i="28"/>
  <c r="F22" i="28"/>
  <c r="G20" i="28"/>
  <c r="I18" i="28"/>
  <c r="D18" i="28"/>
  <c r="H17" i="28"/>
  <c r="D17" i="28"/>
  <c r="F16" i="28"/>
  <c r="G19" i="28"/>
  <c r="F19" i="28"/>
  <c r="E20" i="28"/>
  <c r="E18" i="28"/>
  <c r="F14" i="28"/>
  <c r="I12" i="28"/>
  <c r="E12" i="28"/>
  <c r="I11" i="28"/>
  <c r="D11" i="28"/>
  <c r="I10" i="28"/>
  <c r="E10" i="28"/>
  <c r="I8" i="28"/>
  <c r="E8" i="28"/>
  <c r="AO22" i="28"/>
  <c r="AN22" i="28"/>
  <c r="AQ20" i="28"/>
  <c r="AN23" i="28"/>
  <c r="AO20" i="28"/>
  <c r="AR22" i="28"/>
  <c r="AP22" i="28"/>
  <c r="AR20" i="28"/>
  <c r="AM20" i="28"/>
  <c r="AO18" i="28"/>
  <c r="AP16" i="28"/>
  <c r="AQ19" i="28"/>
  <c r="AQ18" i="28"/>
  <c r="AO12" i="28"/>
  <c r="AO11" i="28"/>
  <c r="AO10" i="28"/>
  <c r="AO8" i="28"/>
  <c r="BZ22" i="28"/>
  <c r="BX22" i="28"/>
  <c r="BW20" i="28"/>
  <c r="BW23" i="28"/>
  <c r="BV22" i="28"/>
  <c r="CA20" i="28"/>
  <c r="BY22" i="28"/>
  <c r="BX20" i="28"/>
  <c r="CA18" i="28"/>
  <c r="BZ16" i="28"/>
  <c r="BV16" i="28"/>
  <c r="BY19" i="28"/>
  <c r="BW18" i="28"/>
  <c r="BY12" i="28"/>
  <c r="CA11" i="28"/>
  <c r="BY8" i="28"/>
  <c r="K23" i="28"/>
  <c r="O20" i="28"/>
  <c r="K20" i="28"/>
  <c r="M19" i="28"/>
  <c r="P18" i="28"/>
  <c r="K18" i="28"/>
  <c r="N14" i="28"/>
  <c r="O11" i="28"/>
  <c r="T22" i="28"/>
  <c r="R22" i="28"/>
  <c r="S23" i="28"/>
  <c r="T20" i="28"/>
  <c r="V22" i="28"/>
  <c r="U22" i="28"/>
  <c r="W20" i="28"/>
  <c r="U20" i="28"/>
  <c r="T18" i="28"/>
  <c r="V17" i="28"/>
  <c r="V16" i="28"/>
  <c r="R16" i="28"/>
  <c r="V19" i="28"/>
  <c r="S19" i="28"/>
  <c r="U18" i="28"/>
  <c r="U12" i="28"/>
  <c r="T11" i="28"/>
  <c r="U10" i="28"/>
  <c r="U8" i="28"/>
  <c r="BJ22" i="28"/>
  <c r="BI22" i="28"/>
  <c r="BL20" i="28"/>
  <c r="BJ23" i="28"/>
  <c r="BH22" i="28"/>
  <c r="BK20" i="28"/>
  <c r="BM22" i="28"/>
  <c r="BL22" i="28"/>
  <c r="BM20" i="28"/>
  <c r="BH20" i="28"/>
  <c r="BK18" i="28"/>
  <c r="BJ16" i="28"/>
  <c r="BL18" i="28"/>
  <c r="BM12" i="28"/>
  <c r="BK11" i="28"/>
  <c r="BM10" i="28"/>
  <c r="BI10" i="28"/>
  <c r="BM8" i="28"/>
  <c r="BI8" i="28"/>
  <c r="BI12" i="28"/>
  <c r="F7" i="28"/>
  <c r="N7" i="28"/>
  <c r="R7" i="28"/>
  <c r="V7" i="28"/>
  <c r="AH7" i="28"/>
  <c r="AP7" i="28"/>
  <c r="BJ7" i="28"/>
  <c r="BV7" i="28"/>
  <c r="BZ7" i="28"/>
  <c r="D8" i="28"/>
  <c r="H8" i="28"/>
  <c r="T8" i="28"/>
  <c r="AF8" i="28"/>
  <c r="AJ8" i="28"/>
  <c r="AN8" i="28"/>
  <c r="AR8" i="28"/>
  <c r="BH8" i="28"/>
  <c r="BL8" i="28"/>
  <c r="BX8" i="28"/>
  <c r="CK8" i="28"/>
  <c r="F9" i="28"/>
  <c r="R9" i="28"/>
  <c r="V9" i="28"/>
  <c r="AH9" i="28"/>
  <c r="AP9" i="28"/>
  <c r="BJ9" i="28"/>
  <c r="BV9" i="28"/>
  <c r="BZ9" i="28"/>
  <c r="D10" i="28"/>
  <c r="H10" i="28"/>
  <c r="T10" i="28"/>
  <c r="AF10" i="28"/>
  <c r="AJ10" i="28"/>
  <c r="AN10" i="28"/>
  <c r="AR10" i="28"/>
  <c r="BH10" i="28"/>
  <c r="BL10" i="28"/>
  <c r="BX10" i="28"/>
  <c r="CK10" i="28"/>
  <c r="CQ11" i="28"/>
  <c r="BZ11" i="28"/>
  <c r="BV11" i="28"/>
  <c r="BJ11" i="28"/>
  <c r="AP11" i="28"/>
  <c r="AH11" i="28"/>
  <c r="V11" i="28"/>
  <c r="R11" i="28"/>
  <c r="N11" i="28"/>
  <c r="F11" i="28"/>
  <c r="H11" i="28"/>
  <c r="S11" i="28"/>
  <c r="AI11" i="28"/>
  <c r="AN11" i="28"/>
  <c r="BI11" i="28"/>
  <c r="BY11" i="28"/>
  <c r="CK11" i="28"/>
  <c r="G7" i="28"/>
  <c r="S7" i="28"/>
  <c r="W7" i="28"/>
  <c r="AI7" i="28"/>
  <c r="AM7" i="28"/>
  <c r="AQ7" i="28"/>
  <c r="AU7" i="28"/>
  <c r="BK7" i="28"/>
  <c r="BS7" i="28"/>
  <c r="BW7" i="28"/>
  <c r="CA7" i="28"/>
  <c r="CQ8" i="28"/>
  <c r="G9" i="28"/>
  <c r="S9" i="28"/>
  <c r="W9" i="28"/>
  <c r="AI9" i="28"/>
  <c r="AM9" i="28"/>
  <c r="AQ9" i="28"/>
  <c r="AU9" i="28"/>
  <c r="BK9" i="28"/>
  <c r="BO9" i="28"/>
  <c r="BS9" i="28"/>
  <c r="BW9" i="28"/>
  <c r="CA9" i="28"/>
  <c r="BY10" i="28"/>
  <c r="CQ10" i="28"/>
  <c r="Y3" i="28"/>
  <c r="Y5" i="28" s="1"/>
  <c r="Z10" i="28" s="1"/>
  <c r="BA3" i="28"/>
  <c r="BA5" i="28" s="1"/>
  <c r="BF11" i="28" s="1"/>
  <c r="CC3" i="28"/>
  <c r="CC5" i="28" s="1"/>
  <c r="CE8" i="28" s="1"/>
  <c r="D7" i="28"/>
  <c r="H7" i="28"/>
  <c r="T7" i="28"/>
  <c r="AB7" i="28"/>
  <c r="AF7" i="28"/>
  <c r="AJ7" i="28"/>
  <c r="AN7" i="28"/>
  <c r="AR7" i="28"/>
  <c r="BH7" i="28"/>
  <c r="BL7" i="28"/>
  <c r="BX7" i="28"/>
  <c r="CF7" i="28"/>
  <c r="CK7" i="28"/>
  <c r="F8" i="28"/>
  <c r="R8" i="28"/>
  <c r="V8" i="28"/>
  <c r="Z8" i="28"/>
  <c r="AD8" i="28"/>
  <c r="AH8" i="28"/>
  <c r="AP8" i="28"/>
  <c r="BB8" i="28"/>
  <c r="BJ8" i="28"/>
  <c r="BV8" i="28"/>
  <c r="BZ8" i="28"/>
  <c r="D9" i="28"/>
  <c r="H9" i="28"/>
  <c r="T9" i="28"/>
  <c r="AF9" i="28"/>
  <c r="AJ9" i="28"/>
  <c r="AN9" i="28"/>
  <c r="AR9" i="28"/>
  <c r="BD9" i="28"/>
  <c r="BH9" i="28"/>
  <c r="BL9" i="28"/>
  <c r="BX9" i="28"/>
  <c r="CF9" i="28"/>
  <c r="CK9" i="28"/>
  <c r="F10" i="28"/>
  <c r="R10" i="28"/>
  <c r="V10" i="28"/>
  <c r="AD10" i="28"/>
  <c r="AH10" i="28"/>
  <c r="AP10" i="28"/>
  <c r="BB10" i="28"/>
  <c r="BF10" i="28"/>
  <c r="BJ10" i="28"/>
  <c r="BV10" i="28"/>
  <c r="BZ10" i="28"/>
  <c r="CD10" i="28"/>
  <c r="CH10" i="28"/>
  <c r="E11" i="28"/>
  <c r="P11" i="28"/>
  <c r="U11" i="28"/>
  <c r="AA11" i="28"/>
  <c r="AF11" i="28"/>
  <c r="AK11" i="28"/>
  <c r="AQ11" i="28"/>
  <c r="BA11" i="28"/>
  <c r="BL11" i="28"/>
  <c r="BW11" i="28"/>
  <c r="CE14" i="28"/>
  <c r="E7" i="28"/>
  <c r="I7" i="28"/>
  <c r="U7" i="28"/>
  <c r="Y7" i="28"/>
  <c r="AC7" i="28"/>
  <c r="AG7" i="28"/>
  <c r="AK7" i="28"/>
  <c r="AO7" i="28"/>
  <c r="AW7" i="28"/>
  <c r="BA7" i="28"/>
  <c r="BE7" i="28"/>
  <c r="BI7" i="28"/>
  <c r="BM7" i="28"/>
  <c r="BY7" i="28"/>
  <c r="CC7" i="28"/>
  <c r="CG7" i="28"/>
  <c r="G8" i="28"/>
  <c r="O8" i="28"/>
  <c r="S8" i="28"/>
  <c r="W8" i="28"/>
  <c r="AA8" i="28"/>
  <c r="AI8" i="28"/>
  <c r="AM8" i="28"/>
  <c r="AQ8" i="28"/>
  <c r="BC8" i="28"/>
  <c r="BK8" i="28"/>
  <c r="BW8" i="28"/>
  <c r="CA8" i="28"/>
  <c r="E9" i="28"/>
  <c r="I9" i="28"/>
  <c r="U9" i="28"/>
  <c r="AC9" i="28"/>
  <c r="AG9" i="28"/>
  <c r="AK9" i="28"/>
  <c r="AO9" i="28"/>
  <c r="BA9" i="28"/>
  <c r="BE9" i="28"/>
  <c r="BI9" i="28"/>
  <c r="BM9" i="28"/>
  <c r="BY9" i="28"/>
  <c r="CC9" i="28"/>
  <c r="CG9" i="28"/>
  <c r="G10" i="28"/>
  <c r="S10" i="28"/>
  <c r="W10" i="28"/>
  <c r="AI10" i="28"/>
  <c r="AM10" i="28"/>
  <c r="AQ10" i="28"/>
  <c r="BC10" i="28"/>
  <c r="BK10" i="28"/>
  <c r="BW10" i="28"/>
  <c r="CA10" i="28"/>
  <c r="G11" i="28"/>
  <c r="W11" i="28"/>
  <c r="AG11" i="28"/>
  <c r="AM11" i="28"/>
  <c r="AR11" i="28"/>
  <c r="BC11" i="28"/>
  <c r="BH11" i="28"/>
  <c r="BM11" i="28"/>
  <c r="BX11" i="28"/>
  <c r="CC11" i="28"/>
  <c r="D12" i="28"/>
  <c r="H12" i="28"/>
  <c r="T12" i="28"/>
  <c r="AB12" i="28"/>
  <c r="AF12" i="28"/>
  <c r="AJ12" i="28"/>
  <c r="AN12" i="28"/>
  <c r="AR12" i="28"/>
  <c r="BD12" i="28"/>
  <c r="BH12" i="28"/>
  <c r="BL12" i="28"/>
  <c r="BX12" i="28"/>
  <c r="CF12" i="28"/>
  <c r="CK12" i="28"/>
  <c r="F13" i="28"/>
  <c r="R13" i="28"/>
  <c r="V13" i="28"/>
  <c r="Z13" i="28"/>
  <c r="AD13" i="28"/>
  <c r="AH13" i="28"/>
  <c r="AP13" i="28"/>
  <c r="BB13" i="28"/>
  <c r="BF13" i="28"/>
  <c r="BJ13" i="28"/>
  <c r="BV13" i="28"/>
  <c r="BZ13" i="28"/>
  <c r="CD13" i="28"/>
  <c r="CH13" i="28"/>
  <c r="D14" i="28"/>
  <c r="H14" i="28"/>
  <c r="P14" i="28"/>
  <c r="T14" i="28"/>
  <c r="AB14" i="28"/>
  <c r="AF14" i="28"/>
  <c r="AJ14" i="28"/>
  <c r="AN14" i="28"/>
  <c r="AR14" i="28"/>
  <c r="BD14" i="28"/>
  <c r="BH14" i="28"/>
  <c r="BL14" i="28"/>
  <c r="BX14" i="28"/>
  <c r="CF14" i="28"/>
  <c r="CK14" i="28"/>
  <c r="CK15" i="28"/>
  <c r="CF15" i="28"/>
  <c r="BX15" i="28"/>
  <c r="BT15" i="28"/>
  <c r="BP15" i="28"/>
  <c r="BL15" i="28"/>
  <c r="BH15" i="28"/>
  <c r="BD15" i="28"/>
  <c r="AR15" i="28"/>
  <c r="AN15" i="28"/>
  <c r="AJ15" i="28"/>
  <c r="AF15" i="28"/>
  <c r="AB15" i="28"/>
  <c r="T15" i="28"/>
  <c r="CH15" i="28"/>
  <c r="CD15" i="28"/>
  <c r="BZ15" i="28"/>
  <c r="BV15" i="28"/>
  <c r="BR15" i="28"/>
  <c r="BJ15" i="28"/>
  <c r="BF15" i="28"/>
  <c r="BB15" i="28"/>
  <c r="AT15" i="28"/>
  <c r="AP15" i="28"/>
  <c r="AH15" i="28"/>
  <c r="AD15" i="28"/>
  <c r="Z15" i="28"/>
  <c r="V15" i="28"/>
  <c r="R15" i="28"/>
  <c r="F15" i="28"/>
  <c r="CQ15" i="28"/>
  <c r="CG15" i="28"/>
  <c r="CC15" i="28"/>
  <c r="BY15" i="28"/>
  <c r="BQ15" i="28"/>
  <c r="BM15" i="28"/>
  <c r="BI15" i="28"/>
  <c r="BE15" i="28"/>
  <c r="BA15" i="28"/>
  <c r="H15" i="28"/>
  <c r="U15" i="28"/>
  <c r="AC15" i="28"/>
  <c r="AK15" i="28"/>
  <c r="BW15" i="28"/>
  <c r="CH16" i="28"/>
  <c r="CQ12" i="28"/>
  <c r="G13" i="28"/>
  <c r="S13" i="28"/>
  <c r="W13" i="28"/>
  <c r="AA13" i="28"/>
  <c r="AI13" i="28"/>
  <c r="AM13" i="28"/>
  <c r="AQ13" i="28"/>
  <c r="BC13" i="28"/>
  <c r="BK13" i="28"/>
  <c r="BW13" i="28"/>
  <c r="CA13" i="28"/>
  <c r="CE13" i="28"/>
  <c r="E14" i="28"/>
  <c r="I14" i="28"/>
  <c r="U14" i="28"/>
  <c r="AG14" i="28"/>
  <c r="AK14" i="28"/>
  <c r="AO14" i="28"/>
  <c r="BA14" i="28"/>
  <c r="BE14" i="28"/>
  <c r="BI14" i="28"/>
  <c r="BM14" i="28"/>
  <c r="BY14" i="28"/>
  <c r="CC14" i="28"/>
  <c r="CG14" i="28"/>
  <c r="CQ14" i="28"/>
  <c r="D15" i="28"/>
  <c r="I15" i="28"/>
  <c r="W15" i="28"/>
  <c r="AM15" i="28"/>
  <c r="BK15" i="28"/>
  <c r="CA15" i="28"/>
  <c r="CE17" i="28"/>
  <c r="F12" i="28"/>
  <c r="R12" i="28"/>
  <c r="V12" i="28"/>
  <c r="Z12" i="28"/>
  <c r="AD12" i="28"/>
  <c r="AH12" i="28"/>
  <c r="AP12" i="28"/>
  <c r="BB12" i="28"/>
  <c r="BF12" i="28"/>
  <c r="BJ12" i="28"/>
  <c r="BV12" i="28"/>
  <c r="BZ12" i="28"/>
  <c r="CD12" i="28"/>
  <c r="CH12" i="28"/>
  <c r="D13" i="28"/>
  <c r="H13" i="28"/>
  <c r="T13" i="28"/>
  <c r="AB13" i="28"/>
  <c r="AF13" i="28"/>
  <c r="AJ13" i="28"/>
  <c r="AN13" i="28"/>
  <c r="AR13" i="28"/>
  <c r="BD13" i="28"/>
  <c r="BH13" i="28"/>
  <c r="BL13" i="28"/>
  <c r="BX13" i="28"/>
  <c r="CF13" i="28"/>
  <c r="CK13" i="28"/>
  <c r="R14" i="28"/>
  <c r="V14" i="28"/>
  <c r="Z14" i="28"/>
  <c r="AD14" i="28"/>
  <c r="AH14" i="28"/>
  <c r="AP14" i="28"/>
  <c r="AT14" i="28"/>
  <c r="BB14" i="28"/>
  <c r="BF14" i="28"/>
  <c r="BJ14" i="28"/>
  <c r="BV14" i="28"/>
  <c r="BZ14" i="28"/>
  <c r="CD14" i="28"/>
  <c r="CH14" i="28"/>
  <c r="E15" i="28"/>
  <c r="Y15" i="28"/>
  <c r="AG15" i="28"/>
  <c r="AO15" i="28"/>
  <c r="BO15" i="28"/>
  <c r="CE15" i="28"/>
  <c r="CC18" i="28"/>
  <c r="G12" i="28"/>
  <c r="K12" i="28"/>
  <c r="O12" i="28"/>
  <c r="S12" i="28"/>
  <c r="W12" i="28"/>
  <c r="AI12" i="28"/>
  <c r="AM12" i="28"/>
  <c r="AQ12" i="28"/>
  <c r="BC12" i="28"/>
  <c r="BK12" i="28"/>
  <c r="BO12" i="28"/>
  <c r="BS12" i="28"/>
  <c r="BW12" i="28"/>
  <c r="CA12" i="28"/>
  <c r="E13" i="28"/>
  <c r="I13" i="28"/>
  <c r="M13" i="28"/>
  <c r="U13" i="28"/>
  <c r="AC13" i="28"/>
  <c r="AG13" i="28"/>
  <c r="AK13" i="28"/>
  <c r="AO13" i="28"/>
  <c r="BA13" i="28"/>
  <c r="BE13" i="28"/>
  <c r="BI13" i="28"/>
  <c r="BM13" i="28"/>
  <c r="BQ13" i="28"/>
  <c r="BY13" i="28"/>
  <c r="CC13" i="28"/>
  <c r="CG13" i="28"/>
  <c r="G14" i="28"/>
  <c r="K14" i="28"/>
  <c r="O14" i="28"/>
  <c r="S14" i="28"/>
  <c r="W14" i="28"/>
  <c r="AI14" i="28"/>
  <c r="AM14" i="28"/>
  <c r="AQ14" i="28"/>
  <c r="BC14" i="28"/>
  <c r="BK14" i="28"/>
  <c r="BO14" i="28"/>
  <c r="BS14" i="28"/>
  <c r="BW14" i="28"/>
  <c r="CA14" i="28"/>
  <c r="G15" i="28"/>
  <c r="L15" i="28"/>
  <c r="S15" i="28"/>
  <c r="AA15" i="28"/>
  <c r="AI15" i="28"/>
  <c r="AQ15" i="28"/>
  <c r="BC15" i="28"/>
  <c r="G16" i="28"/>
  <c r="S16" i="28"/>
  <c r="W16" i="28"/>
  <c r="AI16" i="28"/>
  <c r="AM16" i="28"/>
  <c r="AQ16" i="28"/>
  <c r="AU16" i="28"/>
  <c r="BC16" i="28"/>
  <c r="BK16" i="28"/>
  <c r="BW16" i="28"/>
  <c r="CA16" i="28"/>
  <c r="CE16" i="28"/>
  <c r="E17" i="28"/>
  <c r="I17" i="28"/>
  <c r="R17" i="28"/>
  <c r="W17" i="28"/>
  <c r="AH17" i="28"/>
  <c r="AM17" i="28"/>
  <c r="BC17" i="28"/>
  <c r="BI17" i="28"/>
  <c r="BY17" i="28"/>
  <c r="CD17" i="28"/>
  <c r="CQ17" i="28"/>
  <c r="CK19" i="28"/>
  <c r="CF19" i="28"/>
  <c r="BX19" i="28"/>
  <c r="BL19" i="28"/>
  <c r="BH19" i="28"/>
  <c r="BD19" i="28"/>
  <c r="AR19" i="28"/>
  <c r="AN19" i="28"/>
  <c r="AJ19" i="28"/>
  <c r="AF19" i="28"/>
  <c r="AB19" i="28"/>
  <c r="T19" i="28"/>
  <c r="H19" i="28"/>
  <c r="D19" i="28"/>
  <c r="CH19" i="28"/>
  <c r="CC19" i="28"/>
  <c r="BW19" i="28"/>
  <c r="BM19" i="28"/>
  <c r="CG19" i="28"/>
  <c r="CA19" i="28"/>
  <c r="BV19" i="28"/>
  <c r="BK19" i="28"/>
  <c r="BF19" i="28"/>
  <c r="BA19" i="28"/>
  <c r="AP19" i="28"/>
  <c r="AK19" i="28"/>
  <c r="Z19" i="28"/>
  <c r="U19" i="28"/>
  <c r="E19" i="28"/>
  <c r="CE19" i="28"/>
  <c r="BZ19" i="28"/>
  <c r="BJ19" i="28"/>
  <c r="BE19" i="28"/>
  <c r="R19" i="28"/>
  <c r="AG19" i="28"/>
  <c r="AM19" i="28"/>
  <c r="BB19" i="28"/>
  <c r="D16" i="28"/>
  <c r="H16" i="28"/>
  <c r="P16" i="28"/>
  <c r="T16" i="28"/>
  <c r="AB16" i="28"/>
  <c r="AF16" i="28"/>
  <c r="AJ16" i="28"/>
  <c r="AN16" i="28"/>
  <c r="AR16" i="28"/>
  <c r="BD16" i="28"/>
  <c r="BH16" i="28"/>
  <c r="BL16" i="28"/>
  <c r="BX16" i="28"/>
  <c r="CF16" i="28"/>
  <c r="CK16" i="28"/>
  <c r="F17" i="28"/>
  <c r="N17" i="28"/>
  <c r="S17" i="28"/>
  <c r="Y17" i="28"/>
  <c r="AD17" i="28"/>
  <c r="AI17" i="28"/>
  <c r="AO17" i="28"/>
  <c r="BE17" i="28"/>
  <c r="BJ17" i="28"/>
  <c r="BZ17" i="28"/>
  <c r="G18" i="28"/>
  <c r="W18" i="28"/>
  <c r="AB18" i="28"/>
  <c r="AG18" i="28"/>
  <c r="AM18" i="28"/>
  <c r="AR18" i="28"/>
  <c r="AW18" i="28"/>
  <c r="BC18" i="28"/>
  <c r="BH18" i="28"/>
  <c r="BM18" i="28"/>
  <c r="BX18" i="28"/>
  <c r="AH19" i="28"/>
  <c r="AO19" i="28"/>
  <c r="BC19" i="28"/>
  <c r="CQ19" i="28"/>
  <c r="CH23" i="28"/>
  <c r="E16" i="28"/>
  <c r="I16" i="28"/>
  <c r="M16" i="28"/>
  <c r="U16" i="28"/>
  <c r="Y16" i="28"/>
  <c r="AC16" i="28"/>
  <c r="AG16" i="28"/>
  <c r="AK16" i="28"/>
  <c r="AO16" i="28"/>
  <c r="BA16" i="28"/>
  <c r="BE16" i="28"/>
  <c r="BI16" i="28"/>
  <c r="BM16" i="28"/>
  <c r="BY16" i="28"/>
  <c r="CC16" i="28"/>
  <c r="CG16" i="28"/>
  <c r="CQ16" i="28"/>
  <c r="CK17" i="28"/>
  <c r="CF17" i="28"/>
  <c r="BX17" i="28"/>
  <c r="BT17" i="28"/>
  <c r="BL17" i="28"/>
  <c r="BH17" i="28"/>
  <c r="BD17" i="28"/>
  <c r="AR17" i="28"/>
  <c r="AN17" i="28"/>
  <c r="AJ17" i="28"/>
  <c r="AF17" i="28"/>
  <c r="AB17" i="28"/>
  <c r="T17" i="28"/>
  <c r="G17" i="28"/>
  <c r="O17" i="28"/>
  <c r="U17" i="28"/>
  <c r="Z17" i="28"/>
  <c r="AK17" i="28"/>
  <c r="AP17" i="28"/>
  <c r="BA17" i="28"/>
  <c r="BF17" i="28"/>
  <c r="BK17" i="28"/>
  <c r="BV17" i="28"/>
  <c r="CA17" i="28"/>
  <c r="CG17" i="28"/>
  <c r="CH18" i="28"/>
  <c r="CD18" i="28"/>
  <c r="BZ18" i="28"/>
  <c r="BV18" i="28"/>
  <c r="BR18" i="28"/>
  <c r="BJ18" i="28"/>
  <c r="BF18" i="28"/>
  <c r="BB18" i="28"/>
  <c r="AP18" i="28"/>
  <c r="AH18" i="28"/>
  <c r="AD18" i="28"/>
  <c r="Z18" i="28"/>
  <c r="V18" i="28"/>
  <c r="R18" i="28"/>
  <c r="F18" i="28"/>
  <c r="H18" i="28"/>
  <c r="S18" i="28"/>
  <c r="AC18" i="28"/>
  <c r="AI18" i="28"/>
  <c r="AN18" i="28"/>
  <c r="BD18" i="28"/>
  <c r="BI18" i="28"/>
  <c r="BY18" i="28"/>
  <c r="CE18" i="28"/>
  <c r="CK18" i="28"/>
  <c r="CQ18" i="28"/>
  <c r="CD16" i="28"/>
  <c r="AQ17" i="28"/>
  <c r="BB17" i="28"/>
  <c r="BM17" i="28"/>
  <c r="BW17" i="28"/>
  <c r="CC17" i="28"/>
  <c r="CH17" i="28"/>
  <c r="I19" i="28"/>
  <c r="W19" i="28"/>
  <c r="AD19" i="28"/>
  <c r="BI19" i="28"/>
  <c r="CD19" i="28"/>
  <c r="E21" i="28"/>
  <c r="O21" i="28"/>
  <c r="U21" i="28"/>
  <c r="Z21" i="28"/>
  <c r="AK21" i="28"/>
  <c r="AP21" i="28"/>
  <c r="BD21" i="28"/>
  <c r="BK21" i="28"/>
  <c r="BZ21" i="28"/>
  <c r="CF21" i="28"/>
  <c r="H23" i="28"/>
  <c r="V23" i="28"/>
  <c r="AD23" i="28"/>
  <c r="AJ23" i="28"/>
  <c r="AQ23" i="28"/>
  <c r="BF23" i="28"/>
  <c r="BL23" i="28"/>
  <c r="BT23" i="28"/>
  <c r="CA23" i="28"/>
  <c r="CH20" i="28"/>
  <c r="CD20" i="28"/>
  <c r="BZ20" i="28"/>
  <c r="BV20" i="28"/>
  <c r="BJ20" i="28"/>
  <c r="BF20" i="28"/>
  <c r="BB20" i="28"/>
  <c r="AP20" i="28"/>
  <c r="AH20" i="28"/>
  <c r="AD20" i="28"/>
  <c r="Z20" i="28"/>
  <c r="V20" i="28"/>
  <c r="R20" i="28"/>
  <c r="N20" i="28"/>
  <c r="F20" i="28"/>
  <c r="H20" i="28"/>
  <c r="S20" i="28"/>
  <c r="AC20" i="28"/>
  <c r="AI20" i="28"/>
  <c r="AN20" i="28"/>
  <c r="BD20" i="28"/>
  <c r="BI20" i="28"/>
  <c r="BT20" i="28"/>
  <c r="BY20" i="28"/>
  <c r="CE20" i="28"/>
  <c r="CK20" i="28"/>
  <c r="CQ20" i="28"/>
  <c r="F21" i="28"/>
  <c r="K21" i="28"/>
  <c r="V21" i="28"/>
  <c r="AA21" i="28"/>
  <c r="AG21" i="28"/>
  <c r="AQ21" i="28"/>
  <c r="BF21" i="28"/>
  <c r="BL21" i="28"/>
  <c r="CA21" i="28"/>
  <c r="CH21" i="28"/>
  <c r="CQ23" i="28"/>
  <c r="CG23" i="28"/>
  <c r="CC23" i="28"/>
  <c r="BY23" i="28"/>
  <c r="BQ23" i="28"/>
  <c r="BM23" i="28"/>
  <c r="BI23" i="28"/>
  <c r="BE23" i="28"/>
  <c r="BA23" i="28"/>
  <c r="AO23" i="28"/>
  <c r="AK23" i="28"/>
  <c r="AG23" i="28"/>
  <c r="AC23" i="28"/>
  <c r="Y23" i="28"/>
  <c r="U23" i="28"/>
  <c r="I23" i="28"/>
  <c r="E23" i="28"/>
  <c r="CD23" i="28"/>
  <c r="BX23" i="28"/>
  <c r="BS23" i="28"/>
  <c r="BH23" i="28"/>
  <c r="BC23" i="28"/>
  <c r="AR23" i="28"/>
  <c r="AM23" i="28"/>
  <c r="AH23" i="28"/>
  <c r="AB23" i="28"/>
  <c r="W23" i="28"/>
  <c r="R23" i="28"/>
  <c r="G23" i="28"/>
  <c r="BV23" i="28"/>
  <c r="CK23" i="28"/>
  <c r="G21" i="28"/>
  <c r="M21" i="28"/>
  <c r="R21" i="28"/>
  <c r="W21" i="28"/>
  <c r="AC21" i="28"/>
  <c r="AH21" i="28"/>
  <c r="AM21" i="28"/>
  <c r="BV21" i="28"/>
  <c r="CE22" i="28"/>
  <c r="CQ21" i="28"/>
  <c r="CG21" i="28"/>
  <c r="CC21" i="28"/>
  <c r="BY21" i="28"/>
  <c r="BM21" i="28"/>
  <c r="BI21" i="28"/>
  <c r="BE21" i="28"/>
  <c r="BA21" i="28"/>
  <c r="CD21" i="28"/>
  <c r="BX21" i="28"/>
  <c r="BH21" i="28"/>
  <c r="BC21" i="28"/>
  <c r="AR21" i="28"/>
  <c r="AN21" i="28"/>
  <c r="AJ21" i="28"/>
  <c r="AF21" i="28"/>
  <c r="AB21" i="28"/>
  <c r="T21" i="28"/>
  <c r="H21" i="28"/>
  <c r="D21" i="28"/>
  <c r="I21" i="28"/>
  <c r="S21" i="28"/>
  <c r="Y21" i="28"/>
  <c r="AD21" i="28"/>
  <c r="AI21" i="28"/>
  <c r="AO21" i="28"/>
  <c r="BB21" i="28"/>
  <c r="BJ21" i="28"/>
  <c r="BW21" i="28"/>
  <c r="CE21" i="28"/>
  <c r="F23" i="28"/>
  <c r="T23" i="28"/>
  <c r="AA23" i="28"/>
  <c r="AI23" i="28"/>
  <c r="AP23" i="28"/>
  <c r="BD23" i="28"/>
  <c r="BK23" i="28"/>
  <c r="BZ23" i="28"/>
  <c r="CF23" i="28"/>
  <c r="G22" i="28"/>
  <c r="K22" i="28"/>
  <c r="O22" i="28"/>
  <c r="S22" i="28"/>
  <c r="W22" i="28"/>
  <c r="AA22" i="28"/>
  <c r="AI22" i="28"/>
  <c r="AM22" i="28"/>
  <c r="AQ22" i="28"/>
  <c r="BC22" i="28"/>
  <c r="BK22" i="28"/>
  <c r="BW22" i="28"/>
  <c r="CA22" i="28"/>
  <c r="T23" i="34" l="1"/>
  <c r="AI23" i="34"/>
  <c r="AI22" i="34"/>
  <c r="AI21" i="34"/>
  <c r="T21" i="34"/>
  <c r="W21" i="34"/>
  <c r="AK15" i="34"/>
  <c r="AK20" i="34"/>
  <c r="AH19" i="34"/>
  <c r="T19" i="34"/>
  <c r="AG7" i="34"/>
  <c r="M12" i="34"/>
  <c r="AF10" i="34"/>
  <c r="BY7" i="34"/>
  <c r="CD18" i="34"/>
  <c r="U22" i="34"/>
  <c r="AH22" i="34"/>
  <c r="S21" i="34"/>
  <c r="AI17" i="34"/>
  <c r="S14" i="34"/>
  <c r="AG20" i="34"/>
  <c r="T20" i="34"/>
  <c r="R19" i="34"/>
  <c r="AJ13" i="34"/>
  <c r="AH11" i="34"/>
  <c r="AH12" i="34"/>
  <c r="S23" i="34"/>
  <c r="S22" i="34"/>
  <c r="AF22" i="34"/>
  <c r="R21" i="34"/>
  <c r="AJ21" i="34"/>
  <c r="U18" i="34"/>
  <c r="V15" i="34"/>
  <c r="AF15" i="34"/>
  <c r="S15" i="34"/>
  <c r="AJ19" i="34"/>
  <c r="AG19" i="34"/>
  <c r="V19" i="34"/>
  <c r="R13" i="34"/>
  <c r="L16" i="34"/>
  <c r="AF16" i="34"/>
  <c r="AG12" i="34"/>
  <c r="AK12" i="34"/>
  <c r="AH10" i="34"/>
  <c r="AG10" i="34"/>
  <c r="CC21" i="34"/>
  <c r="CC24" i="34" s="1"/>
  <c r="R22" i="34"/>
  <c r="AF21" i="34"/>
  <c r="V17" i="34"/>
  <c r="AJ20" i="34"/>
  <c r="S19" i="34"/>
  <c r="V9" i="34"/>
  <c r="AH16" i="34"/>
  <c r="T7" i="34"/>
  <c r="V22" i="34"/>
  <c r="AG23" i="34"/>
  <c r="AH21" i="34"/>
  <c r="AF14" i="34"/>
  <c r="S20" i="34"/>
  <c r="AH20" i="34"/>
  <c r="AK19" i="34"/>
  <c r="AH13" i="34"/>
  <c r="AH8" i="34"/>
  <c r="AF8" i="34"/>
  <c r="AI16" i="34"/>
  <c r="T12" i="34"/>
  <c r="AI10" i="34"/>
  <c r="V21" i="34"/>
  <c r="AF18" i="34"/>
  <c r="T17" i="34"/>
  <c r="AI20" i="34"/>
  <c r="U13" i="34"/>
  <c r="W11" i="34"/>
  <c r="T11" i="34"/>
  <c r="AI12" i="34"/>
  <c r="AF12" i="34"/>
  <c r="AJ10" i="34"/>
  <c r="AF23" i="34"/>
  <c r="AJ23" i="34"/>
  <c r="W20" i="34"/>
  <c r="U20" i="34"/>
  <c r="W19" i="34"/>
  <c r="AI19" i="34"/>
  <c r="AF9" i="34"/>
  <c r="AI9" i="34"/>
  <c r="BS8" i="34"/>
  <c r="AK16" i="34"/>
  <c r="U7" i="34"/>
  <c r="BP20" i="34"/>
  <c r="BS19" i="34"/>
  <c r="H23" i="34"/>
  <c r="BS22" i="34"/>
  <c r="BQ18" i="34"/>
  <c r="BQ23" i="34"/>
  <c r="BS23" i="34"/>
  <c r="BP22" i="34"/>
  <c r="BQ21" i="34"/>
  <c r="BR18" i="34"/>
  <c r="BT17" i="34"/>
  <c r="BQ17" i="34"/>
  <c r="BT13" i="34"/>
  <c r="BS13" i="34"/>
  <c r="BS15" i="34"/>
  <c r="BR14" i="34"/>
  <c r="BQ20" i="34"/>
  <c r="BS18" i="34"/>
  <c r="BR15" i="34"/>
  <c r="BQ14" i="34"/>
  <c r="BS9" i="34"/>
  <c r="BQ9" i="34"/>
  <c r="BP9" i="34"/>
  <c r="BP16" i="34"/>
  <c r="BO20" i="34"/>
  <c r="BP18" i="34"/>
  <c r="BQ11" i="34"/>
  <c r="BS14" i="34"/>
  <c r="BP8" i="34"/>
  <c r="BP14" i="34"/>
  <c r="BR13" i="34"/>
  <c r="BO8" i="34"/>
  <c r="BQ15" i="34"/>
  <c r="BT11" i="34"/>
  <c r="BR11" i="34"/>
  <c r="BO10" i="34"/>
  <c r="BQ7" i="34"/>
  <c r="BO16" i="34"/>
  <c r="BS17" i="34"/>
  <c r="BT9" i="34"/>
  <c r="BS20" i="34"/>
  <c r="BT20" i="34"/>
  <c r="BQ22" i="34"/>
  <c r="BS7" i="34"/>
  <c r="BR10" i="34"/>
  <c r="BO12" i="34"/>
  <c r="BO11" i="34"/>
  <c r="BO9" i="34"/>
  <c r="BP13" i="34"/>
  <c r="BT14" i="34"/>
  <c r="BO19" i="34"/>
  <c r="BO18" i="34"/>
  <c r="BP21" i="34"/>
  <c r="BQ12" i="34"/>
  <c r="BP7" i="34"/>
  <c r="BS10" i="34"/>
  <c r="BT12" i="34"/>
  <c r="BQ16" i="34"/>
  <c r="BO15" i="34"/>
  <c r="BR17" i="34"/>
  <c r="BR21" i="34"/>
  <c r="BO23" i="34"/>
  <c r="BR7" i="34"/>
  <c r="BO7" i="34"/>
  <c r="BP10" i="34"/>
  <c r="BT8" i="34"/>
  <c r="BR20" i="34"/>
  <c r="BT18" i="34"/>
  <c r="BT22" i="34"/>
  <c r="BS12" i="34"/>
  <c r="BT16" i="34"/>
  <c r="BP11" i="34"/>
  <c r="BR19" i="34"/>
  <c r="BT15" i="34"/>
  <c r="BO14" i="34"/>
  <c r="BP17" i="34"/>
  <c r="BO21" i="34"/>
  <c r="BR23" i="34"/>
  <c r="BR22" i="34"/>
  <c r="BQ10" i="34"/>
  <c r="BT7" i="34"/>
  <c r="BR12" i="34"/>
  <c r="BP12" i="34"/>
  <c r="BR16" i="34"/>
  <c r="BR9" i="34"/>
  <c r="BQ19" i="34"/>
  <c r="BP19" i="34"/>
  <c r="BO17" i="34"/>
  <c r="BS21" i="34"/>
  <c r="BT23" i="34"/>
  <c r="BO22" i="34"/>
  <c r="BR8" i="34"/>
  <c r="BT19" i="34"/>
  <c r="BS11" i="34"/>
  <c r="BF23" i="34"/>
  <c r="BC23" i="34"/>
  <c r="BA23" i="34"/>
  <c r="BE18" i="34"/>
  <c r="BE22" i="34"/>
  <c r="BB18" i="34"/>
  <c r="BF17" i="34"/>
  <c r="BF14" i="34"/>
  <c r="BC22" i="34"/>
  <c r="BC18" i="34"/>
  <c r="BA14" i="34"/>
  <c r="BA18" i="34"/>
  <c r="BE13" i="34"/>
  <c r="BA21" i="34"/>
  <c r="BA17" i="34"/>
  <c r="BE15" i="34"/>
  <c r="BE14" i="34"/>
  <c r="BB15" i="34"/>
  <c r="BC14" i="34"/>
  <c r="BA15" i="34"/>
  <c r="BB14" i="34"/>
  <c r="BF9" i="34"/>
  <c r="BF19" i="34"/>
  <c r="BE9" i="34"/>
  <c r="BB13" i="34"/>
  <c r="BA9" i="34"/>
  <c r="BD13" i="34"/>
  <c r="BC9" i="34"/>
  <c r="BE21" i="34"/>
  <c r="BD11" i="34"/>
  <c r="BA16" i="34"/>
  <c r="BE11" i="34"/>
  <c r="BA8" i="34"/>
  <c r="BB8" i="34"/>
  <c r="BF7" i="34"/>
  <c r="BE7" i="34"/>
  <c r="BD17" i="34"/>
  <c r="BE8" i="34"/>
  <c r="BC8" i="34"/>
  <c r="BB12" i="34"/>
  <c r="BE12" i="34"/>
  <c r="BB16" i="34"/>
  <c r="BF16" i="34"/>
  <c r="BB11" i="34"/>
  <c r="BE19" i="34"/>
  <c r="BF18" i="34"/>
  <c r="BC21" i="34"/>
  <c r="BF10" i="34"/>
  <c r="BF8" i="34"/>
  <c r="BA13" i="34"/>
  <c r="BE20" i="34"/>
  <c r="BC17" i="34"/>
  <c r="BF15" i="34"/>
  <c r="BB21" i="34"/>
  <c r="BD22" i="34"/>
  <c r="BA7" i="34"/>
  <c r="BD12" i="34"/>
  <c r="BC19" i="34"/>
  <c r="BB23" i="34"/>
  <c r="BB22" i="34"/>
  <c r="BC7" i="34"/>
  <c r="BB10" i="34"/>
  <c r="BF12" i="34"/>
  <c r="BC16" i="34"/>
  <c r="BF13" i="34"/>
  <c r="BC15" i="34"/>
  <c r="BF21" i="34"/>
  <c r="BD7" i="34"/>
  <c r="BD10" i="34"/>
  <c r="BE16" i="34"/>
  <c r="BC13" i="34"/>
  <c r="BB9" i="34"/>
  <c r="BB17" i="34"/>
  <c r="BE17" i="34"/>
  <c r="BF22" i="34"/>
  <c r="BD23" i="34"/>
  <c r="BB7" i="34"/>
  <c r="BE10" i="34"/>
  <c r="BC10" i="34"/>
  <c r="BC12" i="34"/>
  <c r="BD16" i="34"/>
  <c r="BF11" i="34"/>
  <c r="BD9" i="34"/>
  <c r="BB19" i="34"/>
  <c r="BD15" i="34"/>
  <c r="BE23" i="34"/>
  <c r="BA22" i="34"/>
  <c r="I22" i="34"/>
  <c r="G22" i="34"/>
  <c r="E18" i="34"/>
  <c r="E23" i="34"/>
  <c r="I18" i="34"/>
  <c r="I21" i="34"/>
  <c r="D22" i="34"/>
  <c r="E21" i="34"/>
  <c r="G18" i="34"/>
  <c r="F18" i="34"/>
  <c r="D18" i="34"/>
  <c r="J18" i="34" s="1"/>
  <c r="G17" i="34"/>
  <c r="G15" i="34"/>
  <c r="F15" i="34"/>
  <c r="G23" i="34"/>
  <c r="H17" i="34"/>
  <c r="E15" i="34"/>
  <c r="H13" i="34"/>
  <c r="E17" i="34"/>
  <c r="I14" i="34"/>
  <c r="G13" i="34"/>
  <c r="F14" i="34"/>
  <c r="G9" i="34"/>
  <c r="G14" i="34"/>
  <c r="I13" i="34"/>
  <c r="E9" i="34"/>
  <c r="D14" i="34"/>
  <c r="J14" i="34" s="1"/>
  <c r="I11" i="34"/>
  <c r="E14" i="34"/>
  <c r="F13" i="34"/>
  <c r="D9" i="34"/>
  <c r="I19" i="34"/>
  <c r="E20" i="34"/>
  <c r="E11" i="34"/>
  <c r="F11" i="34"/>
  <c r="I7" i="34"/>
  <c r="G8" i="34"/>
  <c r="I9" i="34"/>
  <c r="I8" i="34"/>
  <c r="I15" i="34"/>
  <c r="H11" i="34"/>
  <c r="G7" i="34"/>
  <c r="F10" i="34"/>
  <c r="H12" i="34"/>
  <c r="E8" i="34"/>
  <c r="D13" i="34"/>
  <c r="H14" i="34"/>
  <c r="D15" i="34"/>
  <c r="D21" i="34"/>
  <c r="E16" i="34"/>
  <c r="G16" i="34"/>
  <c r="H9" i="34"/>
  <c r="F17" i="34"/>
  <c r="I17" i="34"/>
  <c r="I23" i="34"/>
  <c r="E22" i="34"/>
  <c r="F7" i="34"/>
  <c r="D10" i="34"/>
  <c r="I10" i="34"/>
  <c r="H8" i="34"/>
  <c r="F8" i="34"/>
  <c r="F20" i="34"/>
  <c r="H18" i="34"/>
  <c r="G10" i="34"/>
  <c r="H10" i="34"/>
  <c r="H7" i="34"/>
  <c r="G12" i="34"/>
  <c r="I12" i="34"/>
  <c r="H16" i="34"/>
  <c r="I16" i="34"/>
  <c r="D11" i="34"/>
  <c r="F19" i="34"/>
  <c r="H19" i="34"/>
  <c r="H20" i="34"/>
  <c r="H15" i="34"/>
  <c r="D17" i="34"/>
  <c r="E10" i="34"/>
  <c r="D7" i="34"/>
  <c r="G11" i="34"/>
  <c r="E19" i="34"/>
  <c r="D19" i="34"/>
  <c r="D20" i="34"/>
  <c r="G20" i="34"/>
  <c r="H21" i="34"/>
  <c r="H22" i="34"/>
  <c r="D12" i="34"/>
  <c r="F12" i="34"/>
  <c r="E13" i="34"/>
  <c r="I20" i="34"/>
  <c r="D23" i="34"/>
  <c r="E7" i="34"/>
  <c r="F21" i="34"/>
  <c r="BQ8" i="34"/>
  <c r="D8" i="34"/>
  <c r="E12" i="34"/>
  <c r="BA12" i="34"/>
  <c r="F22" i="34"/>
  <c r="F23" i="34"/>
  <c r="D16" i="34"/>
  <c r="BS16" i="34"/>
  <c r="F16" i="34"/>
  <c r="T13" i="34"/>
  <c r="N18" i="34"/>
  <c r="O23" i="34"/>
  <c r="M23" i="34"/>
  <c r="K18" i="34"/>
  <c r="O22" i="34"/>
  <c r="L22" i="34"/>
  <c r="O17" i="34"/>
  <c r="N21" i="34"/>
  <c r="O18" i="34"/>
  <c r="M18" i="34"/>
  <c r="M17" i="34"/>
  <c r="N14" i="34"/>
  <c r="K13" i="34"/>
  <c r="K21" i="34"/>
  <c r="M14" i="34"/>
  <c r="L14" i="34"/>
  <c r="N15" i="34"/>
  <c r="K15" i="34"/>
  <c r="O14" i="34"/>
  <c r="N13" i="34"/>
  <c r="K11" i="34"/>
  <c r="O9" i="34"/>
  <c r="O13" i="34"/>
  <c r="M9" i="34"/>
  <c r="L9" i="34"/>
  <c r="K8" i="34"/>
  <c r="P7" i="34"/>
  <c r="O10" i="34"/>
  <c r="O15" i="34"/>
  <c r="M16" i="34"/>
  <c r="R16" i="34"/>
  <c r="W16" i="34"/>
  <c r="M11" i="34"/>
  <c r="BH5" i="34"/>
  <c r="R12" i="34"/>
  <c r="K12" i="34"/>
  <c r="P10" i="34"/>
  <c r="V10" i="34"/>
  <c r="M7" i="34"/>
  <c r="CG24" i="34"/>
  <c r="W7" i="34"/>
  <c r="S9" i="34"/>
  <c r="T16" i="34"/>
  <c r="BV12" i="34"/>
  <c r="P12" i="34"/>
  <c r="BW7" i="34"/>
  <c r="CA10" i="34"/>
  <c r="R10" i="34"/>
  <c r="BW10" i="34"/>
  <c r="CE24" i="34"/>
  <c r="L7" i="34"/>
  <c r="R11" i="34"/>
  <c r="U8" i="34"/>
  <c r="V16" i="34"/>
  <c r="BW12" i="34"/>
  <c r="V12" i="34"/>
  <c r="CA12" i="34"/>
  <c r="AK7" i="34"/>
  <c r="AJ7" i="34"/>
  <c r="W8" i="34"/>
  <c r="U16" i="34"/>
  <c r="S16" i="34"/>
  <c r="L12" i="34"/>
  <c r="BY12" i="34"/>
  <c r="S12" i="34"/>
  <c r="O12" i="34"/>
  <c r="BZ11" i="34"/>
  <c r="M10" i="34"/>
  <c r="U10" i="34"/>
  <c r="BX10" i="34"/>
  <c r="BZ7" i="34"/>
  <c r="R23" i="34"/>
  <c r="W23" i="34"/>
  <c r="W18" i="34"/>
  <c r="U23" i="34"/>
  <c r="W22" i="34"/>
  <c r="T22" i="34"/>
  <c r="T18" i="34"/>
  <c r="R18" i="34"/>
  <c r="R14" i="34"/>
  <c r="V18" i="34"/>
  <c r="S17" i="34"/>
  <c r="U21" i="34"/>
  <c r="W15" i="34"/>
  <c r="T15" i="34"/>
  <c r="R15" i="34"/>
  <c r="W14" i="34"/>
  <c r="V13" i="34"/>
  <c r="V14" i="34"/>
  <c r="S13" i="34"/>
  <c r="U19" i="34"/>
  <c r="W17" i="34"/>
  <c r="T14" i="34"/>
  <c r="R20" i="34"/>
  <c r="S18" i="34"/>
  <c r="U17" i="34"/>
  <c r="R17" i="34"/>
  <c r="T9" i="34"/>
  <c r="R9" i="34"/>
  <c r="V11" i="34"/>
  <c r="R7" i="34"/>
  <c r="U9" i="34"/>
  <c r="U14" i="34"/>
  <c r="W13" i="34"/>
  <c r="U11" i="34"/>
  <c r="T8" i="34"/>
  <c r="S11" i="34"/>
  <c r="W9" i="34"/>
  <c r="S8" i="34"/>
  <c r="U12" i="34"/>
  <c r="R8" i="34"/>
  <c r="V8" i="34"/>
  <c r="N12" i="34"/>
  <c r="W12" i="34"/>
  <c r="K7" i="34"/>
  <c r="BY10" i="34"/>
  <c r="W10" i="34"/>
  <c r="L10" i="34"/>
  <c r="N7" i="34"/>
  <c r="CH24" i="34"/>
  <c r="Z23" i="34"/>
  <c r="AC23" i="34"/>
  <c r="AB22" i="34"/>
  <c r="AC18" i="34"/>
  <c r="AA18" i="34"/>
  <c r="AB18" i="34"/>
  <c r="Z18" i="34"/>
  <c r="AA17" i="34"/>
  <c r="Z14" i="34"/>
  <c r="AD21" i="34"/>
  <c r="Y18" i="34"/>
  <c r="AA21" i="34"/>
  <c r="Y22" i="34"/>
  <c r="AB14" i="34"/>
  <c r="Y14" i="34"/>
  <c r="AB19" i="34"/>
  <c r="Y20" i="34"/>
  <c r="AA15" i="34"/>
  <c r="Z15" i="34"/>
  <c r="Y21" i="34"/>
  <c r="Y15" i="34"/>
  <c r="AD14" i="34"/>
  <c r="Y13" i="34"/>
  <c r="AA19" i="34"/>
  <c r="AC9" i="34"/>
  <c r="AC15" i="34"/>
  <c r="AA13" i="34"/>
  <c r="AB9" i="34"/>
  <c r="Z17" i="34"/>
  <c r="AD11" i="34"/>
  <c r="Z9" i="34"/>
  <c r="Z8" i="34"/>
  <c r="AC8" i="34"/>
  <c r="Y7" i="34"/>
  <c r="AB8" i="34"/>
  <c r="AA8" i="34"/>
  <c r="AC14" i="34"/>
  <c r="Z7" i="34"/>
  <c r="Y9" i="34"/>
  <c r="Z20" i="34"/>
  <c r="AT5" i="34"/>
  <c r="BV23" i="34"/>
  <c r="BZ18" i="34"/>
  <c r="CA23" i="34"/>
  <c r="BY23" i="34"/>
  <c r="BW18" i="34"/>
  <c r="CA22" i="34"/>
  <c r="BV17" i="34"/>
  <c r="BV14" i="34"/>
  <c r="CA18" i="34"/>
  <c r="BY18" i="34"/>
  <c r="BZ21" i="34"/>
  <c r="BZ14" i="34"/>
  <c r="BW13" i="34"/>
  <c r="CA15" i="34"/>
  <c r="BY14" i="34"/>
  <c r="BZ15" i="34"/>
  <c r="BX14" i="34"/>
  <c r="BW21" i="34"/>
  <c r="BW15" i="34"/>
  <c r="BV18" i="34"/>
  <c r="BX19" i="34"/>
  <c r="CA13" i="34"/>
  <c r="BY9" i="34"/>
  <c r="BW11" i="34"/>
  <c r="BX22" i="34"/>
  <c r="CA17" i="34"/>
  <c r="BZ13" i="34"/>
  <c r="CA9" i="34"/>
  <c r="BY16" i="34"/>
  <c r="CA14" i="34"/>
  <c r="BW8" i="34"/>
  <c r="BV9" i="34"/>
  <c r="BV7" i="34"/>
  <c r="BX8" i="34"/>
  <c r="BZ8" i="34"/>
  <c r="BX9" i="34"/>
  <c r="BY8" i="34"/>
  <c r="K10" i="34"/>
  <c r="T10" i="34"/>
  <c r="BZ10" i="34"/>
  <c r="S7" i="34"/>
  <c r="CF24" i="34"/>
  <c r="V7" i="34"/>
  <c r="CA7" i="34"/>
  <c r="AH23" i="34"/>
  <c r="AG18" i="34"/>
  <c r="AG21" i="34"/>
  <c r="AK23" i="34"/>
  <c r="AJ22" i="34"/>
  <c r="AJ18" i="34"/>
  <c r="AK21" i="34"/>
  <c r="AH14" i="34"/>
  <c r="AH18" i="34"/>
  <c r="AF17" i="34"/>
  <c r="AJ15" i="34"/>
  <c r="AK17" i="34"/>
  <c r="AI15" i="34"/>
  <c r="AH17" i="34"/>
  <c r="AH15" i="34"/>
  <c r="AK14" i="34"/>
  <c r="AG13" i="34"/>
  <c r="AK18" i="34"/>
  <c r="AG15" i="34"/>
  <c r="AJ14" i="34"/>
  <c r="AF13" i="34"/>
  <c r="AG22" i="34"/>
  <c r="AI18" i="34"/>
  <c r="AG9" i="34"/>
  <c r="AI13" i="34"/>
  <c r="AG14" i="34"/>
  <c r="AK11" i="34"/>
  <c r="AI11" i="34"/>
  <c r="AG16" i="34"/>
  <c r="AI8" i="34"/>
  <c r="AK9" i="34"/>
  <c r="AF11" i="34"/>
  <c r="AF7" i="34"/>
  <c r="AJ8" i="34"/>
  <c r="AH7" i="34"/>
  <c r="AJ9" i="34"/>
  <c r="AG11" i="34"/>
  <c r="AH9" i="34"/>
  <c r="AK8" i="34"/>
  <c r="CD24" i="34"/>
  <c r="AM5" i="34"/>
  <c r="DM13" i="32"/>
  <c r="CC12" i="32"/>
  <c r="DM20" i="32"/>
  <c r="EK21" i="32"/>
  <c r="EK20" i="32"/>
  <c r="EI14" i="32"/>
  <c r="EK23" i="32"/>
  <c r="EK15" i="32"/>
  <c r="EK7" i="32"/>
  <c r="EK22" i="32"/>
  <c r="EK14" i="32"/>
  <c r="EK18" i="32"/>
  <c r="EK10" i="32"/>
  <c r="EK8" i="32"/>
  <c r="EK16" i="32"/>
  <c r="DM21" i="32"/>
  <c r="EK13" i="32"/>
  <c r="DY20" i="32"/>
  <c r="EK9" i="32"/>
  <c r="DY19" i="32"/>
  <c r="EK12" i="32"/>
  <c r="DY9" i="32"/>
  <c r="EK11" i="32"/>
  <c r="CC20" i="32"/>
  <c r="DY23" i="32"/>
  <c r="EK17" i="32"/>
  <c r="DY12" i="32"/>
  <c r="DY7" i="32"/>
  <c r="DY15" i="32"/>
  <c r="DY21" i="32"/>
  <c r="EC10" i="32"/>
  <c r="DY18" i="32"/>
  <c r="DY10" i="32"/>
  <c r="DY16" i="32"/>
  <c r="DY8" i="32"/>
  <c r="DY13" i="32"/>
  <c r="DY22" i="32"/>
  <c r="DY17" i="32"/>
  <c r="DY14" i="32"/>
  <c r="DM19" i="32"/>
  <c r="DJ20" i="32"/>
  <c r="DM23" i="32"/>
  <c r="DM15" i="32"/>
  <c r="DM7" i="32"/>
  <c r="DM22" i="32"/>
  <c r="DM14" i="32"/>
  <c r="DM18" i="32"/>
  <c r="DM10" i="32"/>
  <c r="DM8" i="32"/>
  <c r="DM16" i="32"/>
  <c r="DM12" i="32"/>
  <c r="DM11" i="32"/>
  <c r="DM17" i="32"/>
  <c r="CC10" i="32"/>
  <c r="CC18" i="32"/>
  <c r="CC17" i="32"/>
  <c r="CC9" i="32"/>
  <c r="CC16" i="32"/>
  <c r="CC8" i="32"/>
  <c r="CC23" i="32"/>
  <c r="CC15" i="32"/>
  <c r="CC7" i="32"/>
  <c r="CC11" i="32"/>
  <c r="CC21" i="32"/>
  <c r="CC22" i="32"/>
  <c r="CC13" i="32"/>
  <c r="CC14" i="32"/>
  <c r="BQ20" i="32"/>
  <c r="P10" i="32"/>
  <c r="BV10" i="32"/>
  <c r="BQ23" i="32"/>
  <c r="BQ15" i="32"/>
  <c r="BQ7" i="32"/>
  <c r="BQ10" i="32"/>
  <c r="BQ18" i="32"/>
  <c r="BQ16" i="32"/>
  <c r="BQ8" i="32"/>
  <c r="BQ9" i="32"/>
  <c r="Q20" i="32"/>
  <c r="BQ12" i="32"/>
  <c r="BE9" i="32"/>
  <c r="BQ11" i="32"/>
  <c r="BE12" i="32"/>
  <c r="BQ14" i="32"/>
  <c r="DU18" i="32"/>
  <c r="BQ21" i="32"/>
  <c r="BQ22" i="32"/>
  <c r="BQ13" i="32"/>
  <c r="BQ17" i="32"/>
  <c r="BE22" i="32"/>
  <c r="DI17" i="32"/>
  <c r="BE21" i="32"/>
  <c r="BI8" i="32"/>
  <c r="BE10" i="32"/>
  <c r="BE18" i="32"/>
  <c r="BE16" i="32"/>
  <c r="BE8" i="32"/>
  <c r="BE23" i="32"/>
  <c r="DV16" i="32"/>
  <c r="DQ11" i="32"/>
  <c r="BE13" i="32"/>
  <c r="BE11" i="32"/>
  <c r="BE20" i="32"/>
  <c r="BE14" i="32"/>
  <c r="BE7" i="32"/>
  <c r="BE19" i="32"/>
  <c r="BE17" i="32"/>
  <c r="BD14" i="32"/>
  <c r="BI13" i="32"/>
  <c r="BI21" i="32"/>
  <c r="BI7" i="32"/>
  <c r="BI23" i="32"/>
  <c r="BI16" i="32"/>
  <c r="BI15" i="32"/>
  <c r="BI9" i="32"/>
  <c r="BI11" i="32"/>
  <c r="DX11" i="32"/>
  <c r="BI18" i="32"/>
  <c r="BI22" i="32"/>
  <c r="BI19" i="32"/>
  <c r="BI14" i="32"/>
  <c r="BI20" i="32"/>
  <c r="BI10" i="32"/>
  <c r="BI12" i="32"/>
  <c r="BI17" i="32"/>
  <c r="AS20" i="32"/>
  <c r="AS19" i="32"/>
  <c r="DR9" i="32"/>
  <c r="DK10" i="32"/>
  <c r="DR14" i="32"/>
  <c r="AS9" i="32"/>
  <c r="DJ19" i="32"/>
  <c r="DL16" i="32"/>
  <c r="DJ11" i="32"/>
  <c r="AG20" i="32"/>
  <c r="AS12" i="32"/>
  <c r="Q16" i="32"/>
  <c r="DR22" i="32"/>
  <c r="AG9" i="32"/>
  <c r="AS22" i="32"/>
  <c r="Y22" i="32"/>
  <c r="Q23" i="32"/>
  <c r="DL14" i="32"/>
  <c r="AG22" i="32"/>
  <c r="AS11" i="32"/>
  <c r="DH15" i="32"/>
  <c r="DL12" i="32"/>
  <c r="AS21" i="32"/>
  <c r="Y23" i="32"/>
  <c r="S17" i="32"/>
  <c r="AR10" i="32"/>
  <c r="AS23" i="32"/>
  <c r="AS15" i="32"/>
  <c r="AS7" i="32"/>
  <c r="AS18" i="32"/>
  <c r="AS10" i="32"/>
  <c r="AS16" i="32"/>
  <c r="AS8" i="32"/>
  <c r="U20" i="32"/>
  <c r="DK22" i="32"/>
  <c r="AS13" i="32"/>
  <c r="AS14" i="32"/>
  <c r="DJ23" i="32"/>
  <c r="DL21" i="32"/>
  <c r="DL15" i="32"/>
  <c r="DH17" i="32"/>
  <c r="DI10" i="32"/>
  <c r="DR11" i="32"/>
  <c r="DJ13" i="32"/>
  <c r="DI14" i="32"/>
  <c r="DQ8" i="32"/>
  <c r="DK9" i="32"/>
  <c r="DH16" i="32"/>
  <c r="DH19" i="32"/>
  <c r="DQ22" i="32"/>
  <c r="DH23" i="32"/>
  <c r="DQ23" i="32"/>
  <c r="DI19" i="32"/>
  <c r="DK16" i="32"/>
  <c r="DK12" i="32"/>
  <c r="DH11" i="32"/>
  <c r="DL11" i="32"/>
  <c r="DK13" i="32"/>
  <c r="DK14" i="32"/>
  <c r="DH7" i="32"/>
  <c r="DI12" i="32"/>
  <c r="DH18" i="32"/>
  <c r="DI21" i="32"/>
  <c r="AG19" i="32"/>
  <c r="DR21" i="32"/>
  <c r="DL19" i="32"/>
  <c r="DQ19" i="32"/>
  <c r="DQ16" i="32"/>
  <c r="DQ12" i="32"/>
  <c r="DI11" i="32"/>
  <c r="DI9" i="32"/>
  <c r="DJ9" i="32"/>
  <c r="DJ7" i="32"/>
  <c r="DR13" i="32"/>
  <c r="DQ20" i="32"/>
  <c r="DK20" i="32"/>
  <c r="DI20" i="32"/>
  <c r="DH22" i="32"/>
  <c r="DR19" i="32"/>
  <c r="DK19" i="32"/>
  <c r="DR16" i="32"/>
  <c r="DR12" i="32"/>
  <c r="DL7" i="32"/>
  <c r="DJ12" i="32"/>
  <c r="DH14" i="32"/>
  <c r="DL8" i="32"/>
  <c r="DJ10" i="32"/>
  <c r="DR7" i="32"/>
  <c r="DQ14" i="32"/>
  <c r="DK15" i="32"/>
  <c r="DJ21" i="32"/>
  <c r="U19" i="32"/>
  <c r="AG12" i="32"/>
  <c r="DI23" i="32"/>
  <c r="DK21" i="32"/>
  <c r="DI15" i="32"/>
  <c r="DR15" i="32"/>
  <c r="DK17" i="32"/>
  <c r="DR10" i="32"/>
  <c r="DQ13" i="32"/>
  <c r="DK8" i="32"/>
  <c r="DK7" i="32"/>
  <c r="DJ16" i="32"/>
  <c r="DH20" i="32"/>
  <c r="U9" i="32"/>
  <c r="DJ17" i="32"/>
  <c r="DR23" i="32"/>
  <c r="DR20" i="32"/>
  <c r="DL18" i="32"/>
  <c r="DQ18" i="32"/>
  <c r="DL17" i="32"/>
  <c r="DI16" i="32"/>
  <c r="DH10" i="32"/>
  <c r="AF8" i="32"/>
  <c r="AG23" i="32"/>
  <c r="AG15" i="32"/>
  <c r="AG7" i="32"/>
  <c r="AG10" i="32"/>
  <c r="AG18" i="32"/>
  <c r="AG16" i="32"/>
  <c r="AG8" i="32"/>
  <c r="DL9" i="32"/>
  <c r="DH13" i="32"/>
  <c r="DJ14" i="32"/>
  <c r="DL10" i="32"/>
  <c r="DH9" i="32"/>
  <c r="DQ9" i="32"/>
  <c r="DK18" i="32"/>
  <c r="AG21" i="32"/>
  <c r="AG11" i="32"/>
  <c r="DH21" i="32"/>
  <c r="DI8" i="32"/>
  <c r="DL22" i="32"/>
  <c r="DI22" i="32"/>
  <c r="DL23" i="32"/>
  <c r="DI18" i="32"/>
  <c r="DQ17" i="32"/>
  <c r="DR17" i="32"/>
  <c r="DH12" i="32"/>
  <c r="DK11" i="32"/>
  <c r="DI13" i="32"/>
  <c r="DI7" i="32"/>
  <c r="DJ15" i="32"/>
  <c r="DK23" i="32"/>
  <c r="AG13" i="32"/>
  <c r="AG17" i="32"/>
  <c r="DW16" i="32"/>
  <c r="DU15" i="32"/>
  <c r="T10" i="32"/>
  <c r="U23" i="32"/>
  <c r="U15" i="32"/>
  <c r="U7" i="32"/>
  <c r="U18" i="32"/>
  <c r="U10" i="32"/>
  <c r="U16" i="32"/>
  <c r="U8" i="32"/>
  <c r="U11" i="32"/>
  <c r="DU23" i="32"/>
  <c r="DT18" i="32"/>
  <c r="BD22" i="32"/>
  <c r="EC16" i="32"/>
  <c r="U14" i="32"/>
  <c r="U21" i="32"/>
  <c r="U22" i="32"/>
  <c r="ED16" i="32"/>
  <c r="U13" i="32"/>
  <c r="U17" i="32"/>
  <c r="EG19" i="32"/>
  <c r="M16" i="32"/>
  <c r="I23" i="32"/>
  <c r="I15" i="32"/>
  <c r="I22" i="32"/>
  <c r="I14" i="32"/>
  <c r="I21" i="32"/>
  <c r="I13" i="32"/>
  <c r="I20" i="32"/>
  <c r="I12" i="32"/>
  <c r="I19" i="32"/>
  <c r="I11" i="32"/>
  <c r="I18" i="32"/>
  <c r="I10" i="32"/>
  <c r="I17" i="32"/>
  <c r="I9" i="32"/>
  <c r="I16" i="32"/>
  <c r="I8" i="32"/>
  <c r="DR8" i="32"/>
  <c r="DH8" i="32"/>
  <c r="DQ15" i="32"/>
  <c r="DR18" i="32"/>
  <c r="DQ21" i="32"/>
  <c r="EJ18" i="32"/>
  <c r="EJ16" i="32"/>
  <c r="EF12" i="32"/>
  <c r="DQ7" i="32"/>
  <c r="DJ18" i="32"/>
  <c r="DJ22" i="32"/>
  <c r="EH14" i="32"/>
  <c r="DV19" i="32"/>
  <c r="DV10" i="32"/>
  <c r="EG11" i="32"/>
  <c r="DQ10" i="32"/>
  <c r="DL13" i="32"/>
  <c r="DJ8" i="32"/>
  <c r="DL20" i="32"/>
  <c r="EP17" i="32"/>
  <c r="EI12" i="32"/>
  <c r="EH10" i="32"/>
  <c r="EG17" i="32"/>
  <c r="EJ12" i="32"/>
  <c r="P22" i="32"/>
  <c r="Z23" i="32"/>
  <c r="Z19" i="32"/>
  <c r="D21" i="32"/>
  <c r="Z17" i="32"/>
  <c r="Y16" i="32"/>
  <c r="S19" i="32"/>
  <c r="BL15" i="32"/>
  <c r="P23" i="32"/>
  <c r="BB19" i="32"/>
  <c r="BC21" i="32"/>
  <c r="G22" i="32"/>
  <c r="T21" i="32"/>
  <c r="Y18" i="32"/>
  <c r="P21" i="32"/>
  <c r="P17" i="32"/>
  <c r="P12" i="32"/>
  <c r="T23" i="32"/>
  <c r="P18" i="32"/>
  <c r="E17" i="32"/>
  <c r="Z16" i="32"/>
  <c r="Z12" i="32"/>
  <c r="S10" i="32"/>
  <c r="P7" i="32"/>
  <c r="T22" i="32"/>
  <c r="Z21" i="32"/>
  <c r="Q22" i="32"/>
  <c r="D22" i="32"/>
  <c r="T19" i="32"/>
  <c r="Z15" i="32"/>
  <c r="Q17" i="32"/>
  <c r="T17" i="32"/>
  <c r="BO12" i="32"/>
  <c r="R23" i="32"/>
  <c r="S20" i="32"/>
  <c r="T15" i="32"/>
  <c r="P11" i="32"/>
  <c r="Z10" i="32"/>
  <c r="E20" i="32"/>
  <c r="S21" i="32"/>
  <c r="Q19" i="32"/>
  <c r="BJ19" i="32"/>
  <c r="P19" i="32"/>
  <c r="P15" i="32"/>
  <c r="Y17" i="32"/>
  <c r="R17" i="32"/>
  <c r="BV17" i="32"/>
  <c r="BM8" i="32"/>
  <c r="H16" i="32"/>
  <c r="BL21" i="32"/>
  <c r="E23" i="32"/>
  <c r="S22" i="32"/>
  <c r="BJ23" i="32"/>
  <c r="Z20" i="32"/>
  <c r="R19" i="32"/>
  <c r="G17" i="32"/>
  <c r="Y12" i="32"/>
  <c r="Q10" i="32"/>
  <c r="Q13" i="32"/>
  <c r="R14" i="32"/>
  <c r="R10" i="32"/>
  <c r="P9" i="32"/>
  <c r="S11" i="32"/>
  <c r="Q15" i="32"/>
  <c r="T16" i="32"/>
  <c r="P13" i="32"/>
  <c r="AN18" i="32"/>
  <c r="Y14" i="32"/>
  <c r="Q9" i="32"/>
  <c r="T14" i="32"/>
  <c r="R11" i="32"/>
  <c r="P14" i="32"/>
  <c r="S16" i="32"/>
  <c r="AB12" i="32"/>
  <c r="T12" i="32"/>
  <c r="Z9" i="32"/>
  <c r="Z11" i="32"/>
  <c r="R12" i="32"/>
  <c r="T11" i="32"/>
  <c r="R13" i="32"/>
  <c r="Y8" i="32"/>
  <c r="S12" i="32"/>
  <c r="S14" i="32"/>
  <c r="R16" i="32"/>
  <c r="Z14" i="32"/>
  <c r="T9" i="32"/>
  <c r="Y13" i="32"/>
  <c r="S13" i="32"/>
  <c r="T8" i="32"/>
  <c r="BC14" i="32"/>
  <c r="Y20" i="32"/>
  <c r="E16" i="32"/>
  <c r="Q8" i="32"/>
  <c r="R9" i="32"/>
  <c r="S8" i="32"/>
  <c r="N19" i="32"/>
  <c r="D18" i="32"/>
  <c r="T7" i="32"/>
  <c r="Y11" i="32"/>
  <c r="BJ10" i="32"/>
  <c r="T18" i="32"/>
  <c r="H12" i="32"/>
  <c r="Q11" i="32"/>
  <c r="Q14" i="32"/>
  <c r="R7" i="32"/>
  <c r="Q7" i="32"/>
  <c r="S7" i="32"/>
  <c r="Q21" i="32"/>
  <c r="S9" i="32"/>
  <c r="P8" i="32"/>
  <c r="R21" i="32"/>
  <c r="AD23" i="32"/>
  <c r="Y10" i="32"/>
  <c r="Y9" i="32"/>
  <c r="Z7" i="32"/>
  <c r="Q12" i="32"/>
  <c r="R8" i="32"/>
  <c r="AD19" i="32"/>
  <c r="S15" i="32"/>
  <c r="R18" i="32"/>
  <c r="P16" i="32"/>
  <c r="S23" i="32"/>
  <c r="BB23" i="32"/>
  <c r="BC20" i="32"/>
  <c r="AZ23" i="32"/>
  <c r="BV21" i="32"/>
  <c r="BA22" i="32"/>
  <c r="AX20" i="32"/>
  <c r="BP15" i="32"/>
  <c r="BL18" i="32"/>
  <c r="BA15" i="32"/>
  <c r="BJ15" i="32"/>
  <c r="AZ17" i="32"/>
  <c r="BC17" i="32"/>
  <c r="AL17" i="32"/>
  <c r="BC16" i="32"/>
  <c r="AL16" i="32"/>
  <c r="BM12" i="32"/>
  <c r="BP12" i="32"/>
  <c r="BM10" i="32"/>
  <c r="BD8" i="32"/>
  <c r="AP23" i="32"/>
  <c r="BP22" i="32"/>
  <c r="BJ21" i="32"/>
  <c r="BV23" i="32"/>
  <c r="BO21" i="32"/>
  <c r="BD15" i="32"/>
  <c r="AZ18" i="32"/>
  <c r="BO19" i="32"/>
  <c r="BL17" i="32"/>
  <c r="BO17" i="32"/>
  <c r="BJ17" i="32"/>
  <c r="BO16" i="32"/>
  <c r="BV16" i="32"/>
  <c r="BC12" i="32"/>
  <c r="BD9" i="32"/>
  <c r="BM13" i="32"/>
  <c r="AZ21" i="32"/>
  <c r="AF22" i="32"/>
  <c r="BO22" i="32"/>
  <c r="AX23" i="32"/>
  <c r="BP21" i="32"/>
  <c r="AE21" i="32"/>
  <c r="BP23" i="32"/>
  <c r="BV19" i="32"/>
  <c r="AZ15" i="32"/>
  <c r="BU18" i="32"/>
  <c r="BB17" i="32"/>
  <c r="AW16" i="32"/>
  <c r="AZ12" i="32"/>
  <c r="BA8" i="32"/>
  <c r="BB14" i="32"/>
  <c r="BM23" i="32"/>
  <c r="BC22" i="32"/>
  <c r="BM20" i="32"/>
  <c r="AL23" i="32"/>
  <c r="BD21" i="32"/>
  <c r="BL22" i="32"/>
  <c r="BD23" i="32"/>
  <c r="BU17" i="32"/>
  <c r="BN17" i="32"/>
  <c r="BD17" i="32"/>
  <c r="BU16" i="32"/>
  <c r="BL12" i="32"/>
  <c r="BU12" i="32"/>
  <c r="BU10" i="32"/>
  <c r="BP10" i="32"/>
  <c r="BC11" i="32"/>
  <c r="BU13" i="32"/>
  <c r="BB13" i="32"/>
  <c r="BP17" i="32"/>
  <c r="BD16" i="32"/>
  <c r="BD10" i="32"/>
  <c r="BC10" i="32"/>
  <c r="BM11" i="32"/>
  <c r="BA9" i="32"/>
  <c r="BU22" i="32"/>
  <c r="BA23" i="32"/>
  <c r="AZ22" i="32"/>
  <c r="BV20" i="32"/>
  <c r="BL19" i="32"/>
  <c r="BA19" i="32"/>
  <c r="BP19" i="32"/>
  <c r="BU19" i="32"/>
  <c r="BA17" i="32"/>
  <c r="BL16" i="32"/>
  <c r="BP16" i="32"/>
  <c r="BM16" i="32"/>
  <c r="BP7" i="32"/>
  <c r="BN10" i="32"/>
  <c r="BA20" i="32"/>
  <c r="BD19" i="32"/>
  <c r="BC19" i="32"/>
  <c r="BN23" i="32"/>
  <c r="AW22" i="32"/>
  <c r="BO20" i="32"/>
  <c r="BL23" i="32"/>
  <c r="BM22" i="32"/>
  <c r="BU23" i="32"/>
  <c r="BJ20" i="32"/>
  <c r="BM19" i="32"/>
  <c r="BM15" i="32"/>
  <c r="AZ19" i="32"/>
  <c r="BV15" i="32"/>
  <c r="AN17" i="32"/>
  <c r="BM17" i="32"/>
  <c r="BD12" i="32"/>
  <c r="BV12" i="32"/>
  <c r="BV9" i="32"/>
  <c r="BD7" i="32"/>
  <c r="BJ11" i="32"/>
  <c r="BC13" i="32"/>
  <c r="CA13" i="32"/>
  <c r="BY10" i="32"/>
  <c r="CB16" i="32"/>
  <c r="CA19" i="32"/>
  <c r="CH20" i="32"/>
  <c r="CB22" i="32"/>
  <c r="CG22" i="32"/>
  <c r="CG14" i="32"/>
  <c r="BZ17" i="32"/>
  <c r="BZ19" i="32"/>
  <c r="CG11" i="32"/>
  <c r="BY9" i="32"/>
  <c r="BY13" i="32"/>
  <c r="CG13" i="32"/>
  <c r="CB13" i="32"/>
  <c r="CB11" i="32"/>
  <c r="CG12" i="32"/>
  <c r="CG16" i="32"/>
  <c r="CA17" i="32"/>
  <c r="BX16" i="32"/>
  <c r="CH15" i="32"/>
  <c r="BX19" i="32"/>
  <c r="CB19" i="32"/>
  <c r="BY20" i="32"/>
  <c r="BX23" i="32"/>
  <c r="BX21" i="32"/>
  <c r="CB9" i="32"/>
  <c r="CB18" i="32"/>
  <c r="BY14" i="32"/>
  <c r="BY8" i="32"/>
  <c r="CG10" i="32"/>
  <c r="CG17" i="32"/>
  <c r="BY19" i="32"/>
  <c r="CB23" i="32"/>
  <c r="CG23" i="32"/>
  <c r="CB14" i="32"/>
  <c r="CA10" i="32"/>
  <c r="BZ14" i="32"/>
  <c r="BX11" i="32"/>
  <c r="CA11" i="32"/>
  <c r="BZ11" i="32"/>
  <c r="CH16" i="32"/>
  <c r="CH19" i="32"/>
  <c r="CH23" i="32"/>
  <c r="BX14" i="32"/>
  <c r="BX15" i="32"/>
  <c r="CB21" i="32"/>
  <c r="BZ23" i="32"/>
  <c r="BZ13" i="32"/>
  <c r="CH12" i="32"/>
  <c r="BX12" i="32"/>
  <c r="CB17" i="32"/>
  <c r="BX17" i="32"/>
  <c r="BY18" i="32"/>
  <c r="CB15" i="32"/>
  <c r="BX22" i="32"/>
  <c r="BY22" i="32"/>
  <c r="CA22" i="32"/>
  <c r="CA20" i="32"/>
  <c r="CH11" i="32"/>
  <c r="CH14" i="32"/>
  <c r="CB8" i="32"/>
  <c r="CB7" i="32"/>
  <c r="CA12" i="32"/>
  <c r="BY16" i="32"/>
  <c r="BY17" i="32"/>
  <c r="BY15" i="32"/>
  <c r="BX18" i="32"/>
  <c r="CA14" i="32"/>
  <c r="BX13" i="32"/>
  <c r="BY11" i="32"/>
  <c r="CH9" i="32"/>
  <c r="CH10" i="32"/>
  <c r="CB12" i="32"/>
  <c r="CA16" i="32"/>
  <c r="CH17" i="32"/>
  <c r="CA21" i="32"/>
  <c r="CH21" i="32"/>
  <c r="BY23" i="32"/>
  <c r="AX12" i="32"/>
  <c r="DW10" i="32"/>
  <c r="G11" i="32"/>
  <c r="BP9" i="32"/>
  <c r="T13" i="32"/>
  <c r="Z18" i="32"/>
  <c r="R22" i="32"/>
  <c r="BN13" i="32"/>
  <c r="T20" i="32"/>
  <c r="R15" i="32"/>
  <c r="Y15" i="32"/>
  <c r="Q18" i="32"/>
  <c r="BL11" i="32"/>
  <c r="EF13" i="32"/>
  <c r="Z13" i="32"/>
  <c r="R20" i="32"/>
  <c r="DU16" i="32"/>
  <c r="EH9" i="32"/>
  <c r="Z8" i="32"/>
  <c r="Y19" i="32"/>
  <c r="Y7" i="32"/>
  <c r="S18" i="32"/>
  <c r="Z22" i="32"/>
  <c r="ED20" i="32"/>
  <c r="DX23" i="32"/>
  <c r="DX15" i="32"/>
  <c r="EF15" i="32"/>
  <c r="EO19" i="32"/>
  <c r="EH16" i="32"/>
  <c r="DT17" i="32"/>
  <c r="DV17" i="32"/>
  <c r="DW17" i="32"/>
  <c r="DX17" i="32"/>
  <c r="EC12" i="32"/>
  <c r="ED12" i="32"/>
  <c r="DU10" i="32"/>
  <c r="EJ9" i="32"/>
  <c r="EG13" i="32"/>
  <c r="DU19" i="32"/>
  <c r="DX18" i="32"/>
  <c r="DT15" i="32"/>
  <c r="EF17" i="32"/>
  <c r="DU17" i="32"/>
  <c r="EH17" i="32"/>
  <c r="EI17" i="32"/>
  <c r="EJ17" i="32"/>
  <c r="ED17" i="32"/>
  <c r="DX16" i="32"/>
  <c r="DT12" i="32"/>
  <c r="DW12" i="32"/>
  <c r="DX12" i="32"/>
  <c r="EO12" i="32"/>
  <c r="EP12" i="32"/>
  <c r="EG10" i="32"/>
  <c r="DU8" i="32"/>
  <c r="EP9" i="32"/>
  <c r="EO11" i="32"/>
  <c r="EO16" i="32"/>
  <c r="EI10" i="32"/>
  <c r="EI13" i="32"/>
  <c r="EO14" i="32"/>
  <c r="EI16" i="32"/>
  <c r="EF11" i="32"/>
  <c r="EG23" i="32"/>
  <c r="AO22" i="32"/>
  <c r="AQ21" i="32"/>
  <c r="AO19" i="32"/>
  <c r="DX19" i="32"/>
  <c r="ED19" i="32"/>
  <c r="EI18" i="32"/>
  <c r="EG15" i="32"/>
  <c r="EI20" i="32"/>
  <c r="AX17" i="32"/>
  <c r="EP16" i="32"/>
  <c r="EG16" i="32"/>
  <c r="BJ12" i="32"/>
  <c r="BD11" i="32"/>
  <c r="BA10" i="32"/>
  <c r="DX10" i="32"/>
  <c r="DV11" i="32"/>
  <c r="EP11" i="32"/>
  <c r="BA13" i="32"/>
  <c r="EJ13" i="32"/>
  <c r="AZ14" i="32"/>
  <c r="EP23" i="32"/>
  <c r="EH18" i="32"/>
  <c r="I7" i="32"/>
  <c r="EJ22" i="32"/>
  <c r="EP15" i="32"/>
  <c r="EJ15" i="32"/>
  <c r="CJ5" i="32"/>
  <c r="CM15" i="32" s="1"/>
  <c r="EP13" i="32"/>
  <c r="DV23" i="32"/>
  <c r="EC22" i="32"/>
  <c r="EF21" i="32"/>
  <c r="DW20" i="32"/>
  <c r="DX22" i="32"/>
  <c r="EF23" i="32"/>
  <c r="EI22" i="32"/>
  <c r="EP21" i="32"/>
  <c r="DU20" i="32"/>
  <c r="ED23" i="32"/>
  <c r="EG22" i="32"/>
  <c r="EJ21" i="32"/>
  <c r="EO23" i="32"/>
  <c r="EF22" i="32"/>
  <c r="EI21" i="32"/>
  <c r="EO22" i="32"/>
  <c r="EH19" i="32"/>
  <c r="EH23" i="32"/>
  <c r="EG18" i="32"/>
  <c r="ED15" i="32"/>
  <c r="AX16" i="32"/>
  <c r="EF9" i="32"/>
  <c r="BB11" i="32"/>
  <c r="BJ9" i="32"/>
  <c r="DW11" i="32"/>
  <c r="AZ11" i="32"/>
  <c r="BA11" i="32"/>
  <c r="EH13" i="32"/>
  <c r="EH11" i="32"/>
  <c r="P20" i="32"/>
  <c r="H7" i="32"/>
  <c r="EG20" i="32"/>
  <c r="EJ19" i="32"/>
  <c r="EP19" i="32"/>
  <c r="EI19" i="32"/>
  <c r="EJ10" i="32"/>
  <c r="EG12" i="32"/>
  <c r="DT21" i="32"/>
  <c r="DT23" i="32"/>
  <c r="DW22" i="32"/>
  <c r="ED21" i="32"/>
  <c r="DU22" i="32"/>
  <c r="DX21" i="32"/>
  <c r="EC23" i="32"/>
  <c r="DT22" i="32"/>
  <c r="DW21" i="32"/>
  <c r="EP20" i="32"/>
  <c r="EJ23" i="32"/>
  <c r="DW19" i="32"/>
  <c r="DT19" i="32"/>
  <c r="D15" i="32"/>
  <c r="BJ16" i="32"/>
  <c r="BA16" i="32"/>
  <c r="DV12" i="32"/>
  <c r="DX9" i="32"/>
  <c r="DT10" i="32"/>
  <c r="AL9" i="32"/>
  <c r="DX7" i="32"/>
  <c r="EF14" i="32"/>
  <c r="EI11" i="32"/>
  <c r="BA12" i="32"/>
  <c r="AZ10" i="32"/>
  <c r="CV5" i="32"/>
  <c r="CV15" i="32" s="1"/>
  <c r="BJ14" i="32"/>
  <c r="AZ13" i="32"/>
  <c r="EJ8" i="32"/>
  <c r="BA14" i="32"/>
  <c r="Y21" i="32"/>
  <c r="AN15" i="32"/>
  <c r="AE19" i="32"/>
  <c r="AC17" i="32"/>
  <c r="AD16" i="32"/>
  <c r="AC16" i="32"/>
  <c r="AN12" i="32"/>
  <c r="AC10" i="32"/>
  <c r="AK22" i="32"/>
  <c r="AN21" i="32"/>
  <c r="AN23" i="32"/>
  <c r="AC22" i="32"/>
  <c r="AL20" i="32"/>
  <c r="AB18" i="32"/>
  <c r="AB21" i="32"/>
  <c r="AQ20" i="32"/>
  <c r="AB23" i="32"/>
  <c r="AQ22" i="32"/>
  <c r="AR21" i="32"/>
  <c r="AR23" i="32"/>
  <c r="AO15" i="32"/>
  <c r="AB15" i="32"/>
  <c r="AW18" i="32"/>
  <c r="AO17" i="32"/>
  <c r="AD17" i="32"/>
  <c r="AO16" i="32"/>
  <c r="AO10" i="32"/>
  <c r="EP14" i="32"/>
  <c r="EG14" i="32"/>
  <c r="AE22" i="32"/>
  <c r="AF21" i="32"/>
  <c r="AW23" i="32"/>
  <c r="AF23" i="32"/>
  <c r="AN19" i="32"/>
  <c r="AF19" i="32"/>
  <c r="AC15" i="32"/>
  <c r="AK18" i="32"/>
  <c r="AX15" i="32"/>
  <c r="AP17" i="32"/>
  <c r="AE16" i="32"/>
  <c r="AK17" i="32"/>
  <c r="AB10" i="32"/>
  <c r="EJ14" i="32"/>
  <c r="AE20" i="32"/>
  <c r="AO23" i="32"/>
  <c r="AX21" i="32"/>
  <c r="AK23" i="32"/>
  <c r="AR15" i="32"/>
  <c r="AR19" i="32"/>
  <c r="AL15" i="32"/>
  <c r="AP16" i="32"/>
  <c r="AE17" i="32"/>
  <c r="AQ16" i="32"/>
  <c r="AF16" i="32"/>
  <c r="AP14" i="32"/>
  <c r="AQ12" i="32"/>
  <c r="AE11" i="32"/>
  <c r="AN13" i="32"/>
  <c r="AC23" i="32"/>
  <c r="AL21" i="32"/>
  <c r="AO20" i="32"/>
  <c r="AN22" i="32"/>
  <c r="AF15" i="32"/>
  <c r="AL19" i="32"/>
  <c r="AQ17" i="32"/>
  <c r="AF17" i="32"/>
  <c r="AR16" i="32"/>
  <c r="AF12" i="32"/>
  <c r="AR22" i="32"/>
  <c r="AC20" i="32"/>
  <c r="AB22" i="32"/>
  <c r="AQ19" i="32"/>
  <c r="AC19" i="32"/>
  <c r="AX19" i="32"/>
  <c r="AK19" i="32"/>
  <c r="AB17" i="32"/>
  <c r="AR17" i="32"/>
  <c r="AK16" i="32"/>
  <c r="AR12" i="32"/>
  <c r="AW12" i="32"/>
  <c r="AL12" i="32"/>
  <c r="AQ10" i="32"/>
  <c r="AD11" i="32"/>
  <c r="ED11" i="32"/>
  <c r="DT11" i="32"/>
  <c r="EC9" i="32"/>
  <c r="AO14" i="32"/>
  <c r="H21" i="32"/>
  <c r="H23" i="32"/>
  <c r="D12" i="32"/>
  <c r="EC17" i="32"/>
  <c r="BL13" i="32"/>
  <c r="AW10" i="32"/>
  <c r="H22" i="32"/>
  <c r="N23" i="32"/>
  <c r="M18" i="32"/>
  <c r="D10" i="32"/>
  <c r="G21" i="32"/>
  <c r="H17" i="32"/>
  <c r="D14" i="32"/>
  <c r="G20" i="32"/>
  <c r="M23" i="32"/>
  <c r="F19" i="32"/>
  <c r="G16" i="32"/>
  <c r="BO11" i="32"/>
  <c r="AB11" i="32"/>
  <c r="DU11" i="32"/>
  <c r="BU11" i="32"/>
  <c r="BP13" i="32"/>
  <c r="F13" i="32"/>
  <c r="E19" i="32"/>
  <c r="H19" i="32"/>
  <c r="E15" i="32"/>
  <c r="M19" i="32"/>
  <c r="F17" i="32"/>
  <c r="N16" i="32"/>
  <c r="N12" i="32"/>
  <c r="F11" i="32"/>
  <c r="BV11" i="32"/>
  <c r="E11" i="32"/>
  <c r="M10" i="32"/>
  <c r="BP11" i="32"/>
  <c r="AL13" i="32"/>
  <c r="D13" i="32"/>
  <c r="AO12" i="32"/>
  <c r="AR8" i="32"/>
  <c r="N11" i="32"/>
  <c r="M12" i="32"/>
  <c r="H11" i="32"/>
  <c r="E10" i="32"/>
  <c r="N9" i="32"/>
  <c r="E8" i="32"/>
  <c r="F23" i="32"/>
  <c r="N21" i="32"/>
  <c r="O21" i="32" s="1"/>
  <c r="E22" i="32"/>
  <c r="N20" i="32"/>
  <c r="H15" i="32"/>
  <c r="N15" i="32"/>
  <c r="D17" i="32"/>
  <c r="N17" i="32"/>
  <c r="G12" i="32"/>
  <c r="H9" i="32"/>
  <c r="AP13" i="32"/>
  <c r="BO13" i="32"/>
  <c r="D11" i="32"/>
  <c r="M22" i="32"/>
  <c r="D23" i="32"/>
  <c r="AR14" i="32"/>
  <c r="AF11" i="32"/>
  <c r="AD10" i="32"/>
  <c r="AN14" i="32"/>
  <c r="DV20" i="32"/>
  <c r="DV22" i="32"/>
  <c r="EC21" i="32"/>
  <c r="DT20" i="32"/>
  <c r="DV21" i="32"/>
  <c r="EC20" i="32"/>
  <c r="DW23" i="32"/>
  <c r="EC18" i="32"/>
  <c r="DV18" i="32"/>
  <c r="DX20" i="32"/>
  <c r="DU21" i="32"/>
  <c r="EC19" i="32"/>
  <c r="EC15" i="32"/>
  <c r="ED22" i="32"/>
  <c r="DW15" i="32"/>
  <c r="ED18" i="32"/>
  <c r="DT16" i="32"/>
  <c r="DV15" i="32"/>
  <c r="DV8" i="32"/>
  <c r="EC7" i="32"/>
  <c r="DW18" i="32"/>
  <c r="ED9" i="32"/>
  <c r="DT8" i="32"/>
  <c r="DW7" i="32"/>
  <c r="DV7" i="32"/>
  <c r="DW9" i="32"/>
  <c r="ED8" i="32"/>
  <c r="DU7" i="32"/>
  <c r="DX13" i="32"/>
  <c r="DT9" i="32"/>
  <c r="DW8" i="32"/>
  <c r="ED7" i="32"/>
  <c r="EC8" i="32"/>
  <c r="DT7" i="32"/>
  <c r="DV9" i="32"/>
  <c r="AQ11" i="32"/>
  <c r="AN11" i="32"/>
  <c r="AW11" i="32"/>
  <c r="F22" i="32"/>
  <c r="M21" i="32"/>
  <c r="D20" i="32"/>
  <c r="F21" i="32"/>
  <c r="G18" i="32"/>
  <c r="G23" i="32"/>
  <c r="E18" i="32"/>
  <c r="M20" i="32"/>
  <c r="H20" i="32"/>
  <c r="F20" i="32"/>
  <c r="N18" i="32"/>
  <c r="M15" i="32"/>
  <c r="F16" i="32"/>
  <c r="G15" i="32"/>
  <c r="M17" i="32"/>
  <c r="D16" i="32"/>
  <c r="F15" i="32"/>
  <c r="N22" i="32"/>
  <c r="D19" i="32"/>
  <c r="H18" i="32"/>
  <c r="F18" i="32"/>
  <c r="F8" i="32"/>
  <c r="M7" i="32"/>
  <c r="E21" i="32"/>
  <c r="N10" i="32"/>
  <c r="M9" i="32"/>
  <c r="D8" i="32"/>
  <c r="G7" i="32"/>
  <c r="F7" i="32"/>
  <c r="G19" i="32"/>
  <c r="N13" i="32"/>
  <c r="H10" i="32"/>
  <c r="G9" i="32"/>
  <c r="N8" i="32"/>
  <c r="E7" i="32"/>
  <c r="H13" i="32"/>
  <c r="E12" i="32"/>
  <c r="D9" i="32"/>
  <c r="G8" i="32"/>
  <c r="N7" i="32"/>
  <c r="G10" i="32"/>
  <c r="M8" i="32"/>
  <c r="D7" i="32"/>
  <c r="F9" i="32"/>
  <c r="M13" i="32"/>
  <c r="E13" i="32"/>
  <c r="G13" i="32"/>
  <c r="F12" i="32"/>
  <c r="AF10" i="32"/>
  <c r="DX8" i="32"/>
  <c r="N14" i="32"/>
  <c r="BV14" i="32"/>
  <c r="G14" i="32"/>
  <c r="EC11" i="32"/>
  <c r="BB22" i="32"/>
  <c r="AZ20" i="32"/>
  <c r="BB21" i="32"/>
  <c r="BD20" i="32"/>
  <c r="BC18" i="32"/>
  <c r="BA18" i="32"/>
  <c r="BJ22" i="32"/>
  <c r="BA21" i="32"/>
  <c r="BJ18" i="32"/>
  <c r="BC23" i="32"/>
  <c r="BB20" i="32"/>
  <c r="BD18" i="32"/>
  <c r="AZ16" i="32"/>
  <c r="BB15" i="32"/>
  <c r="BJ13" i="32"/>
  <c r="BB8" i="32"/>
  <c r="BB18" i="32"/>
  <c r="BD13" i="32"/>
  <c r="BB12" i="32"/>
  <c r="BB10" i="32"/>
  <c r="AZ8" i="32"/>
  <c r="BC7" i="32"/>
  <c r="BB7" i="32"/>
  <c r="BC9" i="32"/>
  <c r="BJ8" i="32"/>
  <c r="BA7" i="32"/>
  <c r="BB16" i="32"/>
  <c r="BC15" i="32"/>
  <c r="AZ9" i="32"/>
  <c r="BC8" i="32"/>
  <c r="BJ7" i="32"/>
  <c r="AZ7" i="32"/>
  <c r="BB9" i="32"/>
  <c r="AO8" i="32"/>
  <c r="AD22" i="32"/>
  <c r="AK21" i="32"/>
  <c r="AB20" i="32"/>
  <c r="AD21" i="32"/>
  <c r="AE23" i="32"/>
  <c r="AE18" i="32"/>
  <c r="AC18" i="32"/>
  <c r="AK20" i="32"/>
  <c r="AL18" i="32"/>
  <c r="AF20" i="32"/>
  <c r="AF18" i="32"/>
  <c r="AK15" i="32"/>
  <c r="AC21" i="32"/>
  <c r="AB19" i="32"/>
  <c r="AD18" i="32"/>
  <c r="AE15" i="32"/>
  <c r="AD8" i="32"/>
  <c r="AK7" i="32"/>
  <c r="AB16" i="32"/>
  <c r="AD15" i="32"/>
  <c r="AK9" i="32"/>
  <c r="AB8" i="32"/>
  <c r="AE7" i="32"/>
  <c r="AD7" i="32"/>
  <c r="AL10" i="32"/>
  <c r="AE9" i="32"/>
  <c r="AL8" i="32"/>
  <c r="AC7" i="32"/>
  <c r="AD20" i="32"/>
  <c r="AL22" i="32"/>
  <c r="AF13" i="32"/>
  <c r="AB9" i="32"/>
  <c r="AE8" i="32"/>
  <c r="AL7" i="32"/>
  <c r="AK8" i="32"/>
  <c r="AB7" i="32"/>
  <c r="AD9" i="32"/>
  <c r="AK10" i="32"/>
  <c r="BM9" i="32"/>
  <c r="M14" i="32"/>
  <c r="AD14" i="32"/>
  <c r="BM14" i="32"/>
  <c r="BP14" i="32"/>
  <c r="DU12" i="32"/>
  <c r="CW10" i="32"/>
  <c r="AC12" i="32"/>
  <c r="AC8" i="32"/>
  <c r="AX13" i="32"/>
  <c r="AK13" i="32"/>
  <c r="EC13" i="32"/>
  <c r="AC13" i="32"/>
  <c r="DU13" i="32"/>
  <c r="AE13" i="32"/>
  <c r="DW13" i="32"/>
  <c r="ED10" i="32"/>
  <c r="F10" i="32"/>
  <c r="H8" i="32"/>
  <c r="AB14" i="32"/>
  <c r="BU14" i="32"/>
  <c r="EC14" i="32"/>
  <c r="AE14" i="32"/>
  <c r="DW14" i="32"/>
  <c r="AL11" i="32"/>
  <c r="AR9" i="32"/>
  <c r="AW13" i="32"/>
  <c r="AO13" i="32"/>
  <c r="AQ13" i="32"/>
  <c r="AO9" i="32"/>
  <c r="BN22" i="32"/>
  <c r="BU21" i="32"/>
  <c r="BL20" i="32"/>
  <c r="BN21" i="32"/>
  <c r="BU20" i="32"/>
  <c r="BO18" i="32"/>
  <c r="BM18" i="32"/>
  <c r="BV22" i="32"/>
  <c r="BM21" i="32"/>
  <c r="BO23" i="32"/>
  <c r="BV18" i="32"/>
  <c r="BP20" i="32"/>
  <c r="BU15" i="32"/>
  <c r="BN20" i="32"/>
  <c r="BN16" i="32"/>
  <c r="BO15" i="32"/>
  <c r="BN15" i="32"/>
  <c r="BN19" i="32"/>
  <c r="BN8" i="32"/>
  <c r="BU7" i="32"/>
  <c r="BV13" i="32"/>
  <c r="BN11" i="32"/>
  <c r="BO10" i="32"/>
  <c r="BU9" i="32"/>
  <c r="BL8" i="32"/>
  <c r="BO7" i="32"/>
  <c r="BP18" i="32"/>
  <c r="BN7" i="32"/>
  <c r="BN18" i="32"/>
  <c r="BL10" i="32"/>
  <c r="BO9" i="32"/>
  <c r="BV8" i="32"/>
  <c r="BM7" i="32"/>
  <c r="BN12" i="32"/>
  <c r="BL9" i="32"/>
  <c r="BO8" i="32"/>
  <c r="BV7" i="32"/>
  <c r="BU8" i="32"/>
  <c r="BL7" i="32"/>
  <c r="BN9" i="32"/>
  <c r="F14" i="32"/>
  <c r="AX14" i="32"/>
  <c r="CJ14" i="32"/>
  <c r="AQ14" i="32"/>
  <c r="EH20" i="32"/>
  <c r="EH22" i="32"/>
  <c r="EO21" i="32"/>
  <c r="EF20" i="32"/>
  <c r="EH21" i="32"/>
  <c r="EO20" i="32"/>
  <c r="EO18" i="32"/>
  <c r="EF18" i="32"/>
  <c r="EP22" i="32"/>
  <c r="EG21" i="32"/>
  <c r="EJ20" i="32"/>
  <c r="EI15" i="32"/>
  <c r="EF19" i="32"/>
  <c r="EF16" i="32"/>
  <c r="EH15" i="32"/>
  <c r="EP18" i="32"/>
  <c r="EH8" i="32"/>
  <c r="EO7" i="32"/>
  <c r="EJ11" i="32"/>
  <c r="EI23" i="32"/>
  <c r="EO10" i="32"/>
  <c r="EF8" i="32"/>
  <c r="EI7" i="32"/>
  <c r="EH12" i="32"/>
  <c r="EO17" i="32"/>
  <c r="EH7" i="32"/>
  <c r="EO13" i="32"/>
  <c r="EF10" i="32"/>
  <c r="EO9" i="32"/>
  <c r="EP8" i="32"/>
  <c r="EG7" i="32"/>
  <c r="EO15" i="32"/>
  <c r="EG9" i="32"/>
  <c r="EI8" i="32"/>
  <c r="EP7" i="32"/>
  <c r="EO8" i="32"/>
  <c r="EF7" i="32"/>
  <c r="EI9" i="32"/>
  <c r="DE22" i="32"/>
  <c r="CY12" i="32"/>
  <c r="AR7" i="32"/>
  <c r="AL14" i="32"/>
  <c r="AX11" i="32"/>
  <c r="AC11" i="32"/>
  <c r="DE10" i="32"/>
  <c r="AF9" i="32"/>
  <c r="DU9" i="32"/>
  <c r="AC9" i="32"/>
  <c r="AW14" i="32"/>
  <c r="BN14" i="32"/>
  <c r="E14" i="32"/>
  <c r="H14" i="32"/>
  <c r="AK11" i="32"/>
  <c r="EP10" i="32"/>
  <c r="EG8" i="32"/>
  <c r="DF17" i="32"/>
  <c r="AP22" i="32"/>
  <c r="AW21" i="32"/>
  <c r="AN20" i="32"/>
  <c r="AP21" i="32"/>
  <c r="AQ18" i="32"/>
  <c r="AW20" i="32"/>
  <c r="AO18" i="32"/>
  <c r="AR20" i="32"/>
  <c r="AP20" i="32"/>
  <c r="AX18" i="32"/>
  <c r="AX22" i="32"/>
  <c r="AO21" i="32"/>
  <c r="AR18" i="32"/>
  <c r="AQ15" i="32"/>
  <c r="AW19" i="32"/>
  <c r="AP18" i="32"/>
  <c r="AN16" i="32"/>
  <c r="AP15" i="32"/>
  <c r="AP19" i="32"/>
  <c r="AQ23" i="32"/>
  <c r="AW15" i="32"/>
  <c r="AP8" i="32"/>
  <c r="AW7" i="32"/>
  <c r="AW17" i="32"/>
  <c r="AP12" i="32"/>
  <c r="AN10" i="32"/>
  <c r="AW9" i="32"/>
  <c r="AN8" i="32"/>
  <c r="AQ7" i="32"/>
  <c r="AP7" i="32"/>
  <c r="AR13" i="32"/>
  <c r="AQ9" i="32"/>
  <c r="AX8" i="32"/>
  <c r="AO7" i="32"/>
  <c r="AN9" i="32"/>
  <c r="AQ8" i="32"/>
  <c r="AX7" i="32"/>
  <c r="AW8" i="32"/>
  <c r="AN7" i="32"/>
  <c r="AP11" i="32"/>
  <c r="AP9" i="32"/>
  <c r="AX10" i="32"/>
  <c r="AF7" i="32"/>
  <c r="AO11" i="32"/>
  <c r="ED13" i="32"/>
  <c r="BP8" i="32"/>
  <c r="BL14" i="32"/>
  <c r="DV14" i="32"/>
  <c r="BO14" i="32"/>
  <c r="M11" i="32"/>
  <c r="AE10" i="32"/>
  <c r="EJ7" i="32"/>
  <c r="BZ22" i="32"/>
  <c r="CG21" i="32"/>
  <c r="BX20" i="32"/>
  <c r="BZ21" i="32"/>
  <c r="CG20" i="32"/>
  <c r="CG18" i="32"/>
  <c r="BZ18" i="32"/>
  <c r="CH22" i="32"/>
  <c r="BY21" i="32"/>
  <c r="CA23" i="32"/>
  <c r="CB20" i="32"/>
  <c r="BZ20" i="32"/>
  <c r="BZ15" i="32"/>
  <c r="CH18" i="32"/>
  <c r="CA18" i="32"/>
  <c r="CG19" i="32"/>
  <c r="CG15" i="32"/>
  <c r="BZ8" i="32"/>
  <c r="CG7" i="32"/>
  <c r="BY12" i="32"/>
  <c r="CH13" i="32"/>
  <c r="CB10" i="32"/>
  <c r="CG9" i="32"/>
  <c r="BX8" i="32"/>
  <c r="CA7" i="32"/>
  <c r="CA15" i="32"/>
  <c r="BZ7" i="32"/>
  <c r="BZ12" i="32"/>
  <c r="BZ10" i="32"/>
  <c r="CA9" i="32"/>
  <c r="CH8" i="32"/>
  <c r="BY7" i="32"/>
  <c r="BX9" i="32"/>
  <c r="CA8" i="32"/>
  <c r="CH7" i="32"/>
  <c r="BZ9" i="32"/>
  <c r="BX10" i="32"/>
  <c r="BZ16" i="32"/>
  <c r="CG8" i="32"/>
  <c r="BX7" i="32"/>
  <c r="CX20" i="32"/>
  <c r="CX21" i="32"/>
  <c r="CV18" i="32"/>
  <c r="CY15" i="32"/>
  <c r="CX15" i="32"/>
  <c r="DF10" i="32"/>
  <c r="DF22" i="32"/>
  <c r="CZ10" i="32"/>
  <c r="CW12" i="32"/>
  <c r="CY10" i="32"/>
  <c r="CX23" i="32"/>
  <c r="AD12" i="32"/>
  <c r="AE12" i="32"/>
  <c r="AK12" i="32"/>
  <c r="AP10" i="32"/>
  <c r="AX9" i="32"/>
  <c r="ED14" i="32"/>
  <c r="AR11" i="32"/>
  <c r="AB13" i="32"/>
  <c r="DT13" i="32"/>
  <c r="AD13" i="32"/>
  <c r="DV13" i="32"/>
  <c r="CX12" i="32"/>
  <c r="E9" i="32"/>
  <c r="DT14" i="32"/>
  <c r="AK14" i="32"/>
  <c r="AC14" i="32"/>
  <c r="DU14" i="32"/>
  <c r="AF14" i="32"/>
  <c r="DX14" i="32"/>
  <c r="P7" i="28"/>
  <c r="L22" i="28"/>
  <c r="BO20" i="28"/>
  <c r="Y19" i="28"/>
  <c r="BQ19" i="28"/>
  <c r="AA16" i="28"/>
  <c r="AC14" i="28"/>
  <c r="AA10" i="28"/>
  <c r="Y9" i="28"/>
  <c r="L7" i="28"/>
  <c r="N22" i="28"/>
  <c r="BQ12" i="28"/>
  <c r="L21" i="28"/>
  <c r="BQ21" i="28"/>
  <c r="BO23" i="28"/>
  <c r="M23" i="28"/>
  <c r="P17" i="28"/>
  <c r="AV19" i="28"/>
  <c r="AC17" i="28"/>
  <c r="Y14" i="28"/>
  <c r="O13" i="28"/>
  <c r="BR9" i="28"/>
  <c r="P8" i="28"/>
  <c r="BQ18" i="28"/>
  <c r="K17" i="28"/>
  <c r="N23" i="28"/>
  <c r="P21" i="28"/>
  <c r="P23" i="28"/>
  <c r="BR17" i="28"/>
  <c r="M18" i="28"/>
  <c r="K19" i="28"/>
  <c r="BR12" i="28"/>
  <c r="O15" i="28"/>
  <c r="K13" i="28"/>
  <c r="AW11" i="28"/>
  <c r="N8" i="28"/>
  <c r="L8" i="28"/>
  <c r="BR16" i="28"/>
  <c r="BQ16" i="28"/>
  <c r="AV16" i="28"/>
  <c r="M14" i="28"/>
  <c r="O10" i="28"/>
  <c r="BP18" i="28"/>
  <c r="M17" i="28"/>
  <c r="AA14" i="28"/>
  <c r="AA12" i="28"/>
  <c r="AV11" i="28"/>
  <c r="AB9" i="28"/>
  <c r="BT10" i="28"/>
  <c r="BS20" i="28"/>
  <c r="AW17" i="28"/>
  <c r="BR19" i="28"/>
  <c r="BP19" i="28"/>
  <c r="BP10" i="28"/>
  <c r="M8" i="28"/>
  <c r="BR22" i="28"/>
  <c r="N18" i="28"/>
  <c r="AT17" i="28"/>
  <c r="BO19" i="28"/>
  <c r="BR14" i="28"/>
  <c r="BP21" i="28"/>
  <c r="AA19" i="28"/>
  <c r="BT19" i="28"/>
  <c r="Y13" i="28"/>
  <c r="AB11" i="28"/>
  <c r="M11" i="28"/>
  <c r="M10" i="28"/>
  <c r="N10" i="28"/>
  <c r="BT21" i="28"/>
  <c r="AT20" i="28"/>
  <c r="BQ17" i="28"/>
  <c r="BS19" i="28"/>
  <c r="L18" i="28"/>
  <c r="K16" i="28"/>
  <c r="AY14" i="28"/>
  <c r="P13" i="28"/>
  <c r="BQ14" i="28"/>
  <c r="N13" i="28"/>
  <c r="P12" i="28"/>
  <c r="L11" i="28"/>
  <c r="M7" i="28"/>
  <c r="L9" i="28"/>
  <c r="O7" i="28"/>
  <c r="P20" i="28"/>
  <c r="BT22" i="28"/>
  <c r="AX21" i="28"/>
  <c r="AY20" i="28"/>
  <c r="AX20" i="28"/>
  <c r="BT18" i="28"/>
  <c r="AU12" i="28"/>
  <c r="K15" i="28"/>
  <c r="L13" i="28"/>
  <c r="BS13" i="28"/>
  <c r="N15" i="28"/>
  <c r="P15" i="28"/>
  <c r="L12" i="28"/>
  <c r="K7" i="28"/>
  <c r="AW8" i="28"/>
  <c r="N16" i="28"/>
  <c r="BP20" i="28"/>
  <c r="L23" i="28"/>
  <c r="M9" i="28"/>
  <c r="BR23" i="28"/>
  <c r="BO21" i="28"/>
  <c r="O23" i="28"/>
  <c r="BO18" i="28"/>
  <c r="BT16" i="28"/>
  <c r="L19" i="28"/>
  <c r="BS15" i="28"/>
  <c r="N12" i="28"/>
  <c r="BO13" i="28"/>
  <c r="O9" i="28"/>
  <c r="BR7" i="28"/>
  <c r="AV18" i="28"/>
  <c r="L17" i="28"/>
  <c r="BP23" i="28"/>
  <c r="K11" i="28"/>
  <c r="N9" i="28"/>
  <c r="BS22" i="28"/>
  <c r="BO17" i="28"/>
  <c r="BP16" i="28"/>
  <c r="AT19" i="28"/>
  <c r="P19" i="28"/>
  <c r="BT14" i="28"/>
  <c r="BT7" i="28"/>
  <c r="K9" i="28"/>
  <c r="P10" i="28"/>
  <c r="BT8" i="28"/>
  <c r="AU18" i="28"/>
  <c r="O18" i="28"/>
  <c r="BQ20" i="28"/>
  <c r="L14" i="28"/>
  <c r="K8" i="28"/>
  <c r="N19" i="28"/>
  <c r="BO22" i="28"/>
  <c r="BS21" i="28"/>
  <c r="AX18" i="28"/>
  <c r="AU17" i="28"/>
  <c r="AW16" i="28"/>
  <c r="BS16" i="28"/>
  <c r="BP14" i="28"/>
  <c r="BS10" i="28"/>
  <c r="BQ9" i="28"/>
  <c r="BS8" i="28"/>
  <c r="BQ7" i="28"/>
  <c r="BT9" i="28"/>
  <c r="BP7" i="28"/>
  <c r="BO7" i="28"/>
  <c r="BR11" i="28"/>
  <c r="L10" i="28"/>
  <c r="BP8" i="28"/>
  <c r="AU20" i="28"/>
  <c r="L20" i="28"/>
  <c r="BQ22" i="28"/>
  <c r="O19" i="28"/>
  <c r="K10" i="28"/>
  <c r="N21" i="28"/>
  <c r="BR20" i="28"/>
  <c r="AY18" i="28"/>
  <c r="BO16" i="28"/>
  <c r="BT13" i="28"/>
  <c r="AU13" i="28"/>
  <c r="M15" i="28"/>
  <c r="BT12" i="28"/>
  <c r="BO10" i="28"/>
  <c r="BO8" i="28"/>
  <c r="BQ11" i="28"/>
  <c r="BR10" i="28"/>
  <c r="BP9" i="28"/>
  <c r="BR8" i="28"/>
  <c r="BT11" i="28"/>
  <c r="AT22" i="28"/>
  <c r="M22" i="28"/>
  <c r="BP22" i="28"/>
  <c r="L16" i="28"/>
  <c r="O16" i="28"/>
  <c r="P9" i="28"/>
  <c r="AX23" i="28"/>
  <c r="M20" i="28"/>
  <c r="BR21" i="28"/>
  <c r="BP17" i="28"/>
  <c r="BS18" i="28"/>
  <c r="AY17" i="28"/>
  <c r="BS17" i="28"/>
  <c r="BP13" i="28"/>
  <c r="BR13" i="28"/>
  <c r="BP12" i="28"/>
  <c r="BS11" i="28"/>
  <c r="M12" i="28"/>
  <c r="J12" i="28"/>
  <c r="J10" i="28"/>
  <c r="J22" i="28"/>
  <c r="J8" i="28"/>
  <c r="BT22" i="29"/>
  <c r="BD22" i="29"/>
  <c r="AB23" i="29"/>
  <c r="BE23" i="29"/>
  <c r="BU23" i="29"/>
  <c r="BF23" i="29"/>
  <c r="BV23" i="29"/>
  <c r="BS21" i="29"/>
  <c r="BF19" i="29"/>
  <c r="BQ18" i="29"/>
  <c r="BA18" i="29"/>
  <c r="BP17" i="29"/>
  <c r="AZ17" i="29"/>
  <c r="AE16" i="29"/>
  <c r="AF21" i="29"/>
  <c r="BA21" i="29"/>
  <c r="BQ21" i="29"/>
  <c r="BF21" i="29"/>
  <c r="BV21" i="29"/>
  <c r="BA19" i="29"/>
  <c r="BT18" i="29"/>
  <c r="BD18" i="29"/>
  <c r="BV16" i="29"/>
  <c r="BF16" i="29"/>
  <c r="AF20" i="29"/>
  <c r="AC20" i="29"/>
  <c r="AF19" i="29"/>
  <c r="AE18" i="29"/>
  <c r="AE19" i="29"/>
  <c r="AG15" i="29"/>
  <c r="AH15" i="29"/>
  <c r="BU14" i="29"/>
  <c r="BC13" i="29"/>
  <c r="BC14" i="29"/>
  <c r="AH14" i="29"/>
  <c r="AZ14" i="29"/>
  <c r="BP14" i="29"/>
  <c r="BR14" i="29"/>
  <c r="BS12" i="29"/>
  <c r="AH11" i="29"/>
  <c r="AB11" i="29"/>
  <c r="AF12" i="29"/>
  <c r="AE11" i="29"/>
  <c r="AC10" i="29"/>
  <c r="AB9" i="29"/>
  <c r="BH9" i="29"/>
  <c r="BV8" i="29"/>
  <c r="BF8" i="29"/>
  <c r="BQ7" i="29"/>
  <c r="BU8" i="29"/>
  <c r="BD7" i="29"/>
  <c r="BS7" i="29"/>
  <c r="BR7" i="29"/>
  <c r="BR9" i="29"/>
  <c r="BU12" i="29"/>
  <c r="BR12" i="29"/>
  <c r="BP15" i="29"/>
  <c r="BU13" i="29"/>
  <c r="BR13" i="29"/>
  <c r="BQ17" i="29"/>
  <c r="BV18" i="29"/>
  <c r="BV22" i="29"/>
  <c r="BP22" i="29"/>
  <c r="AZ22" i="29"/>
  <c r="BS22" i="29"/>
  <c r="AF23" i="29"/>
  <c r="AC23" i="29"/>
  <c r="AD23" i="29"/>
  <c r="BC21" i="29"/>
  <c r="AE20" i="29"/>
  <c r="BV19" i="29"/>
  <c r="BB19" i="29"/>
  <c r="AG18" i="29"/>
  <c r="CZ18" i="29" s="1"/>
  <c r="AF17" i="29"/>
  <c r="BC16" i="29"/>
  <c r="AZ21" i="29"/>
  <c r="BP21" i="29"/>
  <c r="BE21" i="29"/>
  <c r="BU21" i="29"/>
  <c r="AD21" i="29"/>
  <c r="BU19" i="29"/>
  <c r="AG19" i="29"/>
  <c r="BP18" i="29"/>
  <c r="AZ18" i="29"/>
  <c r="BS17" i="29"/>
  <c r="BR16" i="29"/>
  <c r="BB16" i="29"/>
  <c r="BS20" i="29"/>
  <c r="AZ20" i="29"/>
  <c r="BP20" i="29"/>
  <c r="AG20" i="29"/>
  <c r="CZ20" i="29" s="1"/>
  <c r="AB19" i="29"/>
  <c r="BC18" i="29"/>
  <c r="BC19" i="29"/>
  <c r="BA15" i="29"/>
  <c r="BQ15" i="29"/>
  <c r="BB15" i="29"/>
  <c r="BR15" i="29"/>
  <c r="AD14" i="29"/>
  <c r="BS14" i="29"/>
  <c r="AC14" i="29"/>
  <c r="BD14" i="29"/>
  <c r="BT14" i="29"/>
  <c r="AG14" i="29"/>
  <c r="AE12" i="29"/>
  <c r="AD11" i="29"/>
  <c r="BT11" i="29"/>
  <c r="BD11" i="29"/>
  <c r="AB12" i="29"/>
  <c r="DD12" i="29" s="1"/>
  <c r="BC11" i="29"/>
  <c r="BS10" i="29"/>
  <c r="AZ10" i="29"/>
  <c r="BP10" i="29"/>
  <c r="AG10" i="29"/>
  <c r="BM10" i="29"/>
  <c r="BU9" i="29"/>
  <c r="AF9" i="29"/>
  <c r="BL9" i="29"/>
  <c r="BR8" i="29"/>
  <c r="BB8" i="29"/>
  <c r="BI7" i="29"/>
  <c r="BQ8" i="29"/>
  <c r="BT8" i="29"/>
  <c r="BV7" i="29"/>
  <c r="BS9" i="29"/>
  <c r="BV14" i="29"/>
  <c r="BV12" i="29"/>
  <c r="BQ16" i="29"/>
  <c r="BS15" i="29"/>
  <c r="BV13" i="29"/>
  <c r="BR18" i="29"/>
  <c r="BV20" i="29"/>
  <c r="BQ22" i="29"/>
  <c r="AF22" i="29"/>
  <c r="AE22" i="29"/>
  <c r="AZ23" i="29"/>
  <c r="AG23" i="29"/>
  <c r="AH23" i="29"/>
  <c r="BR20" i="29"/>
  <c r="BQ19" i="29"/>
  <c r="AH19" i="29"/>
  <c r="AC18" i="29"/>
  <c r="AB17" i="29"/>
  <c r="BD21" i="29"/>
  <c r="BT21" i="29"/>
  <c r="AC21" i="29"/>
  <c r="AH21" i="29"/>
  <c r="AD20" i="29"/>
  <c r="AC19" i="29"/>
  <c r="AF18" i="29"/>
  <c r="AE17" i="29"/>
  <c r="AH16" i="29"/>
  <c r="BD20" i="29"/>
  <c r="BT20" i="29"/>
  <c r="BA20" i="29"/>
  <c r="BQ20" i="29"/>
  <c r="BD19" i="29"/>
  <c r="BP19" i="29"/>
  <c r="BE15" i="29"/>
  <c r="BU15" i="29"/>
  <c r="BF15" i="29"/>
  <c r="BV15" i="29"/>
  <c r="BE14" i="29"/>
  <c r="BS13" i="29"/>
  <c r="AB14" i="29"/>
  <c r="BB14" i="29"/>
  <c r="BC12" i="29"/>
  <c r="BV11" i="29"/>
  <c r="BF11" i="29"/>
  <c r="BP11" i="29"/>
  <c r="AZ11" i="29"/>
  <c r="BT12" i="29"/>
  <c r="BD12" i="29"/>
  <c r="AD10" i="29"/>
  <c r="BR10" i="29"/>
  <c r="BD10" i="29"/>
  <c r="BT10" i="29"/>
  <c r="BA10" i="29"/>
  <c r="BQ10" i="29"/>
  <c r="AD9" i="29"/>
  <c r="AZ9" i="29"/>
  <c r="BP9" i="29"/>
  <c r="AH8" i="29"/>
  <c r="BE7" i="29"/>
  <c r="BE8" i="29"/>
  <c r="BT7" i="29"/>
  <c r="BB10" i="29"/>
  <c r="BP8" i="29"/>
  <c r="BQ9" i="29"/>
  <c r="BQ14" i="29"/>
  <c r="BQ11" i="29"/>
  <c r="BP13" i="29"/>
  <c r="BU17" i="29"/>
  <c r="BT16" i="29"/>
  <c r="BT15" i="29"/>
  <c r="BP16" i="29"/>
  <c r="BR22" i="29"/>
  <c r="K17" i="29"/>
  <c r="S17" i="29" s="1"/>
  <c r="AK24" i="29"/>
  <c r="U7" i="29"/>
  <c r="E24" i="29"/>
  <c r="CT11" i="29"/>
  <c r="W10" i="29"/>
  <c r="CS8" i="29"/>
  <c r="BM8" i="29"/>
  <c r="AG8" i="29"/>
  <c r="AZ7" i="29"/>
  <c r="AJ24" i="29"/>
  <c r="T7" i="29"/>
  <c r="D24" i="29"/>
  <c r="K7" i="29"/>
  <c r="V10" i="29"/>
  <c r="CR8" i="29"/>
  <c r="BL8" i="29"/>
  <c r="AF8" i="29"/>
  <c r="CQ7" i="29"/>
  <c r="BK7" i="29"/>
  <c r="AE7" i="29"/>
  <c r="CQ12" i="29"/>
  <c r="AE10" i="29"/>
  <c r="R24" i="29"/>
  <c r="J24" i="29"/>
  <c r="BF10" i="29"/>
  <c r="K21" i="29"/>
  <c r="S21" i="29" s="1"/>
  <c r="AA21" i="29" s="1"/>
  <c r="K18" i="29"/>
  <c r="S18" i="29" s="1"/>
  <c r="K20" i="29"/>
  <c r="S20" i="29" s="1"/>
  <c r="CC24" i="29"/>
  <c r="BM7" i="29"/>
  <c r="AW24" i="29"/>
  <c r="AG7" i="29"/>
  <c r="Q24" i="29"/>
  <c r="CS22" i="29"/>
  <c r="CO22" i="29"/>
  <c r="CT22" i="29"/>
  <c r="CQ23" i="29"/>
  <c r="CP22" i="29"/>
  <c r="CR21" i="29"/>
  <c r="CP17" i="29"/>
  <c r="CN16" i="29"/>
  <c r="CO17" i="29"/>
  <c r="CS16" i="29"/>
  <c r="CR15" i="29"/>
  <c r="CT13" i="29"/>
  <c r="CP13" i="29"/>
  <c r="CT18" i="29"/>
  <c r="CT17" i="29"/>
  <c r="CR16" i="29"/>
  <c r="CQ15" i="29"/>
  <c r="CS13" i="29"/>
  <c r="CO13" i="29"/>
  <c r="CP18" i="29"/>
  <c r="CS17" i="29"/>
  <c r="CO16" i="29"/>
  <c r="CN15" i="29"/>
  <c r="CT12" i="29"/>
  <c r="CP12" i="29"/>
  <c r="CS11" i="29"/>
  <c r="CO11" i="29"/>
  <c r="CQ14" i="29"/>
  <c r="CR13" i="29"/>
  <c r="CS12" i="29"/>
  <c r="CO12" i="29"/>
  <c r="CN13" i="29"/>
  <c r="CT9" i="29"/>
  <c r="CO9" i="29"/>
  <c r="CS9" i="29"/>
  <c r="CQ9" i="29"/>
  <c r="CT7" i="29"/>
  <c r="CP7" i="29"/>
  <c r="CO8" i="29"/>
  <c r="BI8" i="29"/>
  <c r="AC8" i="29"/>
  <c r="CR7" i="29"/>
  <c r="CB24" i="29"/>
  <c r="BL7" i="29"/>
  <c r="AV24" i="29"/>
  <c r="AF7" i="29"/>
  <c r="P24" i="29"/>
  <c r="CK22" i="29"/>
  <c r="CG22" i="29"/>
  <c r="CL22" i="29"/>
  <c r="CI23" i="29"/>
  <c r="CH22" i="29"/>
  <c r="CL20" i="29"/>
  <c r="CL18" i="29"/>
  <c r="CH17" i="29"/>
  <c r="CF16" i="29"/>
  <c r="CH18" i="29"/>
  <c r="CG17" i="29"/>
  <c r="CK16" i="29"/>
  <c r="CJ15" i="29"/>
  <c r="CL13" i="29"/>
  <c r="CH13" i="29"/>
  <c r="CL17" i="29"/>
  <c r="CJ16" i="29"/>
  <c r="CI15" i="29"/>
  <c r="CK13" i="29"/>
  <c r="CG13" i="29"/>
  <c r="CK17" i="29"/>
  <c r="CG14" i="29"/>
  <c r="CJ13" i="29"/>
  <c r="CF13" i="29"/>
  <c r="CL12" i="29"/>
  <c r="CH12" i="29"/>
  <c r="CK11" i="29"/>
  <c r="CG11" i="29"/>
  <c r="CG16" i="29"/>
  <c r="CF15" i="29"/>
  <c r="CK12" i="29"/>
  <c r="CG12" i="29"/>
  <c r="CL14" i="29"/>
  <c r="CI9" i="29"/>
  <c r="CH9" i="29"/>
  <c r="CL9" i="29"/>
  <c r="CG9" i="29"/>
  <c r="CL7" i="29"/>
  <c r="CH7" i="29"/>
  <c r="CN8" i="29"/>
  <c r="BH8" i="29"/>
  <c r="AB8" i="29"/>
  <c r="CI7" i="29"/>
  <c r="W7" i="29"/>
  <c r="Z10" i="29"/>
  <c r="K10" i="29"/>
  <c r="S10" i="29" s="1"/>
  <c r="AL24" i="29"/>
  <c r="BZ24" i="29"/>
  <c r="K9" i="29"/>
  <c r="S9" i="29" s="1"/>
  <c r="K13" i="29"/>
  <c r="S13" i="29" s="1"/>
  <c r="CT8" i="29"/>
  <c r="K22" i="29"/>
  <c r="S22" i="29" s="1"/>
  <c r="K23" i="29"/>
  <c r="S23" i="29" s="1"/>
  <c r="AA23" i="29" s="1"/>
  <c r="K11" i="29"/>
  <c r="S11" i="29" s="1"/>
  <c r="AA11" i="29" s="1"/>
  <c r="BY24" i="29"/>
  <c r="AS24" i="29"/>
  <c r="AC7" i="29"/>
  <c r="M24" i="29"/>
  <c r="BM22" i="29"/>
  <c r="BI22" i="29"/>
  <c r="BN22" i="29"/>
  <c r="BK23" i="29"/>
  <c r="BJ22" i="29"/>
  <c r="BK21" i="29"/>
  <c r="BJ17" i="29"/>
  <c r="BH16" i="29"/>
  <c r="BI17" i="29"/>
  <c r="BM16" i="29"/>
  <c r="BL15" i="29"/>
  <c r="BN13" i="29"/>
  <c r="BJ13" i="29"/>
  <c r="BN18" i="29"/>
  <c r="BN17" i="29"/>
  <c r="BL16" i="29"/>
  <c r="BK15" i="29"/>
  <c r="BM13" i="29"/>
  <c r="BI13" i="29"/>
  <c r="BJ18" i="29"/>
  <c r="BM17" i="29"/>
  <c r="BK14" i="29"/>
  <c r="BI16" i="29"/>
  <c r="BH15" i="29"/>
  <c r="BN12" i="29"/>
  <c r="BJ12" i="29"/>
  <c r="BM11" i="29"/>
  <c r="BI11" i="29"/>
  <c r="BL13" i="29"/>
  <c r="BM12" i="29"/>
  <c r="BI12" i="29"/>
  <c r="BH13" i="29"/>
  <c r="BN9" i="29"/>
  <c r="BI9" i="29"/>
  <c r="BM9" i="29"/>
  <c r="BK9" i="29"/>
  <c r="BN7" i="29"/>
  <c r="BJ7" i="29"/>
  <c r="AH10" i="29"/>
  <c r="CN7" i="29"/>
  <c r="BX24" i="29"/>
  <c r="BH7" i="29"/>
  <c r="AR24" i="29"/>
  <c r="AB7" i="29"/>
  <c r="L24" i="29"/>
  <c r="BB22" i="29"/>
  <c r="BA22" i="29"/>
  <c r="BF22" i="29"/>
  <c r="BE22" i="29"/>
  <c r="BC23" i="29"/>
  <c r="BF20" i="29"/>
  <c r="BF18" i="29"/>
  <c r="BB17" i="29"/>
  <c r="AZ16" i="29"/>
  <c r="BB18" i="29"/>
  <c r="BA17" i="29"/>
  <c r="BE16" i="29"/>
  <c r="BD15" i="29"/>
  <c r="BF13" i="29"/>
  <c r="BB13" i="29"/>
  <c r="BF17" i="29"/>
  <c r="BD16" i="29"/>
  <c r="BC15" i="29"/>
  <c r="BE13" i="29"/>
  <c r="BA13" i="29"/>
  <c r="BE17" i="29"/>
  <c r="BD13" i="29"/>
  <c r="BF14" i="29"/>
  <c r="AZ13" i="29"/>
  <c r="BF12" i="29"/>
  <c r="BB12" i="29"/>
  <c r="BE11" i="29"/>
  <c r="BA11" i="29"/>
  <c r="BA16" i="29"/>
  <c r="AZ15" i="29"/>
  <c r="BA14" i="29"/>
  <c r="BE12" i="29"/>
  <c r="BA12" i="29"/>
  <c r="BC9" i="29"/>
  <c r="BB9" i="29"/>
  <c r="BF9" i="29"/>
  <c r="BA9" i="29"/>
  <c r="BF7" i="29"/>
  <c r="BB7" i="29"/>
  <c r="CJ8" i="29"/>
  <c r="BD8" i="29"/>
  <c r="X8" i="29"/>
  <c r="CA24" i="29"/>
  <c r="AU24" i="29"/>
  <c r="O24" i="29"/>
  <c r="CQ8" i="29"/>
  <c r="BK8" i="29"/>
  <c r="AP24" i="29"/>
  <c r="CD24" i="29"/>
  <c r="AT24" i="29"/>
  <c r="K19" i="29"/>
  <c r="S19" i="29" s="1"/>
  <c r="AA19" i="29" s="1"/>
  <c r="K14" i="29"/>
  <c r="S14" i="29" s="1"/>
  <c r="K12" i="29"/>
  <c r="S12" i="29" s="1"/>
  <c r="AO24" i="29"/>
  <c r="I24" i="29"/>
  <c r="AD22" i="29"/>
  <c r="AE23" i="29"/>
  <c r="AC22" i="29"/>
  <c r="AH22" i="29"/>
  <c r="AE21" i="29"/>
  <c r="AG22" i="29"/>
  <c r="AH20" i="29"/>
  <c r="AD17" i="29"/>
  <c r="AB16" i="29"/>
  <c r="AC17" i="29"/>
  <c r="AG16" i="29"/>
  <c r="AF15" i="29"/>
  <c r="AH13" i="29"/>
  <c r="AH18" i="29"/>
  <c r="AH17" i="29"/>
  <c r="AF16" i="29"/>
  <c r="AE15" i="29"/>
  <c r="AD18" i="29"/>
  <c r="AG17" i="29"/>
  <c r="AF13" i="29"/>
  <c r="AC16" i="29"/>
  <c r="AB15" i="29"/>
  <c r="AD13" i="29"/>
  <c r="AH12" i="29"/>
  <c r="AD12" i="29"/>
  <c r="AG11" i="29"/>
  <c r="AC11" i="29"/>
  <c r="AE14" i="29"/>
  <c r="AC13" i="29"/>
  <c r="AG12" i="29"/>
  <c r="AC12" i="29"/>
  <c r="AG13" i="29"/>
  <c r="AB13" i="29"/>
  <c r="AH9" i="29"/>
  <c r="AC9" i="29"/>
  <c r="AG9" i="29"/>
  <c r="AE9" i="29"/>
  <c r="AH7" i="29"/>
  <c r="AD7" i="29"/>
  <c r="AB10" i="29"/>
  <c r="AN24" i="29"/>
  <c r="H24" i="29"/>
  <c r="V22" i="29"/>
  <c r="U22" i="29"/>
  <c r="Z22" i="29"/>
  <c r="Y22" i="29"/>
  <c r="W23" i="29"/>
  <c r="Z20" i="29"/>
  <c r="Z18" i="29"/>
  <c r="V17" i="29"/>
  <c r="T16" i="29"/>
  <c r="V18" i="29"/>
  <c r="U17" i="29"/>
  <c r="Y16" i="29"/>
  <c r="X15" i="29"/>
  <c r="Z17" i="29"/>
  <c r="X16" i="29"/>
  <c r="W15" i="29"/>
  <c r="V14" i="29"/>
  <c r="Y17" i="29"/>
  <c r="U14" i="29"/>
  <c r="Z13" i="29"/>
  <c r="U13" i="29"/>
  <c r="Y13" i="29"/>
  <c r="T13" i="29"/>
  <c r="Z12" i="29"/>
  <c r="V12" i="29"/>
  <c r="Y11" i="29"/>
  <c r="U11" i="29"/>
  <c r="U16" i="29"/>
  <c r="T15" i="29"/>
  <c r="X13" i="29"/>
  <c r="Y12" i="29"/>
  <c r="U12" i="29"/>
  <c r="Z14" i="29"/>
  <c r="V13" i="29"/>
  <c r="W9" i="29"/>
  <c r="V9" i="29"/>
  <c r="Z9" i="29"/>
  <c r="U9" i="29"/>
  <c r="Z7" i="29"/>
  <c r="V7" i="29"/>
  <c r="AF10" i="29"/>
  <c r="CF8" i="29"/>
  <c r="AZ8" i="29"/>
  <c r="T8" i="29"/>
  <c r="K8" i="29"/>
  <c r="S8" i="29" s="1"/>
  <c r="AM24" i="29"/>
  <c r="G24" i="29"/>
  <c r="CI8" i="29"/>
  <c r="BC8" i="29"/>
  <c r="W8" i="29"/>
  <c r="N24" i="29"/>
  <c r="F24" i="29"/>
  <c r="K15" i="29"/>
  <c r="S15" i="29" s="1"/>
  <c r="K16" i="29"/>
  <c r="S16" i="29" s="1"/>
  <c r="AX24" i="29"/>
  <c r="AY22" i="28"/>
  <c r="AV23" i="28"/>
  <c r="AU21" i="28"/>
  <c r="J21" i="28"/>
  <c r="AW21" i="28"/>
  <c r="AT23" i="28"/>
  <c r="AY21" i="28"/>
  <c r="AY23" i="28"/>
  <c r="AV21" i="28"/>
  <c r="AU19" i="28"/>
  <c r="AU14" i="28"/>
  <c r="AY15" i="28"/>
  <c r="AX15" i="28"/>
  <c r="AV15" i="28"/>
  <c r="AX13" i="28"/>
  <c r="AW9" i="28"/>
  <c r="AY8" i="28"/>
  <c r="AX10" i="28"/>
  <c r="AX8" i="28"/>
  <c r="CE9" i="28"/>
  <c r="AX9" i="28"/>
  <c r="AX7" i="28"/>
  <c r="AW10" i="28"/>
  <c r="AX19" i="28"/>
  <c r="AW20" i="28"/>
  <c r="AU23" i="28"/>
  <c r="AU22" i="28"/>
  <c r="AT21" i="28"/>
  <c r="AW23" i="28"/>
  <c r="AY19" i="28"/>
  <c r="AT18" i="28"/>
  <c r="AV17" i="28"/>
  <c r="AW19" i="28"/>
  <c r="J16" i="28"/>
  <c r="J19" i="28"/>
  <c r="AX12" i="28"/>
  <c r="AW14" i="28"/>
  <c r="AW15" i="28"/>
  <c r="AV14" i="28"/>
  <c r="AT13" i="28"/>
  <c r="AY10" i="28"/>
  <c r="AU8" i="28"/>
  <c r="AT10" i="28"/>
  <c r="CH8" i="28"/>
  <c r="AT8" i="28"/>
  <c r="AV7" i="28"/>
  <c r="CG10" i="28"/>
  <c r="CE7" i="28"/>
  <c r="AY11" i="28"/>
  <c r="AT11" i="28"/>
  <c r="AT9" i="28"/>
  <c r="AT7" i="28"/>
  <c r="AU11" i="28"/>
  <c r="AT16" i="28"/>
  <c r="AW22" i="28"/>
  <c r="AV20" i="28"/>
  <c r="AX17" i="28"/>
  <c r="AY16" i="28"/>
  <c r="AW13" i="28"/>
  <c r="AY12" i="28"/>
  <c r="AX14" i="28"/>
  <c r="AV13" i="28"/>
  <c r="CM13" i="28" s="1"/>
  <c r="CS13" i="28" s="1"/>
  <c r="AT12" i="28"/>
  <c r="AU15" i="28"/>
  <c r="AY13" i="28"/>
  <c r="AV12" i="28"/>
  <c r="AU10" i="28"/>
  <c r="CG11" i="28"/>
  <c r="AV9" i="28"/>
  <c r="CD8" i="28"/>
  <c r="CC10" i="28"/>
  <c r="AY9" i="28"/>
  <c r="AY7" i="28"/>
  <c r="AX11" i="28"/>
  <c r="AV10" i="28"/>
  <c r="AV8" i="28"/>
  <c r="AW12" i="28"/>
  <c r="AX16" i="28"/>
  <c r="AX22" i="28"/>
  <c r="BI24" i="28"/>
  <c r="AO24" i="28"/>
  <c r="E24" i="28"/>
  <c r="BL24" i="28"/>
  <c r="AR24" i="28"/>
  <c r="H24" i="28"/>
  <c r="AD22" i="28"/>
  <c r="Y22" i="28"/>
  <c r="Z22" i="28"/>
  <c r="Z23" i="28"/>
  <c r="Y20" i="28"/>
  <c r="AC22" i="28"/>
  <c r="AB22" i="28"/>
  <c r="AB20" i="28"/>
  <c r="Y18" i="28"/>
  <c r="AA17" i="28"/>
  <c r="AD16" i="28"/>
  <c r="Z16" i="28"/>
  <c r="AC19" i="28"/>
  <c r="AA20" i="28"/>
  <c r="AA18" i="28"/>
  <c r="Y12" i="28"/>
  <c r="Y11" i="28"/>
  <c r="AC10" i="28"/>
  <c r="Y10" i="28"/>
  <c r="AC8" i="28"/>
  <c r="Y8" i="28"/>
  <c r="AC12" i="28"/>
  <c r="AA9" i="28"/>
  <c r="CA24" i="28"/>
  <c r="BC7" i="28"/>
  <c r="AM24" i="28"/>
  <c r="S24" i="28"/>
  <c r="AD11" i="28"/>
  <c r="CH11" i="28"/>
  <c r="BF9" i="28"/>
  <c r="BD8" i="28"/>
  <c r="BV24" i="28"/>
  <c r="BB7" i="28"/>
  <c r="AH24" i="28"/>
  <c r="R24" i="28"/>
  <c r="J17" i="28"/>
  <c r="J15" i="28"/>
  <c r="J14" i="28"/>
  <c r="BY24" i="28"/>
  <c r="AK24" i="28"/>
  <c r="U24" i="28"/>
  <c r="BX24" i="28"/>
  <c r="BH24" i="28"/>
  <c r="AN24" i="28"/>
  <c r="T24" i="28"/>
  <c r="D24" i="28"/>
  <c r="J7" i="28"/>
  <c r="BW24" i="28"/>
  <c r="AI24" i="28"/>
  <c r="BB11" i="28"/>
  <c r="BD10" i="28"/>
  <c r="BB9" i="28"/>
  <c r="CH7" i="28"/>
  <c r="AD7" i="28"/>
  <c r="J23" i="28"/>
  <c r="J13" i="28"/>
  <c r="AG24" i="28"/>
  <c r="J9" i="28"/>
  <c r="BF8" i="28"/>
  <c r="BD7" i="28"/>
  <c r="AJ24" i="28"/>
  <c r="CF22" i="28"/>
  <c r="CD22" i="28"/>
  <c r="CG20" i="28"/>
  <c r="CE23" i="28"/>
  <c r="CC22" i="28"/>
  <c r="CF20" i="28"/>
  <c r="CH22" i="28"/>
  <c r="CG22" i="28"/>
  <c r="CC20" i="28"/>
  <c r="CF18" i="28"/>
  <c r="CG18" i="28"/>
  <c r="CG12" i="28"/>
  <c r="CC12" i="28"/>
  <c r="CF11" i="28"/>
  <c r="CG8" i="28"/>
  <c r="CC8" i="28"/>
  <c r="CE12" i="28"/>
  <c r="BC9" i="28"/>
  <c r="AA7" i="28"/>
  <c r="CE11" i="28"/>
  <c r="CH9" i="28"/>
  <c r="AD9" i="28"/>
  <c r="CF8" i="28"/>
  <c r="AB8" i="28"/>
  <c r="CD7" i="28"/>
  <c r="BJ24" i="28"/>
  <c r="Z7" i="28"/>
  <c r="F24" i="28"/>
  <c r="CE10" i="28"/>
  <c r="J11" i="28"/>
  <c r="J18" i="28"/>
  <c r="BM24" i="28"/>
  <c r="I24" i="28"/>
  <c r="AF24" i="28"/>
  <c r="BE22" i="28"/>
  <c r="BB22" i="28"/>
  <c r="BA20" i="28"/>
  <c r="BB23" i="28"/>
  <c r="BA22" i="28"/>
  <c r="BE20" i="28"/>
  <c r="BF22" i="28"/>
  <c r="BD22" i="28"/>
  <c r="BC20" i="28"/>
  <c r="BE18" i="28"/>
  <c r="BF16" i="28"/>
  <c r="BB16" i="28"/>
  <c r="BA18" i="28"/>
  <c r="BE12" i="28"/>
  <c r="BA12" i="28"/>
  <c r="BE11" i="28"/>
  <c r="BE10" i="28"/>
  <c r="BA10" i="28"/>
  <c r="BE8" i="28"/>
  <c r="BA8" i="28"/>
  <c r="BK24" i="28"/>
  <c r="AQ24" i="28"/>
  <c r="W24" i="28"/>
  <c r="G24" i="28"/>
  <c r="BD11" i="28"/>
  <c r="AC11" i="28"/>
  <c r="Z11" i="28"/>
  <c r="CD11" i="28"/>
  <c r="CF10" i="28"/>
  <c r="AB10" i="28"/>
  <c r="CD9" i="28"/>
  <c r="Z9" i="28"/>
  <c r="BZ24" i="28"/>
  <c r="BF7" i="28"/>
  <c r="AP24" i="28"/>
  <c r="V24" i="28"/>
  <c r="J20" i="28"/>
  <c r="C54" i="24"/>
  <c r="C53" i="24"/>
  <c r="C49" i="24"/>
  <c r="AO3" i="10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CQ6" i="26"/>
  <c r="C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CK6" i="26"/>
  <c r="BV4" i="26"/>
  <c r="CC4" i="26" s="1"/>
  <c r="D4" i="26"/>
  <c r="K4" i="26" s="1"/>
  <c r="R4" i="26" s="1"/>
  <c r="Y4" i="26" s="1"/>
  <c r="AF4" i="26" s="1"/>
  <c r="AM4" i="26" s="1"/>
  <c r="AT4" i="26" s="1"/>
  <c r="BA4" i="26" s="1"/>
  <c r="BH4" i="26" s="1"/>
  <c r="C3" i="26"/>
  <c r="BO3" i="26" s="1"/>
  <c r="BO5" i="26" s="1"/>
  <c r="DC23" i="23"/>
  <c r="DC22" i="23"/>
  <c r="DC21" i="23"/>
  <c r="DC20" i="23"/>
  <c r="DC19" i="23"/>
  <c r="DC18" i="23"/>
  <c r="DC17" i="23"/>
  <c r="DC16" i="23"/>
  <c r="DC15" i="23"/>
  <c r="DC14" i="23"/>
  <c r="DC13" i="23"/>
  <c r="DC12" i="23"/>
  <c r="DC11" i="23"/>
  <c r="DC10" i="23"/>
  <c r="DC9" i="23"/>
  <c r="DC8" i="23"/>
  <c r="DC7" i="23"/>
  <c r="C24" i="25"/>
  <c r="B23" i="25"/>
  <c r="CM23" i="25" s="1"/>
  <c r="B22" i="25"/>
  <c r="B21" i="25"/>
  <c r="CM21" i="25" s="1"/>
  <c r="B20" i="25"/>
  <c r="B19" i="25"/>
  <c r="B18" i="25"/>
  <c r="CM18" i="25" s="1"/>
  <c r="B17" i="25"/>
  <c r="B16" i="25"/>
  <c r="CM16" i="25" s="1"/>
  <c r="B15" i="25"/>
  <c r="B14" i="25"/>
  <c r="B13" i="25"/>
  <c r="CM12" i="25"/>
  <c r="B12" i="25"/>
  <c r="B11" i="25"/>
  <c r="B10" i="25"/>
  <c r="CM10" i="25" s="1"/>
  <c r="B9" i="25"/>
  <c r="B8" i="25"/>
  <c r="B7" i="25"/>
  <c r="CM6" i="25"/>
  <c r="BX4" i="25"/>
  <c r="CE4" i="25" s="1"/>
  <c r="D4" i="25"/>
  <c r="L4" i="25" s="1"/>
  <c r="T4" i="25" s="1"/>
  <c r="AA4" i="25" s="1"/>
  <c r="AH4" i="25" s="1"/>
  <c r="AO4" i="25" s="1"/>
  <c r="AV4" i="25" s="1"/>
  <c r="BC4" i="25" s="1"/>
  <c r="BJ4" i="25" s="1"/>
  <c r="C3" i="25"/>
  <c r="AO3" i="25" s="1"/>
  <c r="J23" i="34" l="1"/>
  <c r="Q23" i="34" s="1"/>
  <c r="J8" i="34"/>
  <c r="E24" i="34"/>
  <c r="Q18" i="34"/>
  <c r="X18" i="34" s="1"/>
  <c r="AE18" i="34" s="1"/>
  <c r="AL18" i="34" s="1"/>
  <c r="J20" i="34"/>
  <c r="Q20" i="34" s="1"/>
  <c r="Q14" i="34"/>
  <c r="X14" i="34" s="1"/>
  <c r="AE14" i="34" s="1"/>
  <c r="AL14" i="34" s="1"/>
  <c r="J15" i="34"/>
  <c r="AD24" i="34"/>
  <c r="BX24" i="34"/>
  <c r="CL7" i="28"/>
  <c r="CR7" i="28" s="1"/>
  <c r="CZ7" i="28" s="1"/>
  <c r="AI24" i="34"/>
  <c r="AB24" i="34"/>
  <c r="AC24" i="34"/>
  <c r="CN23" i="28"/>
  <c r="CT23" i="28" s="1"/>
  <c r="T24" i="34"/>
  <c r="P24" i="34"/>
  <c r="X23" i="34"/>
  <c r="AE23" i="34" s="1"/>
  <c r="AL23" i="34" s="1"/>
  <c r="J10" i="34"/>
  <c r="Q10" i="34" s="1"/>
  <c r="X10" i="34" s="1"/>
  <c r="AE10" i="34" s="1"/>
  <c r="AL10" i="34" s="1"/>
  <c r="J21" i="34"/>
  <c r="AA24" i="34"/>
  <c r="BY24" i="34"/>
  <c r="AG24" i="34"/>
  <c r="O24" i="34"/>
  <c r="V24" i="34"/>
  <c r="U24" i="34"/>
  <c r="BT24" i="34"/>
  <c r="J12" i="34"/>
  <c r="Q12" i="34" s="1"/>
  <c r="X12" i="34" s="1"/>
  <c r="AE12" i="34" s="1"/>
  <c r="AL12" i="34" s="1"/>
  <c r="S24" i="34"/>
  <c r="BV24" i="34"/>
  <c r="Y24" i="34"/>
  <c r="N24" i="34"/>
  <c r="BD24" i="34"/>
  <c r="BE24" i="34"/>
  <c r="AX23" i="34"/>
  <c r="AW22" i="34"/>
  <c r="AY18" i="34"/>
  <c r="AU23" i="34"/>
  <c r="AW21" i="34"/>
  <c r="AU18" i="34"/>
  <c r="AT18" i="34"/>
  <c r="AX14" i="34"/>
  <c r="AU22" i="34"/>
  <c r="AT21" i="34"/>
  <c r="AV17" i="34"/>
  <c r="AW13" i="34"/>
  <c r="AV20" i="34"/>
  <c r="AY15" i="34"/>
  <c r="AU20" i="34"/>
  <c r="AX18" i="34"/>
  <c r="AU15" i="34"/>
  <c r="AW14" i="34"/>
  <c r="AU13" i="34"/>
  <c r="AU14" i="34"/>
  <c r="AT13" i="34"/>
  <c r="AX17" i="34"/>
  <c r="AT14" i="34"/>
  <c r="AV11" i="34"/>
  <c r="AW11" i="34"/>
  <c r="AY13" i="34"/>
  <c r="AT11" i="34"/>
  <c r="AV7" i="34"/>
  <c r="AU8" i="34"/>
  <c r="AT8" i="34"/>
  <c r="AV12" i="34"/>
  <c r="AY10" i="34"/>
  <c r="AV13" i="34"/>
  <c r="AU9" i="34"/>
  <c r="AX9" i="34"/>
  <c r="AU17" i="34"/>
  <c r="AW9" i="34"/>
  <c r="AX7" i="34"/>
  <c r="AU10" i="34"/>
  <c r="AW7" i="34"/>
  <c r="AY11" i="34"/>
  <c r="AU11" i="34"/>
  <c r="AY9" i="34"/>
  <c r="AY19" i="34"/>
  <c r="AU19" i="34"/>
  <c r="AW15" i="34"/>
  <c r="AV21" i="34"/>
  <c r="AV22" i="34"/>
  <c r="AT12" i="34"/>
  <c r="AT16" i="34"/>
  <c r="AV19" i="34"/>
  <c r="AW20" i="34"/>
  <c r="AX20" i="34"/>
  <c r="AU21" i="34"/>
  <c r="AT23" i="34"/>
  <c r="AY23" i="34"/>
  <c r="AT22" i="34"/>
  <c r="AY7" i="34"/>
  <c r="AW19" i="34"/>
  <c r="AT15" i="34"/>
  <c r="AW8" i="34"/>
  <c r="AX8" i="34"/>
  <c r="AU16" i="34"/>
  <c r="AT9" i="34"/>
  <c r="AY20" i="34"/>
  <c r="AY14" i="34"/>
  <c r="AY21" i="34"/>
  <c r="AX22" i="34"/>
  <c r="AV23" i="34"/>
  <c r="AU7" i="34"/>
  <c r="AT10" i="34"/>
  <c r="AX13" i="34"/>
  <c r="AV14" i="34"/>
  <c r="AX15" i="34"/>
  <c r="AX21" i="34"/>
  <c r="AX12" i="34"/>
  <c r="AY12" i="34"/>
  <c r="AT7" i="34"/>
  <c r="AW10" i="34"/>
  <c r="AX10" i="34"/>
  <c r="AW12" i="34"/>
  <c r="AW16" i="34"/>
  <c r="AV8" i="34"/>
  <c r="AT20" i="34"/>
  <c r="AV18" i="34"/>
  <c r="AV16" i="34"/>
  <c r="AV9" i="34"/>
  <c r="AV15" i="34"/>
  <c r="AW17" i="34"/>
  <c r="AV10" i="34"/>
  <c r="AW23" i="34"/>
  <c r="AT17" i="34"/>
  <c r="AU12" i="34"/>
  <c r="AW18" i="34"/>
  <c r="AX19" i="34"/>
  <c r="AY22" i="34"/>
  <c r="AY16" i="34"/>
  <c r="AX16" i="34"/>
  <c r="AT19" i="34"/>
  <c r="AY17" i="34"/>
  <c r="AY8" i="34"/>
  <c r="AX11" i="34"/>
  <c r="J16" i="34"/>
  <c r="Q16" i="34" s="1"/>
  <c r="X16" i="34" s="1"/>
  <c r="AE16" i="34" s="1"/>
  <c r="AL16" i="34" s="1"/>
  <c r="J17" i="34"/>
  <c r="Q17" i="34" s="1"/>
  <c r="X17" i="34" s="1"/>
  <c r="AE17" i="34" s="1"/>
  <c r="AL17" i="34" s="1"/>
  <c r="I24" i="34"/>
  <c r="BF24" i="34"/>
  <c r="AJ24" i="34"/>
  <c r="W24" i="34"/>
  <c r="BW24" i="34"/>
  <c r="BI23" i="34"/>
  <c r="BH18" i="34"/>
  <c r="BM22" i="34"/>
  <c r="BK22" i="34"/>
  <c r="BM21" i="34"/>
  <c r="BK18" i="34"/>
  <c r="BM18" i="34"/>
  <c r="BK23" i="34"/>
  <c r="BH22" i="34"/>
  <c r="BJ18" i="34"/>
  <c r="BJ21" i="34"/>
  <c r="BI18" i="34"/>
  <c r="BL17" i="34"/>
  <c r="BM14" i="34"/>
  <c r="BK13" i="34"/>
  <c r="BK15" i="34"/>
  <c r="BK14" i="34"/>
  <c r="BJ15" i="34"/>
  <c r="BJ14" i="34"/>
  <c r="BK17" i="34"/>
  <c r="BI15" i="34"/>
  <c r="BI14" i="34"/>
  <c r="BM19" i="34"/>
  <c r="BL19" i="34"/>
  <c r="BL13" i="34"/>
  <c r="BJ13" i="34"/>
  <c r="BI11" i="34"/>
  <c r="BM9" i="34"/>
  <c r="BJ11" i="34"/>
  <c r="BH15" i="34"/>
  <c r="BH14" i="34"/>
  <c r="BM13" i="34"/>
  <c r="BK9" i="34"/>
  <c r="BL7" i="34"/>
  <c r="BI9" i="34"/>
  <c r="BM8" i="34"/>
  <c r="BH9" i="34"/>
  <c r="BK8" i="34"/>
  <c r="BM16" i="34"/>
  <c r="BI13" i="34"/>
  <c r="BI7" i="34"/>
  <c r="BL10" i="34"/>
  <c r="BM7" i="34"/>
  <c r="BL11" i="34"/>
  <c r="BI21" i="34"/>
  <c r="BK7" i="34"/>
  <c r="BJ10" i="34"/>
  <c r="BI12" i="34"/>
  <c r="BK16" i="34"/>
  <c r="BH13" i="34"/>
  <c r="BK20" i="34"/>
  <c r="BH21" i="34"/>
  <c r="BL22" i="34"/>
  <c r="BK12" i="34"/>
  <c r="BJ17" i="34"/>
  <c r="BM17" i="34"/>
  <c r="BJ23" i="34"/>
  <c r="BJ22" i="34"/>
  <c r="BH7" i="34"/>
  <c r="BJ7" i="34"/>
  <c r="BH10" i="34"/>
  <c r="BM10" i="34"/>
  <c r="BL12" i="34"/>
  <c r="BM12" i="34"/>
  <c r="BH8" i="34"/>
  <c r="BH16" i="34"/>
  <c r="BL8" i="34"/>
  <c r="BI19" i="34"/>
  <c r="BJ20" i="34"/>
  <c r="BL20" i="34"/>
  <c r="BM20" i="34"/>
  <c r="BM15" i="34"/>
  <c r="BI17" i="34"/>
  <c r="BL18" i="34"/>
  <c r="BH23" i="34"/>
  <c r="BK10" i="34"/>
  <c r="BI10" i="34"/>
  <c r="BI16" i="34"/>
  <c r="BI8" i="34"/>
  <c r="BM11" i="34"/>
  <c r="BK11" i="34"/>
  <c r="BK19" i="34"/>
  <c r="BH20" i="34"/>
  <c r="BL14" i="34"/>
  <c r="BL21" i="34"/>
  <c r="BH19" i="34"/>
  <c r="BH17" i="34"/>
  <c r="BI22" i="34"/>
  <c r="BM23" i="34"/>
  <c r="BL23" i="34"/>
  <c r="BH12" i="34"/>
  <c r="BL9" i="34"/>
  <c r="BL15" i="34"/>
  <c r="BH11" i="34"/>
  <c r="BJ8" i="34"/>
  <c r="BJ9" i="34"/>
  <c r="BJ12" i="34"/>
  <c r="BJ16" i="34"/>
  <c r="BI20" i="34"/>
  <c r="BJ19" i="34"/>
  <c r="BK21" i="34"/>
  <c r="BL16" i="34"/>
  <c r="X20" i="34"/>
  <c r="AE20" i="34" s="1"/>
  <c r="AL20" i="34" s="1"/>
  <c r="H24" i="34"/>
  <c r="G24" i="34"/>
  <c r="BO24" i="34"/>
  <c r="Z24" i="34"/>
  <c r="M24" i="34"/>
  <c r="J19" i="34"/>
  <c r="Q19" i="34" s="1"/>
  <c r="X19" i="34" s="1"/>
  <c r="AE19" i="34" s="1"/>
  <c r="AL19" i="34" s="1"/>
  <c r="F24" i="34"/>
  <c r="Q21" i="34"/>
  <c r="X21" i="34" s="1"/>
  <c r="AE21" i="34" s="1"/>
  <c r="AL21" i="34" s="1"/>
  <c r="BA24" i="34"/>
  <c r="BR24" i="34"/>
  <c r="BP24" i="34"/>
  <c r="R24" i="34"/>
  <c r="AK24" i="34"/>
  <c r="AH24" i="34"/>
  <c r="CA24" i="34"/>
  <c r="K24" i="34"/>
  <c r="Q15" i="34"/>
  <c r="X15" i="34" s="1"/>
  <c r="AE15" i="34" s="1"/>
  <c r="AL15" i="34" s="1"/>
  <c r="BZ24" i="34"/>
  <c r="L24" i="34"/>
  <c r="J11" i="34"/>
  <c r="Q11" i="34" s="1"/>
  <c r="X11" i="34" s="1"/>
  <c r="AE11" i="34" s="1"/>
  <c r="AL11" i="34" s="1"/>
  <c r="J9" i="34"/>
  <c r="Q9" i="34" s="1"/>
  <c r="X9" i="34" s="1"/>
  <c r="AE9" i="34" s="1"/>
  <c r="AL9" i="34" s="1"/>
  <c r="J22" i="34"/>
  <c r="Q22" i="34" s="1"/>
  <c r="X22" i="34" s="1"/>
  <c r="AE22" i="34" s="1"/>
  <c r="AL22" i="34" s="1"/>
  <c r="BQ24" i="34"/>
  <c r="AP23" i="34"/>
  <c r="AP18" i="34"/>
  <c r="AR22" i="34"/>
  <c r="AO22" i="34"/>
  <c r="AO21" i="34"/>
  <c r="AR18" i="34"/>
  <c r="CN18" i="34" s="1"/>
  <c r="CT18" i="34" s="1"/>
  <c r="AP17" i="34"/>
  <c r="AP14" i="34"/>
  <c r="AM23" i="34"/>
  <c r="AQ18" i="34"/>
  <c r="AO18" i="34"/>
  <c r="AN17" i="34"/>
  <c r="AM14" i="34"/>
  <c r="AN19" i="34"/>
  <c r="AN20" i="34"/>
  <c r="AM22" i="34"/>
  <c r="AQ15" i="34"/>
  <c r="AQ21" i="34"/>
  <c r="AP15" i="34"/>
  <c r="AR14" i="34"/>
  <c r="AM13" i="34"/>
  <c r="AO9" i="34"/>
  <c r="AR15" i="34"/>
  <c r="AR9" i="34"/>
  <c r="CN9" i="34" s="1"/>
  <c r="CT9" i="34" s="1"/>
  <c r="AO14" i="34"/>
  <c r="AP9" i="34"/>
  <c r="AN13" i="34"/>
  <c r="AQ11" i="34"/>
  <c r="AM9" i="34"/>
  <c r="AO7" i="34"/>
  <c r="AQ13" i="34"/>
  <c r="AR8" i="34"/>
  <c r="AP7" i="34"/>
  <c r="AM10" i="34"/>
  <c r="AN10" i="34"/>
  <c r="AM12" i="34"/>
  <c r="AR12" i="34"/>
  <c r="AO12" i="34"/>
  <c r="AN16" i="34"/>
  <c r="AO16" i="34"/>
  <c r="AP11" i="34"/>
  <c r="AR19" i="34"/>
  <c r="AO19" i="34"/>
  <c r="AM17" i="34"/>
  <c r="AN15" i="34"/>
  <c r="AQ17" i="34"/>
  <c r="AQ23" i="34"/>
  <c r="AQ16" i="34"/>
  <c r="AM11" i="34"/>
  <c r="AP19" i="34"/>
  <c r="AN21" i="34"/>
  <c r="AO8" i="34"/>
  <c r="AM19" i="34"/>
  <c r="AM20" i="34"/>
  <c r="AQ14" i="34"/>
  <c r="AM21" i="34"/>
  <c r="AP22" i="34"/>
  <c r="AN23" i="34"/>
  <c r="AP10" i="34"/>
  <c r="AQ7" i="34"/>
  <c r="AP12" i="34"/>
  <c r="AP16" i="34"/>
  <c r="AR13" i="34"/>
  <c r="AO13" i="34"/>
  <c r="AN14" i="34"/>
  <c r="AO15" i="34"/>
  <c r="AR21" i="34"/>
  <c r="AR23" i="34"/>
  <c r="AQ12" i="34"/>
  <c r="AN7" i="34"/>
  <c r="AR16" i="34"/>
  <c r="CN16" i="34" s="1"/>
  <c r="CT16" i="34" s="1"/>
  <c r="AM8" i="34"/>
  <c r="AP8" i="34"/>
  <c r="AN11" i="34"/>
  <c r="AN9" i="34"/>
  <c r="AO20" i="34"/>
  <c r="AQ22" i="34"/>
  <c r="AO23" i="34"/>
  <c r="AM7" i="34"/>
  <c r="AR10" i="34"/>
  <c r="AR7" i="34"/>
  <c r="AQ8" i="34"/>
  <c r="AR11" i="34"/>
  <c r="AP20" i="34"/>
  <c r="AR17" i="34"/>
  <c r="AO17" i="34"/>
  <c r="AM18" i="34"/>
  <c r="AO10" i="34"/>
  <c r="AQ10" i="34"/>
  <c r="AO11" i="34"/>
  <c r="AM15" i="34"/>
  <c r="AN22" i="34"/>
  <c r="AM16" i="34"/>
  <c r="AP13" i="34"/>
  <c r="AQ19" i="34"/>
  <c r="AP21" i="34"/>
  <c r="AQ20" i="34"/>
  <c r="AQ9" i="34"/>
  <c r="AN12" i="34"/>
  <c r="AR20" i="34"/>
  <c r="AN18" i="34"/>
  <c r="AN8" i="34"/>
  <c r="AF24" i="34"/>
  <c r="Q8" i="34"/>
  <c r="X8" i="34" s="1"/>
  <c r="AE8" i="34" s="1"/>
  <c r="AL8" i="34" s="1"/>
  <c r="D24" i="34"/>
  <c r="J7" i="34"/>
  <c r="J13" i="34"/>
  <c r="Q13" i="34" s="1"/>
  <c r="X13" i="34" s="1"/>
  <c r="AE13" i="34" s="1"/>
  <c r="AL13" i="34" s="1"/>
  <c r="BB24" i="34"/>
  <c r="BC24" i="34"/>
  <c r="BS24" i="34"/>
  <c r="CN21" i="28"/>
  <c r="CT21" i="28" s="1"/>
  <c r="CL17" i="28"/>
  <c r="CR17" i="28" s="1"/>
  <c r="CZ17" i="28" s="1"/>
  <c r="CX18" i="32"/>
  <c r="DF7" i="32"/>
  <c r="DF13" i="32"/>
  <c r="DE19" i="32"/>
  <c r="CX16" i="32"/>
  <c r="CV20" i="32"/>
  <c r="CZ9" i="32"/>
  <c r="DE18" i="32"/>
  <c r="CY8" i="32"/>
  <c r="CX7" i="32"/>
  <c r="DE7" i="32"/>
  <c r="CZ20" i="32"/>
  <c r="DE21" i="32"/>
  <c r="CY21" i="32"/>
  <c r="DF14" i="32"/>
  <c r="CV13" i="32"/>
  <c r="CX11" i="32"/>
  <c r="CW20" i="32"/>
  <c r="DF20" i="32"/>
  <c r="CW18" i="32"/>
  <c r="CW9" i="32"/>
  <c r="CY19" i="32"/>
  <c r="CV9" i="32"/>
  <c r="CZ13" i="32"/>
  <c r="CX8" i="32"/>
  <c r="DE15" i="32"/>
  <c r="CX22" i="32"/>
  <c r="CZ11" i="32"/>
  <c r="DE12" i="32"/>
  <c r="CY22" i="32"/>
  <c r="CV22" i="32"/>
  <c r="CX14" i="32"/>
  <c r="CY7" i="32"/>
  <c r="CW19" i="32"/>
  <c r="CZ18" i="32"/>
  <c r="DF12" i="32"/>
  <c r="CX9" i="32"/>
  <c r="CW7" i="32"/>
  <c r="CV16" i="32"/>
  <c r="CY18" i="32"/>
  <c r="CY17" i="32"/>
  <c r="CV14" i="32"/>
  <c r="EZ14" i="32" s="1"/>
  <c r="CW16" i="32"/>
  <c r="CV7" i="32"/>
  <c r="DF8" i="32"/>
  <c r="CV8" i="32"/>
  <c r="DE17" i="32"/>
  <c r="CY23" i="32"/>
  <c r="CV11" i="32"/>
  <c r="CW17" i="32"/>
  <c r="CZ14" i="32"/>
  <c r="DE16" i="32"/>
  <c r="CZ15" i="32"/>
  <c r="CZ17" i="32"/>
  <c r="DE13" i="32"/>
  <c r="DF16" i="32"/>
  <c r="DE8" i="32"/>
  <c r="CY9" i="32"/>
  <c r="DE9" i="32"/>
  <c r="CW21" i="32"/>
  <c r="DE20" i="32"/>
  <c r="CY11" i="32"/>
  <c r="DF18" i="32"/>
  <c r="CY16" i="32"/>
  <c r="CZ22" i="32"/>
  <c r="CZ8" i="32"/>
  <c r="CV10" i="32"/>
  <c r="CX17" i="32"/>
  <c r="CZ16" i="32"/>
  <c r="CZ19" i="32"/>
  <c r="CW14" i="32"/>
  <c r="CX10" i="32"/>
  <c r="DE23" i="32"/>
  <c r="CY20" i="32"/>
  <c r="DE11" i="32"/>
  <c r="CW15" i="32"/>
  <c r="DF15" i="32"/>
  <c r="CZ23" i="32"/>
  <c r="CX13" i="32"/>
  <c r="CW8" i="32"/>
  <c r="CW22" i="32"/>
  <c r="CW11" i="32"/>
  <c r="CX19" i="32"/>
  <c r="CZ7" i="32"/>
  <c r="DA8" i="32"/>
  <c r="DA16" i="32"/>
  <c r="DA17" i="32"/>
  <c r="DA9" i="32"/>
  <c r="DA22" i="32"/>
  <c r="DA18" i="32"/>
  <c r="DA21" i="32"/>
  <c r="DA11" i="32"/>
  <c r="DA19" i="32"/>
  <c r="DA14" i="32"/>
  <c r="DA15" i="32"/>
  <c r="DA20" i="32"/>
  <c r="DA23" i="32"/>
  <c r="DA13" i="32"/>
  <c r="DA12" i="32"/>
  <c r="DA7" i="32"/>
  <c r="DA10" i="32"/>
  <c r="CL19" i="32"/>
  <c r="CO23" i="32"/>
  <c r="CO15" i="32"/>
  <c r="CO7" i="32"/>
  <c r="CO22" i="32"/>
  <c r="CO14" i="32"/>
  <c r="CO8" i="32"/>
  <c r="CO18" i="32"/>
  <c r="CO10" i="32"/>
  <c r="CO16" i="32"/>
  <c r="CO17" i="32"/>
  <c r="CO12" i="32"/>
  <c r="CO11" i="32"/>
  <c r="CO20" i="32"/>
  <c r="CO9" i="32"/>
  <c r="CO21" i="32"/>
  <c r="CO19" i="32"/>
  <c r="CO13" i="32"/>
  <c r="DQ24" i="32"/>
  <c r="BI24" i="32"/>
  <c r="DJ24" i="32"/>
  <c r="DL24" i="32"/>
  <c r="DI24" i="32"/>
  <c r="DH24" i="32"/>
  <c r="DR24" i="32"/>
  <c r="DK24" i="32"/>
  <c r="CV21" i="32"/>
  <c r="AA21" i="32"/>
  <c r="AM21" i="32" s="1"/>
  <c r="AY21" i="32" s="1"/>
  <c r="BK21" i="32" s="1"/>
  <c r="BW21" i="32" s="1"/>
  <c r="CI21" i="32" s="1"/>
  <c r="Z24" i="32"/>
  <c r="O11" i="32"/>
  <c r="AA11" i="32" s="1"/>
  <c r="AM11" i="32" s="1"/>
  <c r="AY11" i="32" s="1"/>
  <c r="BK11" i="32" s="1"/>
  <c r="BW11" i="32" s="1"/>
  <c r="CI11" i="32" s="1"/>
  <c r="O22" i="32"/>
  <c r="AA22" i="32" s="1"/>
  <c r="AM22" i="32" s="1"/>
  <c r="AY22" i="32" s="1"/>
  <c r="BK22" i="32" s="1"/>
  <c r="BW22" i="32" s="1"/>
  <c r="CI22" i="32" s="1"/>
  <c r="DF21" i="32"/>
  <c r="R24" i="32"/>
  <c r="S24" i="32"/>
  <c r="CS9" i="32"/>
  <c r="CK8" i="32"/>
  <c r="CL8" i="32"/>
  <c r="O18" i="32"/>
  <c r="AA18" i="32" s="1"/>
  <c r="AM18" i="32" s="1"/>
  <c r="AY18" i="32" s="1"/>
  <c r="BK18" i="32" s="1"/>
  <c r="BW18" i="32" s="1"/>
  <c r="CI18" i="32" s="1"/>
  <c r="CS14" i="32"/>
  <c r="CK9" i="32"/>
  <c r="CT9" i="32"/>
  <c r="CN8" i="32"/>
  <c r="CJ18" i="32"/>
  <c r="EZ18" i="32" s="1"/>
  <c r="CN7" i="32"/>
  <c r="CK21" i="32"/>
  <c r="CL10" i="32"/>
  <c r="CJ20" i="32"/>
  <c r="CJ10" i="32"/>
  <c r="CT13" i="32"/>
  <c r="CT8" i="32"/>
  <c r="T24" i="32"/>
  <c r="O15" i="32"/>
  <c r="AA15" i="32" s="1"/>
  <c r="AM15" i="32" s="1"/>
  <c r="AY15" i="32" s="1"/>
  <c r="BK15" i="32" s="1"/>
  <c r="BW15" i="32" s="1"/>
  <c r="CI15" i="32" s="1"/>
  <c r="Q24" i="32"/>
  <c r="P24" i="32"/>
  <c r="Y24" i="32"/>
  <c r="CK16" i="32"/>
  <c r="CM21" i="32"/>
  <c r="EU21" i="32" s="1"/>
  <c r="CK23" i="32"/>
  <c r="CL14" i="32"/>
  <c r="CL11" i="32"/>
  <c r="CM10" i="32"/>
  <c r="EU10" i="32" s="1"/>
  <c r="CS10" i="32"/>
  <c r="EV10" i="32" s="1"/>
  <c r="CL20" i="32"/>
  <c r="CS21" i="32"/>
  <c r="EV21" i="32" s="1"/>
  <c r="CS11" i="32"/>
  <c r="CN14" i="32"/>
  <c r="CT7" i="32"/>
  <c r="CL15" i="32"/>
  <c r="CK12" i="32"/>
  <c r="CM23" i="32"/>
  <c r="CL22" i="32"/>
  <c r="CM17" i="32"/>
  <c r="CS13" i="32"/>
  <c r="CN16" i="32"/>
  <c r="CT21" i="32"/>
  <c r="CT12" i="32"/>
  <c r="CN9" i="32"/>
  <c r="CM8" i="32"/>
  <c r="CJ16" i="32"/>
  <c r="CJ19" i="32"/>
  <c r="CS18" i="32"/>
  <c r="CT15" i="32"/>
  <c r="CL23" i="32"/>
  <c r="CM12" i="32"/>
  <c r="EU12" i="32" s="1"/>
  <c r="CN22" i="32"/>
  <c r="CS12" i="32"/>
  <c r="CK14" i="32"/>
  <c r="CJ13" i="32"/>
  <c r="CT14" i="32"/>
  <c r="CJ9" i="32"/>
  <c r="EZ9" i="32" s="1"/>
  <c r="CL7" i="32"/>
  <c r="CS7" i="32"/>
  <c r="EV7" i="32" s="1"/>
  <c r="CN20" i="32"/>
  <c r="CT19" i="32"/>
  <c r="CS23" i="32"/>
  <c r="CT17" i="32"/>
  <c r="FA17" i="32" s="1"/>
  <c r="CT16" i="32"/>
  <c r="CM22" i="32"/>
  <c r="CN15" i="32"/>
  <c r="CN11" i="32"/>
  <c r="CK17" i="32"/>
  <c r="CJ7" i="32"/>
  <c r="CS17" i="32"/>
  <c r="CL16" i="32"/>
  <c r="CN13" i="32"/>
  <c r="CS20" i="32"/>
  <c r="CT20" i="32"/>
  <c r="FA20" i="32" s="1"/>
  <c r="CK15" i="32"/>
  <c r="CM20" i="32"/>
  <c r="EU20" i="32" s="1"/>
  <c r="CK10" i="32"/>
  <c r="CJ17" i="32"/>
  <c r="CL17" i="32"/>
  <c r="CM16" i="32"/>
  <c r="CJ21" i="32"/>
  <c r="CS8" i="32"/>
  <c r="CK7" i="32"/>
  <c r="CM7" i="32"/>
  <c r="CT18" i="32"/>
  <c r="CL21" i="32"/>
  <c r="CT10" i="32"/>
  <c r="FA10" i="32" s="1"/>
  <c r="CK22" i="32"/>
  <c r="CM11" i="32"/>
  <c r="CK19" i="32"/>
  <c r="CJ22" i="32"/>
  <c r="CT23" i="32"/>
  <c r="CK11" i="32"/>
  <c r="CS16" i="32"/>
  <c r="CK20" i="32"/>
  <c r="CL13" i="32"/>
  <c r="CL9" i="32"/>
  <c r="CM9" i="32"/>
  <c r="CJ8" i="32"/>
  <c r="CS15" i="32"/>
  <c r="EV15" i="32" s="1"/>
  <c r="CT22" i="32"/>
  <c r="FA22" i="32" s="1"/>
  <c r="DF19" i="32"/>
  <c r="CY14" i="32"/>
  <c r="CW13" i="32"/>
  <c r="DF23" i="32"/>
  <c r="CN12" i="32"/>
  <c r="CN18" i="32"/>
  <c r="CS19" i="32"/>
  <c r="CK13" i="32"/>
  <c r="CJ15" i="32"/>
  <c r="EZ15" i="32" s="1"/>
  <c r="CM13" i="32"/>
  <c r="CN19" i="32"/>
  <c r="CM14" i="32"/>
  <c r="CM18" i="32"/>
  <c r="EU18" i="32" s="1"/>
  <c r="CK18" i="32"/>
  <c r="O12" i="32"/>
  <c r="AA12" i="32" s="1"/>
  <c r="AM12" i="32" s="1"/>
  <c r="AY12" i="32" s="1"/>
  <c r="BK12" i="32" s="1"/>
  <c r="BW12" i="32" s="1"/>
  <c r="CI12" i="32" s="1"/>
  <c r="O17" i="32"/>
  <c r="AA17" i="32" s="1"/>
  <c r="AM17" i="32" s="1"/>
  <c r="AY17" i="32" s="1"/>
  <c r="BK17" i="32" s="1"/>
  <c r="BW17" i="32" s="1"/>
  <c r="CI17" i="32" s="1"/>
  <c r="DE14" i="32"/>
  <c r="CV12" i="32"/>
  <c r="CW23" i="32"/>
  <c r="CV19" i="32"/>
  <c r="DF11" i="32"/>
  <c r="DF9" i="32"/>
  <c r="CZ12" i="32"/>
  <c r="CZ21" i="32"/>
  <c r="CT11" i="32"/>
  <c r="CM19" i="32"/>
  <c r="CN23" i="32"/>
  <c r="CJ12" i="32"/>
  <c r="CN17" i="32"/>
  <c r="CL18" i="32"/>
  <c r="CN10" i="32"/>
  <c r="CL12" i="32"/>
  <c r="CJ11" i="32"/>
  <c r="CN21" i="32"/>
  <c r="CJ23" i="32"/>
  <c r="CS22" i="32"/>
  <c r="EV22" i="32" s="1"/>
  <c r="CY13" i="32"/>
  <c r="CV17" i="32"/>
  <c r="CV23" i="32"/>
  <c r="Q21" i="28"/>
  <c r="X21" i="28" s="1"/>
  <c r="AE21" i="28" s="1"/>
  <c r="AL21" i="28" s="1"/>
  <c r="AS21" i="28" s="1"/>
  <c r="AZ21" i="28" s="1"/>
  <c r="BG21" i="28" s="1"/>
  <c r="BN21" i="28" s="1"/>
  <c r="BU21" i="28" s="1"/>
  <c r="CB21" i="28" s="1"/>
  <c r="CI21" i="28" s="1"/>
  <c r="CO21" i="28" s="1"/>
  <c r="CU21" i="28" s="1"/>
  <c r="DC21" i="28" s="1"/>
  <c r="CB24" i="32"/>
  <c r="O14" i="32"/>
  <c r="AA14" i="32" s="1"/>
  <c r="AM14" i="32" s="1"/>
  <c r="AY14" i="32" s="1"/>
  <c r="BK14" i="32" s="1"/>
  <c r="BW14" i="32" s="1"/>
  <c r="CI14" i="32" s="1"/>
  <c r="O23" i="32"/>
  <c r="AA23" i="32" s="1"/>
  <c r="AM23" i="32" s="1"/>
  <c r="AY23" i="32" s="1"/>
  <c r="BK23" i="32" s="1"/>
  <c r="BW23" i="32" s="1"/>
  <c r="CI23" i="32" s="1"/>
  <c r="EJ24" i="32"/>
  <c r="BD24" i="32"/>
  <c r="O13" i="32"/>
  <c r="AA13" i="32" s="1"/>
  <c r="AM13" i="32" s="1"/>
  <c r="AY13" i="32" s="1"/>
  <c r="BK13" i="32" s="1"/>
  <c r="BW13" i="32" s="1"/>
  <c r="CI13" i="32" s="1"/>
  <c r="BB24" i="32"/>
  <c r="DX24" i="32"/>
  <c r="EP24" i="32"/>
  <c r="DT24" i="32"/>
  <c r="H24" i="32"/>
  <c r="BP24" i="32"/>
  <c r="AF24" i="32"/>
  <c r="CA24" i="32"/>
  <c r="AP24" i="32"/>
  <c r="EF24" i="32"/>
  <c r="O9" i="32"/>
  <c r="AA9" i="32" s="1"/>
  <c r="AM9" i="32" s="1"/>
  <c r="AY9" i="32" s="1"/>
  <c r="BK9" i="32" s="1"/>
  <c r="BW9" i="32" s="1"/>
  <c r="CI9" i="32" s="1"/>
  <c r="EU15" i="32"/>
  <c r="DU24" i="32"/>
  <c r="EC24" i="32"/>
  <c r="BX24" i="32"/>
  <c r="BY24" i="32"/>
  <c r="AX24" i="32"/>
  <c r="AQ24" i="32"/>
  <c r="BO24" i="32"/>
  <c r="AD24" i="32"/>
  <c r="BC24" i="32"/>
  <c r="F24" i="32"/>
  <c r="BM24" i="32"/>
  <c r="G24" i="32"/>
  <c r="EH24" i="32"/>
  <c r="EO24" i="32"/>
  <c r="D24" i="32"/>
  <c r="O7" i="32"/>
  <c r="E24" i="32"/>
  <c r="O8" i="32"/>
  <c r="AA8" i="32" s="1"/>
  <c r="AM8" i="32" s="1"/>
  <c r="AY8" i="32" s="1"/>
  <c r="BK8" i="32" s="1"/>
  <c r="BW8" i="32" s="1"/>
  <c r="CI8" i="32" s="1"/>
  <c r="O19" i="32"/>
  <c r="AA19" i="32" s="1"/>
  <c r="AM19" i="32" s="1"/>
  <c r="AY19" i="32" s="1"/>
  <c r="BK19" i="32" s="1"/>
  <c r="BW19" i="32" s="1"/>
  <c r="CI19" i="32" s="1"/>
  <c r="O20" i="32"/>
  <c r="AA20" i="32" s="1"/>
  <c r="AM20" i="32" s="1"/>
  <c r="AY20" i="32" s="1"/>
  <c r="BK20" i="32" s="1"/>
  <c r="BW20" i="32" s="1"/>
  <c r="CI20" i="32" s="1"/>
  <c r="DV24" i="32"/>
  <c r="AO24" i="32"/>
  <c r="BL24" i="32"/>
  <c r="ED24" i="32"/>
  <c r="DW24" i="32"/>
  <c r="AB24" i="32"/>
  <c r="AC24" i="32"/>
  <c r="AZ24" i="32"/>
  <c r="BA24" i="32"/>
  <c r="O10" i="32"/>
  <c r="AA10" i="32" s="1"/>
  <c r="AM10" i="32" s="1"/>
  <c r="AY10" i="32" s="1"/>
  <c r="BK10" i="32" s="1"/>
  <c r="BW10" i="32" s="1"/>
  <c r="CI10" i="32" s="1"/>
  <c r="AE24" i="32"/>
  <c r="CH24" i="32"/>
  <c r="BZ24" i="32"/>
  <c r="CG24" i="32"/>
  <c r="EG24" i="32"/>
  <c r="EI24" i="32"/>
  <c r="BV24" i="32"/>
  <c r="N24" i="32"/>
  <c r="O16" i="32"/>
  <c r="AA16" i="32" s="1"/>
  <c r="AM16" i="32" s="1"/>
  <c r="AY16" i="32" s="1"/>
  <c r="BK16" i="32" s="1"/>
  <c r="BW16" i="32" s="1"/>
  <c r="CI16" i="32" s="1"/>
  <c r="AN24" i="32"/>
  <c r="AW24" i="32"/>
  <c r="AR24" i="32"/>
  <c r="BN24" i="32"/>
  <c r="BU24" i="32"/>
  <c r="AL24" i="32"/>
  <c r="AK24" i="32"/>
  <c r="BJ24" i="32"/>
  <c r="M24" i="32"/>
  <c r="CN17" i="28"/>
  <c r="CT17" i="28" s="1"/>
  <c r="CY13" i="29"/>
  <c r="CZ19" i="29"/>
  <c r="CN15" i="28"/>
  <c r="CT15" i="28" s="1"/>
  <c r="CZ21" i="29"/>
  <c r="CN19" i="28"/>
  <c r="CT19" i="28" s="1"/>
  <c r="Q23" i="28"/>
  <c r="X23" i="28" s="1"/>
  <c r="AE23" i="28" s="1"/>
  <c r="AL23" i="28" s="1"/>
  <c r="AS23" i="28" s="1"/>
  <c r="AZ23" i="28" s="1"/>
  <c r="BG23" i="28" s="1"/>
  <c r="BN23" i="28" s="1"/>
  <c r="BU23" i="28" s="1"/>
  <c r="CB23" i="28" s="1"/>
  <c r="CI23" i="28" s="1"/>
  <c r="CO23" i="28" s="1"/>
  <c r="CU23" i="28" s="1"/>
  <c r="DC24" i="28" s="1"/>
  <c r="CX23" i="29"/>
  <c r="CY17" i="29"/>
  <c r="CZ15" i="29"/>
  <c r="DD17" i="29"/>
  <c r="DD22" i="29"/>
  <c r="CY19" i="29"/>
  <c r="DD20" i="29"/>
  <c r="DD10" i="29"/>
  <c r="CN18" i="28"/>
  <c r="CT18" i="28" s="1"/>
  <c r="CY20" i="29"/>
  <c r="Q11" i="28"/>
  <c r="X11" i="28" s="1"/>
  <c r="AE11" i="28" s="1"/>
  <c r="AL11" i="28" s="1"/>
  <c r="AS11" i="28" s="1"/>
  <c r="AZ11" i="28" s="1"/>
  <c r="BG11" i="28" s="1"/>
  <c r="BN11" i="28" s="1"/>
  <c r="BU11" i="28" s="1"/>
  <c r="CB11" i="28" s="1"/>
  <c r="CI11" i="28" s="1"/>
  <c r="CO11" i="28" s="1"/>
  <c r="CU11" i="28" s="1"/>
  <c r="DC11" i="28" s="1"/>
  <c r="CY22" i="29"/>
  <c r="CL9" i="28"/>
  <c r="CR9" i="28" s="1"/>
  <c r="CZ9" i="28" s="1"/>
  <c r="CN20" i="28"/>
  <c r="CT20" i="28" s="1"/>
  <c r="DE21" i="29"/>
  <c r="DD18" i="29"/>
  <c r="Q8" i="28"/>
  <c r="X8" i="28" s="1"/>
  <c r="AE8" i="28" s="1"/>
  <c r="AL8" i="28" s="1"/>
  <c r="AS8" i="28" s="1"/>
  <c r="AZ8" i="28" s="1"/>
  <c r="BG8" i="28" s="1"/>
  <c r="BN8" i="28" s="1"/>
  <c r="BU8" i="28" s="1"/>
  <c r="CB8" i="28" s="1"/>
  <c r="CI8" i="28" s="1"/>
  <c r="CO8" i="28" s="1"/>
  <c r="CU8" i="28" s="1"/>
  <c r="DC8" i="28" s="1"/>
  <c r="DE15" i="29"/>
  <c r="P24" i="28"/>
  <c r="AI11" i="29"/>
  <c r="AQ11" i="29" s="1"/>
  <c r="AY11" i="29" s="1"/>
  <c r="BG11" i="29" s="1"/>
  <c r="BO11" i="29" s="1"/>
  <c r="BW11" i="29" s="1"/>
  <c r="CE11" i="29" s="1"/>
  <c r="CM11" i="29" s="1"/>
  <c r="CU11" i="29" s="1"/>
  <c r="DA11" i="29" s="1"/>
  <c r="CY18" i="29"/>
  <c r="CM16" i="28"/>
  <c r="CS16" i="28" s="1"/>
  <c r="CZ23" i="29"/>
  <c r="DD14" i="29"/>
  <c r="L24" i="28"/>
  <c r="Q15" i="28"/>
  <c r="X15" i="28" s="1"/>
  <c r="AE15" i="28" s="1"/>
  <c r="AL15" i="28" s="1"/>
  <c r="AS15" i="28" s="1"/>
  <c r="AZ15" i="28" s="1"/>
  <c r="BG15" i="28" s="1"/>
  <c r="BN15" i="28" s="1"/>
  <c r="BU15" i="28" s="1"/>
  <c r="CB15" i="28" s="1"/>
  <c r="CI15" i="28" s="1"/>
  <c r="CO15" i="28" s="1"/>
  <c r="CU15" i="28" s="1"/>
  <c r="DC15" i="28" s="1"/>
  <c r="CL13" i="28"/>
  <c r="CR13" i="28" s="1"/>
  <c r="CZ13" i="28" s="1"/>
  <c r="BS24" i="28"/>
  <c r="Q10" i="28"/>
  <c r="X10" i="28" s="1"/>
  <c r="AE10" i="28" s="1"/>
  <c r="AL10" i="28" s="1"/>
  <c r="AS10" i="28" s="1"/>
  <c r="AZ10" i="28" s="1"/>
  <c r="BG10" i="28" s="1"/>
  <c r="BN10" i="28" s="1"/>
  <c r="BU10" i="28" s="1"/>
  <c r="CB10" i="28" s="1"/>
  <c r="CI10" i="28" s="1"/>
  <c r="CO10" i="28" s="1"/>
  <c r="CU10" i="28" s="1"/>
  <c r="DC10" i="28" s="1"/>
  <c r="BO24" i="28"/>
  <c r="Q12" i="28"/>
  <c r="X12" i="28" s="1"/>
  <c r="AE12" i="28" s="1"/>
  <c r="AL12" i="28" s="1"/>
  <c r="AS12" i="28" s="1"/>
  <c r="AZ12" i="28" s="1"/>
  <c r="BG12" i="28" s="1"/>
  <c r="BN12" i="28" s="1"/>
  <c r="BU12" i="28" s="1"/>
  <c r="CB12" i="28" s="1"/>
  <c r="CI12" i="28" s="1"/>
  <c r="CO12" i="28" s="1"/>
  <c r="CU12" i="28" s="1"/>
  <c r="DC12" i="28" s="1"/>
  <c r="N24" i="28"/>
  <c r="BT24" i="28"/>
  <c r="CM21" i="28"/>
  <c r="CS21" i="28" s="1"/>
  <c r="DB21" i="28" s="1"/>
  <c r="Q22" i="28"/>
  <c r="X22" i="28" s="1"/>
  <c r="AE22" i="28" s="1"/>
  <c r="AL22" i="28" s="1"/>
  <c r="AS22" i="28" s="1"/>
  <c r="AZ22" i="28" s="1"/>
  <c r="BG22" i="28" s="1"/>
  <c r="BN22" i="28" s="1"/>
  <c r="BU22" i="28" s="1"/>
  <c r="CB22" i="28" s="1"/>
  <c r="CI22" i="28" s="1"/>
  <c r="CO22" i="28" s="1"/>
  <c r="CU22" i="28" s="1"/>
  <c r="DC22" i="28" s="1"/>
  <c r="Q18" i="28"/>
  <c r="X18" i="28" s="1"/>
  <c r="AE18" i="28" s="1"/>
  <c r="AL18" i="28" s="1"/>
  <c r="AS18" i="28" s="1"/>
  <c r="AZ18" i="28" s="1"/>
  <c r="BG18" i="28" s="1"/>
  <c r="BN18" i="28" s="1"/>
  <c r="BU18" i="28" s="1"/>
  <c r="CB18" i="28" s="1"/>
  <c r="CI18" i="28" s="1"/>
  <c r="CO18" i="28" s="1"/>
  <c r="CU18" i="28" s="1"/>
  <c r="DC18" i="28" s="1"/>
  <c r="CL19" i="28"/>
  <c r="CR19" i="28" s="1"/>
  <c r="CZ19" i="28" s="1"/>
  <c r="CN14" i="28"/>
  <c r="CT14" i="28" s="1"/>
  <c r="CL14" i="28"/>
  <c r="CR14" i="28" s="1"/>
  <c r="CZ14" i="28" s="1"/>
  <c r="Q20" i="28"/>
  <c r="X20" i="28" s="1"/>
  <c r="AE20" i="28" s="1"/>
  <c r="AL20" i="28" s="1"/>
  <c r="AS20" i="28" s="1"/>
  <c r="AZ20" i="28" s="1"/>
  <c r="BG20" i="28" s="1"/>
  <c r="BN20" i="28" s="1"/>
  <c r="BU20" i="28" s="1"/>
  <c r="CB20" i="28" s="1"/>
  <c r="CI20" i="28" s="1"/>
  <c r="CO20" i="28" s="1"/>
  <c r="CU20" i="28" s="1"/>
  <c r="DC20" i="28" s="1"/>
  <c r="CL18" i="28"/>
  <c r="CR18" i="28" s="1"/>
  <c r="CZ18" i="28" s="1"/>
  <c r="BP24" i="28"/>
  <c r="CL16" i="28"/>
  <c r="CR16" i="28" s="1"/>
  <c r="CZ16" i="28" s="1"/>
  <c r="O24" i="28"/>
  <c r="Q14" i="28"/>
  <c r="X14" i="28" s="1"/>
  <c r="AE14" i="28" s="1"/>
  <c r="AL14" i="28" s="1"/>
  <c r="AS14" i="28" s="1"/>
  <c r="AZ14" i="28" s="1"/>
  <c r="BG14" i="28" s="1"/>
  <c r="BN14" i="28" s="1"/>
  <c r="BU14" i="28" s="1"/>
  <c r="CB14" i="28" s="1"/>
  <c r="CI14" i="28" s="1"/>
  <c r="CO14" i="28" s="1"/>
  <c r="CU14" i="28" s="1"/>
  <c r="DC14" i="28" s="1"/>
  <c r="CN12" i="28"/>
  <c r="CT12" i="28" s="1"/>
  <c r="CL23" i="28"/>
  <c r="CR23" i="28" s="1"/>
  <c r="CZ24" i="28" s="1"/>
  <c r="BQ24" i="28"/>
  <c r="BR24" i="28"/>
  <c r="K24" i="28"/>
  <c r="M24" i="28"/>
  <c r="CL15" i="28"/>
  <c r="CR15" i="28" s="1"/>
  <c r="CZ15" i="28" s="1"/>
  <c r="Q13" i="28"/>
  <c r="X13" i="28" s="1"/>
  <c r="AE13" i="28" s="1"/>
  <c r="AL13" i="28" s="1"/>
  <c r="AS13" i="28" s="1"/>
  <c r="AZ13" i="28" s="1"/>
  <c r="BG13" i="28" s="1"/>
  <c r="BN13" i="28" s="1"/>
  <c r="BU13" i="28" s="1"/>
  <c r="CB13" i="28" s="1"/>
  <c r="CI13" i="28" s="1"/>
  <c r="CO13" i="28" s="1"/>
  <c r="CU13" i="28" s="1"/>
  <c r="DC13" i="28" s="1"/>
  <c r="CL21" i="28"/>
  <c r="CR21" i="28" s="1"/>
  <c r="CZ21" i="28" s="1"/>
  <c r="CL12" i="28"/>
  <c r="CR12" i="28" s="1"/>
  <c r="CZ12" i="28" s="1"/>
  <c r="Q17" i="28"/>
  <c r="X17" i="28" s="1"/>
  <c r="AE17" i="28" s="1"/>
  <c r="AL17" i="28" s="1"/>
  <c r="AS17" i="28" s="1"/>
  <c r="AZ17" i="28" s="1"/>
  <c r="BG17" i="28" s="1"/>
  <c r="BN17" i="28" s="1"/>
  <c r="BU17" i="28" s="1"/>
  <c r="CB17" i="28" s="1"/>
  <c r="CI17" i="28" s="1"/>
  <c r="CO17" i="28" s="1"/>
  <c r="CU17" i="28" s="1"/>
  <c r="DC17" i="28" s="1"/>
  <c r="Q19" i="28"/>
  <c r="X19" i="28" s="1"/>
  <c r="AE19" i="28" s="1"/>
  <c r="AL19" i="28" s="1"/>
  <c r="AS19" i="28" s="1"/>
  <c r="AZ19" i="28" s="1"/>
  <c r="BG19" i="28" s="1"/>
  <c r="BN19" i="28" s="1"/>
  <c r="BU19" i="28" s="1"/>
  <c r="CB19" i="28" s="1"/>
  <c r="CI19" i="28" s="1"/>
  <c r="CO19" i="28" s="1"/>
  <c r="CU19" i="28" s="1"/>
  <c r="DC19" i="28" s="1"/>
  <c r="Q16" i="28"/>
  <c r="X16" i="28" s="1"/>
  <c r="AE16" i="28" s="1"/>
  <c r="AL16" i="28" s="1"/>
  <c r="AS16" i="28" s="1"/>
  <c r="AZ16" i="28" s="1"/>
  <c r="BG16" i="28" s="1"/>
  <c r="BN16" i="28" s="1"/>
  <c r="BU16" i="28" s="1"/>
  <c r="CB16" i="28" s="1"/>
  <c r="CI16" i="28" s="1"/>
  <c r="CO16" i="28" s="1"/>
  <c r="CU16" i="28" s="1"/>
  <c r="DC16" i="28" s="1"/>
  <c r="CN10" i="28"/>
  <c r="CT10" i="28" s="1"/>
  <c r="CN13" i="28"/>
  <c r="CT13" i="28" s="1"/>
  <c r="DB13" i="28" s="1"/>
  <c r="Q9" i="28"/>
  <c r="X9" i="28" s="1"/>
  <c r="AE9" i="28" s="1"/>
  <c r="AL9" i="28" s="1"/>
  <c r="AS9" i="28" s="1"/>
  <c r="AZ9" i="28" s="1"/>
  <c r="BG9" i="28" s="1"/>
  <c r="BN9" i="28" s="1"/>
  <c r="BU9" i="28" s="1"/>
  <c r="CB9" i="28" s="1"/>
  <c r="CI9" i="28" s="1"/>
  <c r="CO9" i="28" s="1"/>
  <c r="CU9" i="28" s="1"/>
  <c r="DC9" i="28" s="1"/>
  <c r="CY16" i="29"/>
  <c r="DD21" i="29"/>
  <c r="DF21" i="29" s="1"/>
  <c r="CM7" i="28"/>
  <c r="CS7" i="28" s="1"/>
  <c r="CY10" i="29"/>
  <c r="DD19" i="29"/>
  <c r="CN8" i="28"/>
  <c r="CT8" i="28" s="1"/>
  <c r="AI19" i="29"/>
  <c r="AQ19" i="29" s="1"/>
  <c r="AY19" i="29" s="1"/>
  <c r="BG19" i="29" s="1"/>
  <c r="BO19" i="29" s="1"/>
  <c r="BW19" i="29" s="1"/>
  <c r="CE19" i="29" s="1"/>
  <c r="CM19" i="29" s="1"/>
  <c r="CU19" i="29" s="1"/>
  <c r="DA19" i="29" s="1"/>
  <c r="DD9" i="29"/>
  <c r="CZ14" i="29"/>
  <c r="CY21" i="29"/>
  <c r="CM23" i="28"/>
  <c r="CS23" i="28" s="1"/>
  <c r="CM15" i="28"/>
  <c r="CS15" i="28" s="1"/>
  <c r="DE19" i="29"/>
  <c r="CY14" i="29"/>
  <c r="CY7" i="29"/>
  <c r="AI21" i="29"/>
  <c r="AQ21" i="29" s="1"/>
  <c r="AY21" i="29" s="1"/>
  <c r="BG21" i="29" s="1"/>
  <c r="BO21" i="29" s="1"/>
  <c r="BW21" i="29" s="1"/>
  <c r="CE21" i="29" s="1"/>
  <c r="CM21" i="29" s="1"/>
  <c r="CU21" i="29" s="1"/>
  <c r="DA21" i="29" s="1"/>
  <c r="CZ8" i="29"/>
  <c r="DD11" i="29"/>
  <c r="CX20" i="29"/>
  <c r="DE23" i="29"/>
  <c r="CZ10" i="29"/>
  <c r="CX11" i="29"/>
  <c r="CN16" i="28"/>
  <c r="CT16" i="28" s="1"/>
  <c r="CN22" i="28"/>
  <c r="CT22" i="28" s="1"/>
  <c r="CN11" i="28"/>
  <c r="CT11" i="28" s="1"/>
  <c r="CG24" i="28"/>
  <c r="CM14" i="28"/>
  <c r="CS14" i="28" s="1"/>
  <c r="CN24" i="29"/>
  <c r="CY12" i="29"/>
  <c r="CM9" i="28"/>
  <c r="CS9" i="28" s="1"/>
  <c r="CX9" i="29"/>
  <c r="DE13" i="29"/>
  <c r="CM8" i="28"/>
  <c r="CS8" i="28" s="1"/>
  <c r="CM17" i="28"/>
  <c r="CS17" i="28" s="1"/>
  <c r="CJ24" i="29"/>
  <c r="Y24" i="28"/>
  <c r="AU24" i="28"/>
  <c r="AA16" i="29"/>
  <c r="AI16" i="29" s="1"/>
  <c r="AQ16" i="29" s="1"/>
  <c r="AY16" i="29" s="1"/>
  <c r="BG16" i="29" s="1"/>
  <c r="BO16" i="29" s="1"/>
  <c r="BW16" i="29" s="1"/>
  <c r="CE16" i="29" s="1"/>
  <c r="CM16" i="29" s="1"/>
  <c r="CU16" i="29" s="1"/>
  <c r="DA16" i="29" s="1"/>
  <c r="V24" i="29"/>
  <c r="CY15" i="29"/>
  <c r="CZ22" i="29"/>
  <c r="CC24" i="28"/>
  <c r="CY8" i="29"/>
  <c r="DE18" i="29"/>
  <c r="DE22" i="29"/>
  <c r="CM11" i="28"/>
  <c r="CS11" i="28" s="1"/>
  <c r="CL11" i="28"/>
  <c r="CR11" i="28" s="1"/>
  <c r="CZ11" i="28" s="1"/>
  <c r="CM18" i="28"/>
  <c r="CS18" i="28" s="1"/>
  <c r="BE24" i="29"/>
  <c r="DD16" i="29"/>
  <c r="AV24" i="28"/>
  <c r="CM19" i="28"/>
  <c r="CS19" i="28" s="1"/>
  <c r="CE24" i="28"/>
  <c r="AY24" i="28"/>
  <c r="CK24" i="29"/>
  <c r="CX7" i="29"/>
  <c r="CZ11" i="29"/>
  <c r="CZ13" i="29"/>
  <c r="DE17" i="29"/>
  <c r="DE20" i="29"/>
  <c r="CZ7" i="29"/>
  <c r="BT24" i="29"/>
  <c r="DE11" i="29"/>
  <c r="CL20" i="28"/>
  <c r="CR20" i="28" s="1"/>
  <c r="CZ20" i="28" s="1"/>
  <c r="CX12" i="29"/>
  <c r="CX22" i="29"/>
  <c r="AI23" i="29"/>
  <c r="AQ23" i="29" s="1"/>
  <c r="AY23" i="29" s="1"/>
  <c r="BG23" i="29" s="1"/>
  <c r="BO23" i="29" s="1"/>
  <c r="BW23" i="29" s="1"/>
  <c r="CE23" i="29" s="1"/>
  <c r="CM23" i="29" s="1"/>
  <c r="CU23" i="29" s="1"/>
  <c r="DA23" i="29" s="1"/>
  <c r="CN9" i="28"/>
  <c r="CT9" i="28" s="1"/>
  <c r="DE12" i="29"/>
  <c r="DF12" i="29" s="1"/>
  <c r="CZ16" i="29"/>
  <c r="CX17" i="29"/>
  <c r="CZ9" i="29"/>
  <c r="CX8" i="29"/>
  <c r="BF24" i="29"/>
  <c r="AT24" i="28"/>
  <c r="BP24" i="29"/>
  <c r="DE14" i="29"/>
  <c r="BQ24" i="29"/>
  <c r="BR24" i="29"/>
  <c r="CZ12" i="29"/>
  <c r="BV24" i="29"/>
  <c r="CY11" i="29"/>
  <c r="BS24" i="29"/>
  <c r="CX19" i="29"/>
  <c r="DE16" i="29"/>
  <c r="CX21" i="29"/>
  <c r="DD23" i="29"/>
  <c r="CS24" i="29"/>
  <c r="AA15" i="29"/>
  <c r="AI15" i="29" s="1"/>
  <c r="AQ15" i="29" s="1"/>
  <c r="AY15" i="29" s="1"/>
  <c r="BG15" i="29" s="1"/>
  <c r="BO15" i="29" s="1"/>
  <c r="BW15" i="29" s="1"/>
  <c r="CE15" i="29" s="1"/>
  <c r="CM15" i="29" s="1"/>
  <c r="CU15" i="29" s="1"/>
  <c r="DA15" i="29" s="1"/>
  <c r="BC24" i="29"/>
  <c r="DD8" i="29"/>
  <c r="Z24" i="29"/>
  <c r="CY9" i="29"/>
  <c r="Y24" i="29"/>
  <c r="DD13" i="29"/>
  <c r="CX16" i="29"/>
  <c r="BU24" i="29"/>
  <c r="BD24" i="29"/>
  <c r="BA24" i="29"/>
  <c r="DE8" i="29"/>
  <c r="DE10" i="29"/>
  <c r="CG24" i="29"/>
  <c r="CF24" i="29"/>
  <c r="CX13" i="29"/>
  <c r="CZ17" i="29"/>
  <c r="CX18" i="29"/>
  <c r="BI24" i="29"/>
  <c r="CO24" i="29"/>
  <c r="CX10" i="29"/>
  <c r="CX14" i="29"/>
  <c r="CX15" i="29"/>
  <c r="CY23" i="29"/>
  <c r="AH24" i="29"/>
  <c r="DE9" i="29"/>
  <c r="DD15" i="29"/>
  <c r="AD24" i="29"/>
  <c r="BB24" i="29"/>
  <c r="AB24" i="29"/>
  <c r="BN24" i="29"/>
  <c r="BL24" i="29"/>
  <c r="AA18" i="29"/>
  <c r="AI18" i="29" s="1"/>
  <c r="AQ18" i="29" s="1"/>
  <c r="AY18" i="29" s="1"/>
  <c r="BG18" i="29" s="1"/>
  <c r="BO18" i="29" s="1"/>
  <c r="BW18" i="29" s="1"/>
  <c r="CE18" i="29" s="1"/>
  <c r="CM18" i="29" s="1"/>
  <c r="CU18" i="29" s="1"/>
  <c r="DA18" i="29" s="1"/>
  <c r="BK24" i="29"/>
  <c r="X24" i="29"/>
  <c r="W24" i="29"/>
  <c r="AG24" i="29"/>
  <c r="DE7" i="29"/>
  <c r="CQ24" i="29"/>
  <c r="T24" i="29"/>
  <c r="AA8" i="29"/>
  <c r="AI8" i="29" s="1"/>
  <c r="AQ8" i="29" s="1"/>
  <c r="AY8" i="29" s="1"/>
  <c r="BG8" i="29" s="1"/>
  <c r="BO8" i="29" s="1"/>
  <c r="BW8" i="29" s="1"/>
  <c r="CE8" i="29" s="1"/>
  <c r="CM8" i="29" s="1"/>
  <c r="CU8" i="29" s="1"/>
  <c r="DA8" i="29" s="1"/>
  <c r="BH24" i="29"/>
  <c r="AC24" i="29"/>
  <c r="AA13" i="29"/>
  <c r="AI13" i="29" s="1"/>
  <c r="AQ13" i="29" s="1"/>
  <c r="AY13" i="29" s="1"/>
  <c r="BG13" i="29" s="1"/>
  <c r="BO13" i="29" s="1"/>
  <c r="BW13" i="29" s="1"/>
  <c r="CE13" i="29" s="1"/>
  <c r="CM13" i="29" s="1"/>
  <c r="CU13" i="29" s="1"/>
  <c r="DA13" i="29" s="1"/>
  <c r="AA9" i="29"/>
  <c r="AI9" i="29" s="1"/>
  <c r="AQ9" i="29" s="1"/>
  <c r="AY9" i="29" s="1"/>
  <c r="BG9" i="29" s="1"/>
  <c r="BO9" i="29" s="1"/>
  <c r="BW9" i="29" s="1"/>
  <c r="CE9" i="29" s="1"/>
  <c r="CM9" i="29" s="1"/>
  <c r="CU9" i="29" s="1"/>
  <c r="DA9" i="29" s="1"/>
  <c r="AA10" i="29"/>
  <c r="AI10" i="29" s="1"/>
  <c r="AQ10" i="29" s="1"/>
  <c r="AY10" i="29" s="1"/>
  <c r="BG10" i="29" s="1"/>
  <c r="BO10" i="29" s="1"/>
  <c r="BW10" i="29" s="1"/>
  <c r="CE10" i="29" s="1"/>
  <c r="CM10" i="29" s="1"/>
  <c r="CU10" i="29" s="1"/>
  <c r="DA10" i="29" s="1"/>
  <c r="CI24" i="29"/>
  <c r="CH24" i="29"/>
  <c r="AF24" i="29"/>
  <c r="CR24" i="29"/>
  <c r="CP24" i="29"/>
  <c r="DD7" i="29"/>
  <c r="AA17" i="29"/>
  <c r="AI17" i="29" s="1"/>
  <c r="AQ17" i="29" s="1"/>
  <c r="AY17" i="29" s="1"/>
  <c r="BG17" i="29" s="1"/>
  <c r="BO17" i="29" s="1"/>
  <c r="BW17" i="29" s="1"/>
  <c r="CE17" i="29" s="1"/>
  <c r="CM17" i="29" s="1"/>
  <c r="CU17" i="29" s="1"/>
  <c r="DA17" i="29" s="1"/>
  <c r="AA12" i="29"/>
  <c r="AI12" i="29" s="1"/>
  <c r="AQ12" i="29" s="1"/>
  <c r="AY12" i="29" s="1"/>
  <c r="BG12" i="29" s="1"/>
  <c r="BO12" i="29" s="1"/>
  <c r="BW12" i="29" s="1"/>
  <c r="CE12" i="29" s="1"/>
  <c r="CM12" i="29" s="1"/>
  <c r="CU12" i="29" s="1"/>
  <c r="DA12" i="29" s="1"/>
  <c r="AA14" i="29"/>
  <c r="AI14" i="29" s="1"/>
  <c r="AQ14" i="29" s="1"/>
  <c r="AY14" i="29" s="1"/>
  <c r="BG14" i="29" s="1"/>
  <c r="BO14" i="29" s="1"/>
  <c r="BW14" i="29" s="1"/>
  <c r="CE14" i="29" s="1"/>
  <c r="CM14" i="29" s="1"/>
  <c r="CU14" i="29" s="1"/>
  <c r="DA14" i="29" s="1"/>
  <c r="BJ24" i="29"/>
  <c r="AA22" i="29"/>
  <c r="AI22" i="29" s="1"/>
  <c r="AQ22" i="29" s="1"/>
  <c r="AY22" i="29" s="1"/>
  <c r="BG22" i="29" s="1"/>
  <c r="BO22" i="29" s="1"/>
  <c r="BW22" i="29" s="1"/>
  <c r="CE22" i="29" s="1"/>
  <c r="CM22" i="29" s="1"/>
  <c r="CU22" i="29" s="1"/>
  <c r="DA22" i="29" s="1"/>
  <c r="CL24" i="29"/>
  <c r="CT24" i="29"/>
  <c r="BM24" i="29"/>
  <c r="AA20" i="29"/>
  <c r="AI20" i="29" s="1"/>
  <c r="AQ20" i="29" s="1"/>
  <c r="AY20" i="29" s="1"/>
  <c r="BG20" i="29" s="1"/>
  <c r="BO20" i="29" s="1"/>
  <c r="BW20" i="29" s="1"/>
  <c r="CE20" i="29" s="1"/>
  <c r="CM20" i="29" s="1"/>
  <c r="CU20" i="29" s="1"/>
  <c r="DA20" i="29" s="1"/>
  <c r="AE24" i="29"/>
  <c r="K24" i="29"/>
  <c r="S7" i="29"/>
  <c r="AZ24" i="29"/>
  <c r="U24" i="29"/>
  <c r="CM22" i="28"/>
  <c r="CS22" i="28" s="1"/>
  <c r="CL10" i="28"/>
  <c r="CR10" i="28" s="1"/>
  <c r="CZ10" i="28" s="1"/>
  <c r="BA24" i="28"/>
  <c r="AB24" i="28"/>
  <c r="AX24" i="28"/>
  <c r="AW24" i="28"/>
  <c r="CM10" i="28"/>
  <c r="CS10" i="28" s="1"/>
  <c r="CF24" i="28"/>
  <c r="CM20" i="28"/>
  <c r="CS20" i="28" s="1"/>
  <c r="BF24" i="28"/>
  <c r="AA24" i="28"/>
  <c r="CM12" i="28"/>
  <c r="CS12" i="28" s="1"/>
  <c r="CL22" i="28"/>
  <c r="CR22" i="28" s="1"/>
  <c r="CZ22" i="28" s="1"/>
  <c r="CN7" i="28"/>
  <c r="CT7" i="28" s="1"/>
  <c r="Z24" i="28"/>
  <c r="CH24" i="28"/>
  <c r="BE24" i="28"/>
  <c r="BD24" i="28"/>
  <c r="AD24" i="28"/>
  <c r="BC24" i="28"/>
  <c r="AC24" i="28"/>
  <c r="CL8" i="28"/>
  <c r="CR8" i="28" s="1"/>
  <c r="CZ8" i="28" s="1"/>
  <c r="CD24" i="28"/>
  <c r="J24" i="28"/>
  <c r="Q7" i="28"/>
  <c r="BB24" i="28"/>
  <c r="BQ12" i="26"/>
  <c r="BX3" i="25"/>
  <c r="BX5" i="25" s="1"/>
  <c r="L3" i="25"/>
  <c r="L5" i="25" s="1"/>
  <c r="BQ3" i="25"/>
  <c r="BQ5" i="25" s="1"/>
  <c r="CK9" i="26"/>
  <c r="BR9" i="26"/>
  <c r="CQ9" i="26"/>
  <c r="BP9" i="26"/>
  <c r="BT9" i="26"/>
  <c r="BO9" i="26"/>
  <c r="BS9" i="26"/>
  <c r="BQ9" i="26"/>
  <c r="BR13" i="26"/>
  <c r="BS13" i="26"/>
  <c r="BQ13" i="26"/>
  <c r="CQ13" i="26"/>
  <c r="BT13" i="26"/>
  <c r="BP13" i="26"/>
  <c r="BO13" i="26"/>
  <c r="BR17" i="26"/>
  <c r="CQ17" i="26"/>
  <c r="BP17" i="26"/>
  <c r="BT17" i="26"/>
  <c r="BO17" i="26"/>
  <c r="BQ17" i="26"/>
  <c r="BS17" i="26"/>
  <c r="CK21" i="26"/>
  <c r="BR21" i="26"/>
  <c r="BQ21" i="26"/>
  <c r="CQ21" i="26"/>
  <c r="BS21" i="26"/>
  <c r="BP21" i="26"/>
  <c r="BT21" i="26"/>
  <c r="BO21" i="26"/>
  <c r="BT10" i="26"/>
  <c r="BP10" i="26"/>
  <c r="CQ10" i="26"/>
  <c r="BO10" i="26"/>
  <c r="BS10" i="26"/>
  <c r="BQ10" i="26"/>
  <c r="BR10" i="26"/>
  <c r="BT14" i="26"/>
  <c r="BP14" i="26"/>
  <c r="CQ14" i="26"/>
  <c r="BR14" i="26"/>
  <c r="BQ14" i="26"/>
  <c r="BS14" i="26"/>
  <c r="BO14" i="26"/>
  <c r="CK18" i="26"/>
  <c r="BT18" i="26"/>
  <c r="BP18" i="26"/>
  <c r="CQ18" i="26"/>
  <c r="BO18" i="26"/>
  <c r="BS18" i="26"/>
  <c r="BR18" i="26"/>
  <c r="BQ18" i="26"/>
  <c r="CK22" i="26"/>
  <c r="BT22" i="26"/>
  <c r="BP22" i="26"/>
  <c r="CQ22" i="26"/>
  <c r="BS22" i="26"/>
  <c r="BO22" i="26"/>
  <c r="BR22" i="26"/>
  <c r="BQ22" i="26"/>
  <c r="CK7" i="26"/>
  <c r="CQ7" i="26"/>
  <c r="BR7" i="26"/>
  <c r="BQ7" i="26"/>
  <c r="BP7" i="26"/>
  <c r="BT7" i="26"/>
  <c r="BS7" i="26"/>
  <c r="BO7" i="26"/>
  <c r="CQ11" i="26"/>
  <c r="BR11" i="26"/>
  <c r="BT11" i="26"/>
  <c r="BO11" i="26"/>
  <c r="BS11" i="26"/>
  <c r="BQ11" i="26"/>
  <c r="BP11" i="26"/>
  <c r="CK15" i="26"/>
  <c r="CQ15" i="26"/>
  <c r="BR15" i="26"/>
  <c r="BQ15" i="26"/>
  <c r="BP15" i="26"/>
  <c r="BS15" i="26"/>
  <c r="BO15" i="26"/>
  <c r="BT15" i="26"/>
  <c r="CQ19" i="26"/>
  <c r="BR19" i="26"/>
  <c r="BQ19" i="26"/>
  <c r="BO19" i="26"/>
  <c r="BT19" i="26"/>
  <c r="BP19" i="26"/>
  <c r="CQ23" i="26"/>
  <c r="BR23" i="26"/>
  <c r="BQ23" i="26"/>
  <c r="BO23" i="26"/>
  <c r="BT23" i="26"/>
  <c r="BS23" i="26"/>
  <c r="BP23" i="26"/>
  <c r="BT8" i="26"/>
  <c r="BP8" i="26"/>
  <c r="BQ8" i="26"/>
  <c r="CQ8" i="26"/>
  <c r="BO8" i="26"/>
  <c r="BR8" i="26"/>
  <c r="BS8" i="26"/>
  <c r="BT12" i="26"/>
  <c r="BP12" i="26"/>
  <c r="BS12" i="26"/>
  <c r="BR12" i="26"/>
  <c r="CQ12" i="26"/>
  <c r="BO12" i="26"/>
  <c r="CK16" i="26"/>
  <c r="BT16" i="26"/>
  <c r="BP16" i="26"/>
  <c r="BQ16" i="26"/>
  <c r="CQ16" i="26"/>
  <c r="BO16" i="26"/>
  <c r="BS16" i="26"/>
  <c r="BR16" i="26"/>
  <c r="BT20" i="26"/>
  <c r="BP20" i="26"/>
  <c r="BS20" i="26"/>
  <c r="BO20" i="26"/>
  <c r="CQ20" i="26"/>
  <c r="BQ20" i="26"/>
  <c r="BR20" i="26"/>
  <c r="BS19" i="26"/>
  <c r="BH3" i="26"/>
  <c r="BH5" i="26" s="1"/>
  <c r="BL8" i="26" s="1"/>
  <c r="D3" i="26"/>
  <c r="D5" i="26" s="1"/>
  <c r="BV3" i="26"/>
  <c r="BV5" i="26" s="1"/>
  <c r="BW9" i="26" s="1"/>
  <c r="R3" i="26"/>
  <c r="R5" i="26" s="1"/>
  <c r="S8" i="26" s="1"/>
  <c r="AF3" i="26"/>
  <c r="AF5" i="26" s="1"/>
  <c r="AF8" i="26" s="1"/>
  <c r="AT3" i="26"/>
  <c r="AT5" i="26" s="1"/>
  <c r="CK10" i="26"/>
  <c r="CK14" i="26"/>
  <c r="Y3" i="26"/>
  <c r="Y5" i="26" s="1"/>
  <c r="AB10" i="26" s="1"/>
  <c r="BA3" i="26"/>
  <c r="BA5" i="26" s="1"/>
  <c r="BD10" i="26" s="1"/>
  <c r="CC3" i="26"/>
  <c r="CC5" i="26" s="1"/>
  <c r="CD21" i="26" s="1"/>
  <c r="C5" i="26"/>
  <c r="CK8" i="26"/>
  <c r="CK11" i="26"/>
  <c r="CK12" i="26"/>
  <c r="K3" i="26"/>
  <c r="K5" i="26" s="1"/>
  <c r="L8" i="26" s="1"/>
  <c r="AM3" i="26"/>
  <c r="AM5" i="26" s="1"/>
  <c r="AN9" i="26" s="1"/>
  <c r="CK17" i="26"/>
  <c r="CK13" i="26"/>
  <c r="CK19" i="26"/>
  <c r="CK20" i="26"/>
  <c r="CK23" i="26"/>
  <c r="CB23" i="25"/>
  <c r="BX23" i="25"/>
  <c r="BX22" i="25"/>
  <c r="CB21" i="25"/>
  <c r="CA23" i="25"/>
  <c r="BZ21" i="25"/>
  <c r="CC21" i="25"/>
  <c r="BZ19" i="25"/>
  <c r="BX21" i="25"/>
  <c r="BY19" i="25"/>
  <c r="CC19" i="25"/>
  <c r="BY18" i="25"/>
  <c r="CB17" i="25"/>
  <c r="CA16" i="25"/>
  <c r="BY22" i="25"/>
  <c r="BX19" i="25"/>
  <c r="CC18" i="25"/>
  <c r="BZ16" i="25"/>
  <c r="CA12" i="25"/>
  <c r="BY20" i="25"/>
  <c r="BX17" i="25"/>
  <c r="CB16" i="25"/>
  <c r="BX15" i="25"/>
  <c r="BZ12" i="25"/>
  <c r="BX16" i="25"/>
  <c r="CC15" i="25"/>
  <c r="BX12" i="25"/>
  <c r="CC11" i="25"/>
  <c r="BX11" i="25"/>
  <c r="CB10" i="25"/>
  <c r="BX10" i="25"/>
  <c r="BY13" i="25"/>
  <c r="CB11" i="25"/>
  <c r="CB9" i="25"/>
  <c r="BY8" i="25"/>
  <c r="BZ18" i="25"/>
  <c r="CB15" i="25"/>
  <c r="CC14" i="25"/>
  <c r="CB12" i="25"/>
  <c r="CA10" i="25"/>
  <c r="BX9" i="25"/>
  <c r="O23" i="25"/>
  <c r="N23" i="25"/>
  <c r="M21" i="25"/>
  <c r="P21" i="25"/>
  <c r="O21" i="25"/>
  <c r="R19" i="25"/>
  <c r="R18" i="25"/>
  <c r="L18" i="25"/>
  <c r="R17" i="25"/>
  <c r="M17" i="25"/>
  <c r="N16" i="25"/>
  <c r="P19" i="25"/>
  <c r="P18" i="25"/>
  <c r="R16" i="25"/>
  <c r="M16" i="25"/>
  <c r="M19" i="25"/>
  <c r="L20" i="25"/>
  <c r="P13" i="25"/>
  <c r="N12" i="25"/>
  <c r="R10" i="25"/>
  <c r="M10" i="25"/>
  <c r="N17" i="25"/>
  <c r="O16" i="25"/>
  <c r="M12" i="25"/>
  <c r="L19" i="25"/>
  <c r="P15" i="25"/>
  <c r="M13" i="25"/>
  <c r="R12" i="25"/>
  <c r="N11" i="25"/>
  <c r="O10" i="25"/>
  <c r="L13" i="25"/>
  <c r="M18" i="25"/>
  <c r="O9" i="25"/>
  <c r="L8" i="25"/>
  <c r="L22" i="25"/>
  <c r="O15" i="25"/>
  <c r="P14" i="25"/>
  <c r="O12" i="25"/>
  <c r="R11" i="25"/>
  <c r="N10" i="25"/>
  <c r="R13" i="25"/>
  <c r="M11" i="25"/>
  <c r="BU8" i="25"/>
  <c r="AO5" i="25"/>
  <c r="AO7" i="25" s="1"/>
  <c r="BT23" i="25"/>
  <c r="BV21" i="25"/>
  <c r="BQ21" i="25"/>
  <c r="BU21" i="25"/>
  <c r="BQ22" i="25"/>
  <c r="BU19" i="25"/>
  <c r="BT19" i="25"/>
  <c r="BT20" i="25"/>
  <c r="BS18" i="25"/>
  <c r="BR17" i="25"/>
  <c r="BS16" i="25"/>
  <c r="BR18" i="25"/>
  <c r="BV16" i="25"/>
  <c r="BR16" i="25"/>
  <c r="BS23" i="25"/>
  <c r="BR21" i="25"/>
  <c r="BR19" i="25"/>
  <c r="BU18" i="25"/>
  <c r="BV12" i="25"/>
  <c r="BT12" i="25"/>
  <c r="BS17" i="25"/>
  <c r="BU15" i="25"/>
  <c r="BS12" i="25"/>
  <c r="BS11" i="25"/>
  <c r="BT10" i="25"/>
  <c r="BR12" i="25"/>
  <c r="BS10" i="25"/>
  <c r="BS13" i="25"/>
  <c r="BQ11" i="25"/>
  <c r="BT16" i="25"/>
  <c r="BT15" i="25"/>
  <c r="BU14" i="25"/>
  <c r="BT9" i="25"/>
  <c r="BQ8" i="25"/>
  <c r="CC7" i="25"/>
  <c r="CB7" i="25"/>
  <c r="BX7" i="25"/>
  <c r="BT7" i="25"/>
  <c r="L7" i="25"/>
  <c r="BY7" i="25"/>
  <c r="AA3" i="25"/>
  <c r="AA5" i="25" s="1"/>
  <c r="AA7" i="25" s="1"/>
  <c r="BC3" i="25"/>
  <c r="BC5" i="25" s="1"/>
  <c r="CE3" i="25"/>
  <c r="CE5" i="25" s="1"/>
  <c r="CJ7" i="25" s="1"/>
  <c r="C5" i="25"/>
  <c r="N7" i="25"/>
  <c r="BQ7" i="25"/>
  <c r="BV7" i="25"/>
  <c r="CA7" i="25"/>
  <c r="P7" i="25"/>
  <c r="D3" i="25"/>
  <c r="D5" i="25" s="1"/>
  <c r="D9" i="25" s="1"/>
  <c r="AH3" i="25"/>
  <c r="AH5" i="25" s="1"/>
  <c r="AM7" i="25" s="1"/>
  <c r="BJ3" i="25"/>
  <c r="BJ5" i="25" s="1"/>
  <c r="BM7" i="25" s="1"/>
  <c r="O7" i="25"/>
  <c r="AR7" i="25"/>
  <c r="BR7" i="25"/>
  <c r="CM7" i="25"/>
  <c r="G8" i="25"/>
  <c r="AO8" i="25"/>
  <c r="BS7" i="25"/>
  <c r="T3" i="25"/>
  <c r="T5" i="25" s="1"/>
  <c r="T7" i="25" s="1"/>
  <c r="AV3" i="25"/>
  <c r="AV5" i="25" s="1"/>
  <c r="AV7" i="25" s="1"/>
  <c r="M7" i="25"/>
  <c r="R7" i="25"/>
  <c r="AT7" i="25"/>
  <c r="AY7" i="25"/>
  <c r="BU7" i="25"/>
  <c r="BZ7" i="25"/>
  <c r="CH7" i="25"/>
  <c r="CB8" i="25"/>
  <c r="BX8" i="25"/>
  <c r="BT8" i="25"/>
  <c r="O8" i="25"/>
  <c r="CI8" i="25"/>
  <c r="CE8" i="25"/>
  <c r="CA8" i="25"/>
  <c r="BS8" i="25"/>
  <c r="N8" i="25"/>
  <c r="E8" i="25"/>
  <c r="CM8" i="25"/>
  <c r="BZ8" i="25"/>
  <c r="BV8" i="25"/>
  <c r="BR8" i="25"/>
  <c r="BF8" i="25"/>
  <c r="AT8" i="25"/>
  <c r="AP8" i="25"/>
  <c r="R8" i="25"/>
  <c r="M8" i="25"/>
  <c r="P8" i="25"/>
  <c r="CC8" i="25"/>
  <c r="CI9" i="25"/>
  <c r="G9" i="25"/>
  <c r="L9" i="25"/>
  <c r="P9" i="25"/>
  <c r="AO9" i="25"/>
  <c r="BA9" i="25"/>
  <c r="BQ9" i="25"/>
  <c r="BU9" i="25"/>
  <c r="BY9" i="25"/>
  <c r="CC9" i="25"/>
  <c r="CG9" i="25"/>
  <c r="AO13" i="25"/>
  <c r="AT13" i="25"/>
  <c r="AY13" i="25"/>
  <c r="BU13" i="25"/>
  <c r="BZ13" i="25"/>
  <c r="CJ14" i="25"/>
  <c r="CB14" i="25"/>
  <c r="BX14" i="25"/>
  <c r="BT14" i="25"/>
  <c r="AZ14" i="25"/>
  <c r="AR14" i="25"/>
  <c r="AJ14" i="25"/>
  <c r="O14" i="25"/>
  <c r="CI14" i="25"/>
  <c r="CE14" i="25"/>
  <c r="CA14" i="25"/>
  <c r="BS14" i="25"/>
  <c r="AQ14" i="25"/>
  <c r="N14" i="25"/>
  <c r="R14" i="25"/>
  <c r="AP14" i="25"/>
  <c r="AX14" i="25"/>
  <c r="BV14" i="25"/>
  <c r="CM14" i="25"/>
  <c r="M9" i="25"/>
  <c r="R9" i="25"/>
  <c r="AH9" i="25"/>
  <c r="AP9" i="25"/>
  <c r="AT9" i="25"/>
  <c r="AX9" i="25"/>
  <c r="BR9" i="25"/>
  <c r="BV9" i="25"/>
  <c r="BZ9" i="25"/>
  <c r="CH9" i="25"/>
  <c r="CM9" i="25"/>
  <c r="L10" i="25"/>
  <c r="P10" i="25"/>
  <c r="AO10" i="25"/>
  <c r="AS10" i="25"/>
  <c r="AW10" i="25"/>
  <c r="BA10" i="25"/>
  <c r="BQ10" i="25"/>
  <c r="BU10" i="25"/>
  <c r="BY10" i="25"/>
  <c r="CC10" i="25"/>
  <c r="O11" i="25"/>
  <c r="T11" i="25"/>
  <c r="AR11" i="25"/>
  <c r="BO11" i="25"/>
  <c r="BT11" i="25"/>
  <c r="BY11" i="25"/>
  <c r="CE11" i="25"/>
  <c r="CB13" i="25"/>
  <c r="BX13" i="25"/>
  <c r="BT13" i="25"/>
  <c r="AV13" i="25"/>
  <c r="AR13" i="25"/>
  <c r="O13" i="25"/>
  <c r="N13" i="25"/>
  <c r="AK13" i="25"/>
  <c r="AP13" i="25"/>
  <c r="BA13" i="25"/>
  <c r="BQ13" i="25"/>
  <c r="BV13" i="25"/>
  <c r="CA13" i="25"/>
  <c r="CM13" i="25"/>
  <c r="D14" i="25"/>
  <c r="L14" i="25"/>
  <c r="AC14" i="25"/>
  <c r="AS14" i="25"/>
  <c r="BQ14" i="25"/>
  <c r="BY14" i="25"/>
  <c r="CG14" i="25"/>
  <c r="N9" i="25"/>
  <c r="AI9" i="25"/>
  <c r="AQ9" i="25"/>
  <c r="BO9" i="25"/>
  <c r="BS9" i="25"/>
  <c r="CA9" i="25"/>
  <c r="CE9" i="25"/>
  <c r="AP10" i="25"/>
  <c r="AT10" i="25"/>
  <c r="BF10" i="25"/>
  <c r="BJ10" i="25"/>
  <c r="BR10" i="25"/>
  <c r="BV10" i="25"/>
  <c r="BZ10" i="25"/>
  <c r="CM11" i="25"/>
  <c r="CH11" i="25"/>
  <c r="BZ11" i="25"/>
  <c r="BV11" i="25"/>
  <c r="BR11" i="25"/>
  <c r="L11" i="25"/>
  <c r="P11" i="25"/>
  <c r="AC11" i="25"/>
  <c r="AO11" i="25"/>
  <c r="AS11" i="25"/>
  <c r="BA11" i="25"/>
  <c r="BK11" i="25"/>
  <c r="BU11" i="25"/>
  <c r="CA11" i="25"/>
  <c r="CF11" i="25"/>
  <c r="CG12" i="25"/>
  <c r="AQ13" i="25"/>
  <c r="BR13" i="25"/>
  <c r="CC13" i="25"/>
  <c r="F14" i="25"/>
  <c r="M14" i="25"/>
  <c r="V14" i="25"/>
  <c r="AT14" i="25"/>
  <c r="BR14" i="25"/>
  <c r="BZ14" i="25"/>
  <c r="CI15" i="25"/>
  <c r="CE15" i="25"/>
  <c r="CA15" i="25"/>
  <c r="BS15" i="25"/>
  <c r="BG15" i="25"/>
  <c r="BC15" i="25"/>
  <c r="AY15" i="25"/>
  <c r="AQ15" i="25"/>
  <c r="AE15" i="25"/>
  <c r="N15" i="25"/>
  <c r="J15" i="25"/>
  <c r="E15" i="25"/>
  <c r="CM15" i="25"/>
  <c r="CH15" i="25"/>
  <c r="BZ15" i="25"/>
  <c r="BV15" i="25"/>
  <c r="BR15" i="25"/>
  <c r="BN15" i="25"/>
  <c r="BF15" i="25"/>
  <c r="AX15" i="25"/>
  <c r="AT15" i="25"/>
  <c r="AP15" i="25"/>
  <c r="R15" i="25"/>
  <c r="M15" i="25"/>
  <c r="H15" i="25"/>
  <c r="D15" i="25"/>
  <c r="L15" i="25"/>
  <c r="U15" i="25"/>
  <c r="AK15" i="25"/>
  <c r="AS15" i="25"/>
  <c r="BA15" i="25"/>
  <c r="BQ15" i="25"/>
  <c r="BY15" i="25"/>
  <c r="CG15" i="25"/>
  <c r="CG16" i="25"/>
  <c r="CJ17" i="25"/>
  <c r="G12" i="25"/>
  <c r="L12" i="25"/>
  <c r="P12" i="25"/>
  <c r="U12" i="25"/>
  <c r="AO12" i="25"/>
  <c r="AS12" i="25"/>
  <c r="AW12" i="25"/>
  <c r="BA12" i="25"/>
  <c r="BE12" i="25"/>
  <c r="BQ12" i="25"/>
  <c r="BU12" i="25"/>
  <c r="BY12" i="25"/>
  <c r="CC12" i="25"/>
  <c r="G16" i="25"/>
  <c r="L16" i="25"/>
  <c r="P16" i="25"/>
  <c r="Y16" i="25"/>
  <c r="AO16" i="25"/>
  <c r="AS16" i="25"/>
  <c r="AW16" i="25"/>
  <c r="BA16" i="25"/>
  <c r="BE16" i="25"/>
  <c r="BQ16" i="25"/>
  <c r="BU16" i="25"/>
  <c r="BY16" i="25"/>
  <c r="CC16" i="25"/>
  <c r="F17" i="25"/>
  <c r="O17" i="25"/>
  <c r="AT17" i="25"/>
  <c r="AY17" i="25"/>
  <c r="BD17" i="25"/>
  <c r="BT17" i="25"/>
  <c r="BZ17" i="25"/>
  <c r="CE17" i="25"/>
  <c r="CJ18" i="25"/>
  <c r="CF18" i="25"/>
  <c r="CB18" i="25"/>
  <c r="BX18" i="25"/>
  <c r="BT18" i="25"/>
  <c r="BL18" i="25"/>
  <c r="BH18" i="25"/>
  <c r="BD18" i="25"/>
  <c r="AZ18" i="25"/>
  <c r="AV18" i="25"/>
  <c r="AR18" i="25"/>
  <c r="AF18" i="25"/>
  <c r="X18" i="25"/>
  <c r="T18" i="25"/>
  <c r="O18" i="25"/>
  <c r="F18" i="25"/>
  <c r="H18" i="25"/>
  <c r="N18" i="25"/>
  <c r="AP18" i="25"/>
  <c r="BA18" i="25"/>
  <c r="BF18" i="25"/>
  <c r="BQ18" i="25"/>
  <c r="BV18" i="25"/>
  <c r="CA18" i="25"/>
  <c r="CG18" i="25"/>
  <c r="CG17" i="25"/>
  <c r="CC17" i="25"/>
  <c r="BY17" i="25"/>
  <c r="BU17" i="25"/>
  <c r="BQ17" i="25"/>
  <c r="BM17" i="25"/>
  <c r="BE17" i="25"/>
  <c r="BA17" i="25"/>
  <c r="AW17" i="25"/>
  <c r="AS17" i="25"/>
  <c r="AO17" i="25"/>
  <c r="G17" i="25"/>
  <c r="L17" i="25"/>
  <c r="P17" i="25"/>
  <c r="AP17" i="25"/>
  <c r="AZ17" i="25"/>
  <c r="BF17" i="25"/>
  <c r="BV17" i="25"/>
  <c r="CA17" i="25"/>
  <c r="CF17" i="25"/>
  <c r="CM17" i="25"/>
  <c r="CF20" i="25"/>
  <c r="G20" i="25"/>
  <c r="N20" i="25"/>
  <c r="AE20" i="25"/>
  <c r="AO20" i="25"/>
  <c r="AZ20" i="25"/>
  <c r="BE20" i="25"/>
  <c r="BK20" i="25"/>
  <c r="BU20" i="25"/>
  <c r="CA20" i="25"/>
  <c r="CM20" i="25"/>
  <c r="CH20" i="25"/>
  <c r="BZ20" i="25"/>
  <c r="BV20" i="25"/>
  <c r="BR20" i="25"/>
  <c r="BN20" i="25"/>
  <c r="BJ20" i="25"/>
  <c r="BF20" i="25"/>
  <c r="AX20" i="25"/>
  <c r="AT20" i="25"/>
  <c r="AP20" i="25"/>
  <c r="AH20" i="25"/>
  <c r="R20" i="25"/>
  <c r="M20" i="25"/>
  <c r="H20" i="25"/>
  <c r="D20" i="25"/>
  <c r="J20" i="25"/>
  <c r="O20" i="25"/>
  <c r="U20" i="25"/>
  <c r="AK20" i="25"/>
  <c r="AQ20" i="25"/>
  <c r="AV20" i="25"/>
  <c r="BA20" i="25"/>
  <c r="BG20" i="25"/>
  <c r="BL20" i="25"/>
  <c r="BQ20" i="25"/>
  <c r="CB20" i="25"/>
  <c r="CG20" i="25"/>
  <c r="CJ22" i="25"/>
  <c r="CI19" i="25"/>
  <c r="CE19" i="25"/>
  <c r="CA19" i="25"/>
  <c r="BS19" i="25"/>
  <c r="BO19" i="25"/>
  <c r="BK19" i="25"/>
  <c r="BG19" i="25"/>
  <c r="BC19" i="25"/>
  <c r="AY19" i="25"/>
  <c r="AQ19" i="25"/>
  <c r="AM19" i="25"/>
  <c r="W19" i="25"/>
  <c r="N19" i="25"/>
  <c r="J19" i="25"/>
  <c r="E19" i="25"/>
  <c r="H19" i="25"/>
  <c r="O19" i="25"/>
  <c r="U19" i="25"/>
  <c r="AK19" i="25"/>
  <c r="AP19" i="25"/>
  <c r="AV19" i="25"/>
  <c r="BA19" i="25"/>
  <c r="BF19" i="25"/>
  <c r="BL19" i="25"/>
  <c r="BQ19" i="25"/>
  <c r="BV19" i="25"/>
  <c r="CB19" i="25"/>
  <c r="CG19" i="25"/>
  <c r="CM19" i="25"/>
  <c r="E20" i="25"/>
  <c r="P20" i="25"/>
  <c r="W20" i="25"/>
  <c r="AR20" i="25"/>
  <c r="AW20" i="25"/>
  <c r="BC20" i="25"/>
  <c r="BH20" i="25"/>
  <c r="BM20" i="25"/>
  <c r="BS20" i="25"/>
  <c r="BX20" i="25"/>
  <c r="CC20" i="25"/>
  <c r="CI20" i="25"/>
  <c r="CI21" i="25"/>
  <c r="CE21" i="25"/>
  <c r="CA21" i="25"/>
  <c r="BS21" i="25"/>
  <c r="BO21" i="25"/>
  <c r="BG21" i="25"/>
  <c r="BC21" i="25"/>
  <c r="AY21" i="25"/>
  <c r="AQ21" i="25"/>
  <c r="AI21" i="25"/>
  <c r="AE21" i="25"/>
  <c r="W21" i="25"/>
  <c r="N21" i="25"/>
  <c r="G21" i="25"/>
  <c r="L21" i="25"/>
  <c r="R21" i="25"/>
  <c r="AC21" i="25"/>
  <c r="AS21" i="25"/>
  <c r="AX21" i="25"/>
  <c r="BD21" i="25"/>
  <c r="BN21" i="25"/>
  <c r="BT21" i="25"/>
  <c r="BY21" i="25"/>
  <c r="CJ21" i="25"/>
  <c r="G22" i="25"/>
  <c r="O22" i="25"/>
  <c r="X22" i="25"/>
  <c r="AF22" i="25"/>
  <c r="AV22" i="25"/>
  <c r="BD22" i="25"/>
  <c r="BL22" i="25"/>
  <c r="BT22" i="25"/>
  <c r="CB22" i="25"/>
  <c r="CI22" i="25"/>
  <c r="CE22" i="25"/>
  <c r="CA22" i="25"/>
  <c r="BS22" i="25"/>
  <c r="BO22" i="25"/>
  <c r="BK22" i="25"/>
  <c r="BG22" i="25"/>
  <c r="BC22" i="25"/>
  <c r="AY22" i="25"/>
  <c r="AQ22" i="25"/>
  <c r="AM22" i="25"/>
  <c r="AA22" i="25"/>
  <c r="W22" i="25"/>
  <c r="N22" i="25"/>
  <c r="CM22" i="25"/>
  <c r="CH22" i="25"/>
  <c r="BZ22" i="25"/>
  <c r="BV22" i="25"/>
  <c r="BR22" i="25"/>
  <c r="BN22" i="25"/>
  <c r="BJ22" i="25"/>
  <c r="BF22" i="25"/>
  <c r="AX22" i="25"/>
  <c r="AT22" i="25"/>
  <c r="AP22" i="25"/>
  <c r="AD22" i="25"/>
  <c r="R22" i="25"/>
  <c r="M22" i="25"/>
  <c r="H22" i="25"/>
  <c r="D22" i="25"/>
  <c r="J22" i="25"/>
  <c r="P22" i="25"/>
  <c r="Y22" i="25"/>
  <c r="AO22" i="25"/>
  <c r="AW22" i="25"/>
  <c r="BE22" i="25"/>
  <c r="BM22" i="25"/>
  <c r="BU22" i="25"/>
  <c r="CC22" i="25"/>
  <c r="G23" i="25"/>
  <c r="L23" i="25"/>
  <c r="P23" i="25"/>
  <c r="U23" i="25"/>
  <c r="Y23" i="25"/>
  <c r="AC23" i="25"/>
  <c r="AK23" i="25"/>
  <c r="AO23" i="25"/>
  <c r="AS23" i="25"/>
  <c r="AW23" i="25"/>
  <c r="BA23" i="25"/>
  <c r="BE23" i="25"/>
  <c r="BM23" i="25"/>
  <c r="BQ23" i="25"/>
  <c r="BU23" i="25"/>
  <c r="BY23" i="25"/>
  <c r="CC23" i="25"/>
  <c r="CG23" i="25"/>
  <c r="D23" i="25"/>
  <c r="H23" i="25"/>
  <c r="M23" i="25"/>
  <c r="R23" i="25"/>
  <c r="V23" i="25"/>
  <c r="AL23" i="25"/>
  <c r="AP23" i="25"/>
  <c r="AT23" i="25"/>
  <c r="AX23" i="25"/>
  <c r="BF23" i="25"/>
  <c r="BJ23" i="25"/>
  <c r="BN23" i="25"/>
  <c r="BR23" i="25"/>
  <c r="BV23" i="25"/>
  <c r="BZ23" i="25"/>
  <c r="CH23" i="25"/>
  <c r="H2" i="24"/>
  <c r="C5" i="24"/>
  <c r="B1" i="30" s="1"/>
  <c r="C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CW6" i="23"/>
  <c r="CF4" i="23"/>
  <c r="CN4" i="23" s="1"/>
  <c r="D4" i="23"/>
  <c r="L4" i="23" s="1"/>
  <c r="T4" i="23" s="1"/>
  <c r="AB4" i="23" s="1"/>
  <c r="AJ4" i="23" s="1"/>
  <c r="AR4" i="23" s="1"/>
  <c r="AZ4" i="23" s="1"/>
  <c r="BH4" i="23" s="1"/>
  <c r="BP4" i="23" s="1"/>
  <c r="C3" i="23"/>
  <c r="CN3" i="23" s="1"/>
  <c r="CK6" i="20"/>
  <c r="C24" i="20"/>
  <c r="DB17" i="28" l="1"/>
  <c r="CL8" i="34"/>
  <c r="CR8" i="34" s="1"/>
  <c r="CZ8" i="34" s="1"/>
  <c r="CL23" i="34"/>
  <c r="CR23" i="34" s="1"/>
  <c r="CZ24" i="34" s="1"/>
  <c r="CL19" i="34"/>
  <c r="CR19" i="34" s="1"/>
  <c r="CZ19" i="34" s="1"/>
  <c r="DB24" i="28"/>
  <c r="CN12" i="34"/>
  <c r="CT12" i="34" s="1"/>
  <c r="CN11" i="34"/>
  <c r="CT11" i="34" s="1"/>
  <c r="EU7" i="32"/>
  <c r="CL15" i="34"/>
  <c r="CR15" i="34" s="1"/>
  <c r="CZ15" i="34" s="1"/>
  <c r="CN22" i="34"/>
  <c r="CT22" i="34" s="1"/>
  <c r="EV8" i="32"/>
  <c r="EV9" i="32"/>
  <c r="CL7" i="34"/>
  <c r="CR7" i="34" s="1"/>
  <c r="CZ7" i="34" s="1"/>
  <c r="ET19" i="32"/>
  <c r="EV11" i="32"/>
  <c r="FA13" i="32"/>
  <c r="EZ10" i="32"/>
  <c r="EZ11" i="32"/>
  <c r="EV23" i="32"/>
  <c r="EU8" i="32"/>
  <c r="CN14" i="34"/>
  <c r="CT14" i="34" s="1"/>
  <c r="CN21" i="34"/>
  <c r="CT21" i="34" s="1"/>
  <c r="CN7" i="34"/>
  <c r="CT7" i="34" s="1"/>
  <c r="CL22" i="34"/>
  <c r="CR22" i="34" s="1"/>
  <c r="CZ22" i="34" s="1"/>
  <c r="CL21" i="34"/>
  <c r="CR21" i="34" s="1"/>
  <c r="CZ21" i="34" s="1"/>
  <c r="CL14" i="34"/>
  <c r="CR14" i="34" s="1"/>
  <c r="CZ14" i="34" s="1"/>
  <c r="CN13" i="34"/>
  <c r="CT13" i="34" s="1"/>
  <c r="CM17" i="34"/>
  <c r="CS17" i="34" s="1"/>
  <c r="CM23" i="34"/>
  <c r="CS23" i="34" s="1"/>
  <c r="CL16" i="34"/>
  <c r="CR16" i="34" s="1"/>
  <c r="CZ16" i="34" s="1"/>
  <c r="EU17" i="32"/>
  <c r="EV19" i="32"/>
  <c r="CN20" i="34"/>
  <c r="CT20" i="34" s="1"/>
  <c r="ET11" i="32"/>
  <c r="CM14" i="34"/>
  <c r="CS14" i="34" s="1"/>
  <c r="AS23" i="34"/>
  <c r="AZ23" i="34" s="1"/>
  <c r="BG23" i="34" s="1"/>
  <c r="BN23" i="34" s="1"/>
  <c r="BU23" i="34" s="1"/>
  <c r="CB23" i="34" s="1"/>
  <c r="CI23" i="34" s="1"/>
  <c r="CO23" i="34" s="1"/>
  <c r="CU23" i="34" s="1"/>
  <c r="DC24" i="34" s="1"/>
  <c r="CM13" i="34"/>
  <c r="CS13" i="34" s="1"/>
  <c r="CN8" i="34"/>
  <c r="CT8" i="34" s="1"/>
  <c r="CL17" i="34"/>
  <c r="CR17" i="34" s="1"/>
  <c r="CZ17" i="34" s="1"/>
  <c r="CM21" i="34"/>
  <c r="CS21" i="34" s="1"/>
  <c r="CN17" i="34"/>
  <c r="CT17" i="34" s="1"/>
  <c r="CM20" i="34"/>
  <c r="CS20" i="34" s="1"/>
  <c r="CM8" i="34"/>
  <c r="CS8" i="34" s="1"/>
  <c r="CM16" i="34"/>
  <c r="CS16" i="34" s="1"/>
  <c r="DB16" i="34" s="1"/>
  <c r="DF22" i="29"/>
  <c r="DG22" i="29" s="1"/>
  <c r="CL10" i="34"/>
  <c r="CR10" i="34" s="1"/>
  <c r="CZ10" i="34" s="1"/>
  <c r="CM19" i="34"/>
  <c r="CS19" i="34" s="1"/>
  <c r="CM18" i="34"/>
  <c r="CS18" i="34" s="1"/>
  <c r="CM11" i="34"/>
  <c r="CS11" i="34" s="1"/>
  <c r="DB11" i="34" s="1"/>
  <c r="EZ22" i="32"/>
  <c r="FB22" i="32" s="1"/>
  <c r="CM10" i="34"/>
  <c r="CS10" i="34" s="1"/>
  <c r="CN10" i="34"/>
  <c r="CT10" i="34" s="1"/>
  <c r="EU9" i="32"/>
  <c r="FA7" i="32"/>
  <c r="CL13" i="34"/>
  <c r="CR13" i="34" s="1"/>
  <c r="CZ13" i="34" s="1"/>
  <c r="CM12" i="34"/>
  <c r="CS12" i="34" s="1"/>
  <c r="CM9" i="34"/>
  <c r="CS9" i="34" s="1"/>
  <c r="DB9" i="34" s="1"/>
  <c r="DF17" i="29"/>
  <c r="DG17" i="29" s="1"/>
  <c r="FA14" i="32"/>
  <c r="FB14" i="32" s="1"/>
  <c r="EV13" i="32"/>
  <c r="CL12" i="34"/>
  <c r="CR12" i="34" s="1"/>
  <c r="CZ12" i="34" s="1"/>
  <c r="AS10" i="34"/>
  <c r="AZ10" i="34" s="1"/>
  <c r="BG10" i="34" s="1"/>
  <c r="BN10" i="34" s="1"/>
  <c r="BU10" i="34" s="1"/>
  <c r="CB10" i="34" s="1"/>
  <c r="CI10" i="34" s="1"/>
  <c r="CO10" i="34" s="1"/>
  <c r="CU10" i="34" s="1"/>
  <c r="DC10" i="34" s="1"/>
  <c r="CL20" i="34"/>
  <c r="CR20" i="34" s="1"/>
  <c r="CZ20" i="34" s="1"/>
  <c r="CM22" i="34"/>
  <c r="CS22" i="34" s="1"/>
  <c r="CN23" i="34"/>
  <c r="CT23" i="34" s="1"/>
  <c r="DB24" i="34" s="1"/>
  <c r="CL11" i="34"/>
  <c r="CR11" i="34" s="1"/>
  <c r="CZ11" i="34" s="1"/>
  <c r="CL9" i="34"/>
  <c r="CR9" i="34" s="1"/>
  <c r="CZ9" i="34" s="1"/>
  <c r="DB18" i="28"/>
  <c r="EV17" i="32"/>
  <c r="EZ16" i="32"/>
  <c r="DB18" i="34"/>
  <c r="CL18" i="34"/>
  <c r="CR18" i="34" s="1"/>
  <c r="CZ18" i="34" s="1"/>
  <c r="AT24" i="34"/>
  <c r="AU24" i="34"/>
  <c r="CN15" i="34"/>
  <c r="CT15" i="34" s="1"/>
  <c r="FA18" i="32"/>
  <c r="FB18" i="32" s="1"/>
  <c r="CM15" i="34"/>
  <c r="CS15" i="34" s="1"/>
  <c r="CN19" i="34"/>
  <c r="CT19" i="34" s="1"/>
  <c r="BM24" i="34"/>
  <c r="AW24" i="34"/>
  <c r="AS19" i="34"/>
  <c r="AZ19" i="34" s="1"/>
  <c r="BG19" i="34" s="1"/>
  <c r="BN19" i="34" s="1"/>
  <c r="BU19" i="34" s="1"/>
  <c r="CB19" i="34" s="1"/>
  <c r="CI19" i="34" s="1"/>
  <c r="CO19" i="34" s="1"/>
  <c r="CU19" i="34" s="1"/>
  <c r="DC19" i="34" s="1"/>
  <c r="BH24" i="34"/>
  <c r="AS13" i="34"/>
  <c r="AZ13" i="34" s="1"/>
  <c r="BG13" i="34" s="1"/>
  <c r="BN13" i="34" s="1"/>
  <c r="BU13" i="34" s="1"/>
  <c r="CB13" i="34" s="1"/>
  <c r="CI13" i="34" s="1"/>
  <c r="CO13" i="34" s="1"/>
  <c r="CU13" i="34" s="1"/>
  <c r="DC13" i="34" s="1"/>
  <c r="AM24" i="34"/>
  <c r="AS22" i="34"/>
  <c r="AZ22" i="34" s="1"/>
  <c r="BG22" i="34" s="1"/>
  <c r="BN22" i="34" s="1"/>
  <c r="BU22" i="34" s="1"/>
  <c r="CB22" i="34" s="1"/>
  <c r="CI22" i="34" s="1"/>
  <c r="CO22" i="34" s="1"/>
  <c r="CU22" i="34" s="1"/>
  <c r="DC22" i="34" s="1"/>
  <c r="BL24" i="34"/>
  <c r="AS16" i="34"/>
  <c r="AZ16" i="34" s="1"/>
  <c r="BG16" i="34" s="1"/>
  <c r="BN16" i="34" s="1"/>
  <c r="BU16" i="34" s="1"/>
  <c r="CB16" i="34" s="1"/>
  <c r="CI16" i="34" s="1"/>
  <c r="CO16" i="34" s="1"/>
  <c r="CU16" i="34" s="1"/>
  <c r="DC16" i="34" s="1"/>
  <c r="AO24" i="34"/>
  <c r="AS20" i="34"/>
  <c r="AZ20" i="34" s="1"/>
  <c r="BG20" i="34" s="1"/>
  <c r="BN20" i="34" s="1"/>
  <c r="BU20" i="34" s="1"/>
  <c r="CB20" i="34" s="1"/>
  <c r="CI20" i="34" s="1"/>
  <c r="CO20" i="34" s="1"/>
  <c r="CU20" i="34" s="1"/>
  <c r="DC20" i="34" s="1"/>
  <c r="AQ24" i="34"/>
  <c r="AS9" i="34"/>
  <c r="AZ9" i="34" s="1"/>
  <c r="BG9" i="34" s="1"/>
  <c r="BN9" i="34" s="1"/>
  <c r="BU9" i="34" s="1"/>
  <c r="CB9" i="34" s="1"/>
  <c r="CI9" i="34" s="1"/>
  <c r="CO9" i="34" s="1"/>
  <c r="CU9" i="34" s="1"/>
  <c r="DC9" i="34" s="1"/>
  <c r="AS18" i="34"/>
  <c r="AZ18" i="34" s="1"/>
  <c r="BG18" i="34" s="1"/>
  <c r="BN18" i="34" s="1"/>
  <c r="BU18" i="34" s="1"/>
  <c r="CB18" i="34" s="1"/>
  <c r="CI18" i="34" s="1"/>
  <c r="CO18" i="34" s="1"/>
  <c r="CU18" i="34" s="1"/>
  <c r="DC18" i="34" s="1"/>
  <c r="AV24" i="34"/>
  <c r="AS12" i="34"/>
  <c r="AZ12" i="34" s="1"/>
  <c r="BG12" i="34" s="1"/>
  <c r="BN12" i="34" s="1"/>
  <c r="BU12" i="34" s="1"/>
  <c r="CB12" i="34" s="1"/>
  <c r="CI12" i="34" s="1"/>
  <c r="CO12" i="34" s="1"/>
  <c r="CU12" i="34" s="1"/>
  <c r="DC12" i="34" s="1"/>
  <c r="AN24" i="34"/>
  <c r="J24" i="34"/>
  <c r="Q7" i="34"/>
  <c r="AS21" i="34"/>
  <c r="AZ21" i="34" s="1"/>
  <c r="BG21" i="34" s="1"/>
  <c r="BN21" i="34" s="1"/>
  <c r="BU21" i="34" s="1"/>
  <c r="CB21" i="34" s="1"/>
  <c r="CI21" i="34" s="1"/>
  <c r="CO21" i="34" s="1"/>
  <c r="CU21" i="34" s="1"/>
  <c r="DC21" i="34" s="1"/>
  <c r="AS14" i="34"/>
  <c r="AZ14" i="34" s="1"/>
  <c r="BG14" i="34" s="1"/>
  <c r="BN14" i="34" s="1"/>
  <c r="BU14" i="34" s="1"/>
  <c r="CB14" i="34" s="1"/>
  <c r="CI14" i="34" s="1"/>
  <c r="CO14" i="34" s="1"/>
  <c r="CU14" i="34" s="1"/>
  <c r="DC14" i="34" s="1"/>
  <c r="BK24" i="34"/>
  <c r="DB14" i="34"/>
  <c r="CM7" i="34"/>
  <c r="CS7" i="34" s="1"/>
  <c r="DB7" i="34" s="1"/>
  <c r="AY24" i="34"/>
  <c r="BI24" i="34"/>
  <c r="AX24" i="34"/>
  <c r="AS8" i="34"/>
  <c r="AZ8" i="34" s="1"/>
  <c r="BG8" i="34" s="1"/>
  <c r="BN8" i="34" s="1"/>
  <c r="BU8" i="34" s="1"/>
  <c r="CB8" i="34" s="1"/>
  <c r="CI8" i="34" s="1"/>
  <c r="CO8" i="34" s="1"/>
  <c r="CU8" i="34" s="1"/>
  <c r="DC8" i="34" s="1"/>
  <c r="AR24" i="34"/>
  <c r="AP24" i="34"/>
  <c r="AS11" i="34"/>
  <c r="AZ11" i="34" s="1"/>
  <c r="BG11" i="34" s="1"/>
  <c r="BN11" i="34" s="1"/>
  <c r="BU11" i="34" s="1"/>
  <c r="CB11" i="34" s="1"/>
  <c r="CI11" i="34" s="1"/>
  <c r="CO11" i="34" s="1"/>
  <c r="CU11" i="34" s="1"/>
  <c r="DC11" i="34" s="1"/>
  <c r="AS15" i="34"/>
  <c r="AZ15" i="34" s="1"/>
  <c r="BG15" i="34" s="1"/>
  <c r="BN15" i="34" s="1"/>
  <c r="BU15" i="34" s="1"/>
  <c r="CB15" i="34" s="1"/>
  <c r="CI15" i="34" s="1"/>
  <c r="CO15" i="34" s="1"/>
  <c r="CU15" i="34" s="1"/>
  <c r="DC15" i="34" s="1"/>
  <c r="BJ24" i="34"/>
  <c r="AS17" i="34"/>
  <c r="AZ17" i="34" s="1"/>
  <c r="BG17" i="34" s="1"/>
  <c r="BN17" i="34" s="1"/>
  <c r="BU17" i="34" s="1"/>
  <c r="CB17" i="34" s="1"/>
  <c r="CI17" i="34" s="1"/>
  <c r="CO17" i="34" s="1"/>
  <c r="CU17" i="34" s="1"/>
  <c r="DC17" i="34" s="1"/>
  <c r="C23" i="30"/>
  <c r="C7" i="30"/>
  <c r="E8" i="24" s="1"/>
  <c r="D6" i="30"/>
  <c r="E12" i="24" s="1"/>
  <c r="C10" i="30"/>
  <c r="C8" i="30"/>
  <c r="E9" i="24" s="1"/>
  <c r="C9" i="30"/>
  <c r="E10" i="24" s="1"/>
  <c r="DF10" i="29"/>
  <c r="DF14" i="29"/>
  <c r="DG14" i="29" s="1"/>
  <c r="D10" i="30"/>
  <c r="C6" i="30"/>
  <c r="E7" i="24" s="1"/>
  <c r="EZ7" i="32"/>
  <c r="EV16" i="32"/>
  <c r="FA12" i="32"/>
  <c r="CX24" i="32"/>
  <c r="EU11" i="32"/>
  <c r="EV20" i="32"/>
  <c r="EU22" i="32"/>
  <c r="FA15" i="32"/>
  <c r="FB15" i="32" s="1"/>
  <c r="FA8" i="32"/>
  <c r="EU19" i="32"/>
  <c r="EV12" i="32"/>
  <c r="EZ8" i="32"/>
  <c r="EU16" i="32"/>
  <c r="EV18" i="32"/>
  <c r="EZ13" i="32"/>
  <c r="FB13" i="32" s="1"/>
  <c r="FA16" i="32"/>
  <c r="EZ20" i="32"/>
  <c r="FB20" i="32" s="1"/>
  <c r="EU23" i="32"/>
  <c r="EZ21" i="32"/>
  <c r="ET23" i="32"/>
  <c r="ET10" i="32"/>
  <c r="CU14" i="32"/>
  <c r="DG14" i="32" s="1"/>
  <c r="DS14" i="32" s="1"/>
  <c r="EE14" i="32" s="1"/>
  <c r="EQ14" i="32" s="1"/>
  <c r="EW14" i="32" s="1"/>
  <c r="ET13" i="32"/>
  <c r="ET18" i="32"/>
  <c r="ET22" i="32"/>
  <c r="EZ17" i="32"/>
  <c r="FB17" i="32" s="1"/>
  <c r="CU16" i="32"/>
  <c r="DG16" i="32" s="1"/>
  <c r="DS16" i="32" s="1"/>
  <c r="EE16" i="32" s="1"/>
  <c r="EQ16" i="32" s="1"/>
  <c r="EW16" i="32" s="1"/>
  <c r="EV14" i="32"/>
  <c r="EZ19" i="32"/>
  <c r="ET15" i="32"/>
  <c r="ET9" i="32"/>
  <c r="ET8" i="32"/>
  <c r="DB16" i="28"/>
  <c r="ET7" i="32"/>
  <c r="CU13" i="32"/>
  <c r="DG13" i="32" s="1"/>
  <c r="DS13" i="32" s="1"/>
  <c r="EE13" i="32" s="1"/>
  <c r="EQ13" i="32" s="1"/>
  <c r="EW13" i="32" s="1"/>
  <c r="CY24" i="32"/>
  <c r="FA21" i="32"/>
  <c r="ET20" i="32"/>
  <c r="CU17" i="32"/>
  <c r="DG17" i="32" s="1"/>
  <c r="DS17" i="32" s="1"/>
  <c r="EE17" i="32" s="1"/>
  <c r="EQ17" i="32" s="1"/>
  <c r="ET17" i="32"/>
  <c r="FA19" i="32"/>
  <c r="CU18" i="32"/>
  <c r="DG18" i="32" s="1"/>
  <c r="DS18" i="32" s="1"/>
  <c r="EE18" i="32" s="1"/>
  <c r="EQ18" i="32" s="1"/>
  <c r="EW18" i="32" s="1"/>
  <c r="ET16" i="32"/>
  <c r="CU19" i="32"/>
  <c r="DG19" i="32" s="1"/>
  <c r="DS19" i="32" s="1"/>
  <c r="EE19" i="32" s="1"/>
  <c r="EQ19" i="32" s="1"/>
  <c r="EW19" i="32" s="1"/>
  <c r="ET12" i="32"/>
  <c r="EZ23" i="32"/>
  <c r="CZ24" i="32"/>
  <c r="CT24" i="32"/>
  <c r="CU20" i="32"/>
  <c r="DG20" i="32" s="1"/>
  <c r="DS20" i="32" s="1"/>
  <c r="EE20" i="32" s="1"/>
  <c r="EQ20" i="32" s="1"/>
  <c r="EW20" i="32" s="1"/>
  <c r="CU9" i="32"/>
  <c r="DG9" i="32" s="1"/>
  <c r="DS9" i="32" s="1"/>
  <c r="EE9" i="32" s="1"/>
  <c r="EQ9" i="32" s="1"/>
  <c r="EW9" i="32" s="1"/>
  <c r="CU15" i="32"/>
  <c r="DG15" i="32" s="1"/>
  <c r="DS15" i="32" s="1"/>
  <c r="EE15" i="32" s="1"/>
  <c r="EQ15" i="32" s="1"/>
  <c r="EW15" i="32" s="1"/>
  <c r="CU23" i="32"/>
  <c r="DG23" i="32" s="1"/>
  <c r="DS23" i="32" s="1"/>
  <c r="EE23" i="32" s="1"/>
  <c r="EQ23" i="32" s="1"/>
  <c r="EW23" i="32" s="1"/>
  <c r="CU10" i="32"/>
  <c r="DG10" i="32" s="1"/>
  <c r="DS10" i="32" s="1"/>
  <c r="EE10" i="32" s="1"/>
  <c r="EQ10" i="32" s="1"/>
  <c r="EW10" i="32" s="1"/>
  <c r="CU11" i="32"/>
  <c r="DG11" i="32" s="1"/>
  <c r="DS11" i="32" s="1"/>
  <c r="EE11" i="32" s="1"/>
  <c r="EQ11" i="32" s="1"/>
  <c r="EW11" i="32" s="1"/>
  <c r="CW24" i="32"/>
  <c r="CU21" i="32"/>
  <c r="DG21" i="32" s="1"/>
  <c r="DS21" i="32" s="1"/>
  <c r="EE21" i="32" s="1"/>
  <c r="EQ21" i="32" s="1"/>
  <c r="EW21" i="32" s="1"/>
  <c r="CV24" i="32"/>
  <c r="ET14" i="32"/>
  <c r="DE24" i="32"/>
  <c r="CU22" i="32"/>
  <c r="DG22" i="32" s="1"/>
  <c r="DS22" i="32" s="1"/>
  <c r="EE22" i="32" s="1"/>
  <c r="EQ22" i="32" s="1"/>
  <c r="EW22" i="32" s="1"/>
  <c r="EU14" i="32"/>
  <c r="CU8" i="32"/>
  <c r="DG8" i="32" s="1"/>
  <c r="DS8" i="32" s="1"/>
  <c r="EE8" i="32" s="1"/>
  <c r="EQ8" i="32" s="1"/>
  <c r="EW8" i="32" s="1"/>
  <c r="EZ12" i="32"/>
  <c r="FA11" i="32"/>
  <c r="FB11" i="32" s="1"/>
  <c r="ET21" i="32"/>
  <c r="FA23" i="32"/>
  <c r="CL24" i="32"/>
  <c r="EU13" i="32"/>
  <c r="CK24" i="32"/>
  <c r="CM24" i="32"/>
  <c r="DF24" i="32"/>
  <c r="CS24" i="32"/>
  <c r="FA9" i="32"/>
  <c r="FB9" i="32" s="1"/>
  <c r="CJ24" i="32"/>
  <c r="CN24" i="32"/>
  <c r="CU12" i="32"/>
  <c r="DG12" i="32" s="1"/>
  <c r="DS12" i="32" s="1"/>
  <c r="EE12" i="32" s="1"/>
  <c r="EQ12" i="32" s="1"/>
  <c r="EW12" i="32" s="1"/>
  <c r="DB15" i="28"/>
  <c r="FB10" i="32"/>
  <c r="O24" i="32"/>
  <c r="AA7" i="32"/>
  <c r="DF20" i="29"/>
  <c r="DG20" i="29" s="1"/>
  <c r="DB19" i="28"/>
  <c r="DF11" i="29"/>
  <c r="DG11" i="29" s="1"/>
  <c r="DB12" i="28"/>
  <c r="DB20" i="28"/>
  <c r="C3" i="30"/>
  <c r="C7" i="24" s="1"/>
  <c r="C52" i="30"/>
  <c r="C23" i="24" s="1"/>
  <c r="C27" i="30"/>
  <c r="C12" i="24" s="1"/>
  <c r="D7" i="30"/>
  <c r="E13" i="24" s="1"/>
  <c r="C50" i="30"/>
  <c r="C33" i="30"/>
  <c r="E21" i="24" s="1"/>
  <c r="D23" i="30"/>
  <c r="D8" i="30"/>
  <c r="E14" i="24" s="1"/>
  <c r="C25" i="30"/>
  <c r="C11" i="24" s="1"/>
  <c r="D9" i="30"/>
  <c r="E15" i="24" s="1"/>
  <c r="C30" i="30"/>
  <c r="C20" i="24" s="1"/>
  <c r="D33" i="30"/>
  <c r="E24" i="24" s="1"/>
  <c r="D34" i="30"/>
  <c r="E25" i="24" s="1"/>
  <c r="D50" i="30"/>
  <c r="C16" i="24"/>
  <c r="C35" i="30"/>
  <c r="E20" i="24" s="1"/>
  <c r="D35" i="30"/>
  <c r="E23" i="24" s="1"/>
  <c r="C34" i="30"/>
  <c r="E22" i="24" s="1"/>
  <c r="DF19" i="29"/>
  <c r="DG19" i="29" s="1"/>
  <c r="DF18" i="29"/>
  <c r="DG18" i="29" s="1"/>
  <c r="DF15" i="29"/>
  <c r="DG15" i="29" s="1"/>
  <c r="DB9" i="28"/>
  <c r="DB14" i="28"/>
  <c r="DB7" i="28"/>
  <c r="DB8" i="28"/>
  <c r="DB10" i="28"/>
  <c r="DF23" i="29"/>
  <c r="DG23" i="29" s="1"/>
  <c r="DB11" i="28"/>
  <c r="DF9" i="29"/>
  <c r="DG9" i="29" s="1"/>
  <c r="DB22" i="28"/>
  <c r="DF16" i="29"/>
  <c r="DG16" i="29" s="1"/>
  <c r="DF13" i="29"/>
  <c r="DG13" i="29" s="1"/>
  <c r="DF8" i="29"/>
  <c r="DG8" i="29" s="1"/>
  <c r="DG21" i="29"/>
  <c r="S24" i="29"/>
  <c r="AA7" i="29"/>
  <c r="DF7" i="29"/>
  <c r="DG10" i="29"/>
  <c r="DG12" i="29"/>
  <c r="CZ23" i="28"/>
  <c r="Q24" i="28"/>
  <c r="X7" i="28"/>
  <c r="BZ23" i="26"/>
  <c r="CF20" i="26"/>
  <c r="CF17" i="26"/>
  <c r="BO17" i="25"/>
  <c r="U16" i="25"/>
  <c r="BM12" i="25"/>
  <c r="BM13" i="25"/>
  <c r="BJ11" i="25"/>
  <c r="BK9" i="25"/>
  <c r="W9" i="25"/>
  <c r="T13" i="25"/>
  <c r="AZ13" i="25"/>
  <c r="AZ11" i="25"/>
  <c r="AY14" i="25"/>
  <c r="AW9" i="25"/>
  <c r="AW8" i="25"/>
  <c r="AV8" i="25"/>
  <c r="U20" i="26"/>
  <c r="CC16" i="26"/>
  <c r="W12" i="26"/>
  <c r="V22" i="25"/>
  <c r="X21" i="25"/>
  <c r="BK21" i="25"/>
  <c r="V20" i="25"/>
  <c r="Y20" i="25"/>
  <c r="BJ17" i="25"/>
  <c r="X17" i="25"/>
  <c r="BM16" i="25"/>
  <c r="V15" i="25"/>
  <c r="BK15" i="25"/>
  <c r="BJ14" i="25"/>
  <c r="AW13" i="25"/>
  <c r="AW11" i="25"/>
  <c r="U11" i="25"/>
  <c r="BN11" i="25"/>
  <c r="AX10" i="25"/>
  <c r="AY9" i="25"/>
  <c r="BA14" i="25"/>
  <c r="AF13" i="25"/>
  <c r="AV11" i="25"/>
  <c r="BM10" i="25"/>
  <c r="BK14" i="25"/>
  <c r="AV14" i="25"/>
  <c r="BJ13" i="25"/>
  <c r="AD13" i="25"/>
  <c r="AY8" i="25"/>
  <c r="AZ8" i="25"/>
  <c r="BJ7" i="25"/>
  <c r="V16" i="26"/>
  <c r="CF16" i="26"/>
  <c r="S7" i="26"/>
  <c r="T20" i="25"/>
  <c r="BK17" i="25"/>
  <c r="U17" i="25"/>
  <c r="Y17" i="25"/>
  <c r="BK18" i="25"/>
  <c r="U18" i="25"/>
  <c r="T17" i="25"/>
  <c r="Y12" i="25"/>
  <c r="BJ15" i="25"/>
  <c r="BO15" i="25"/>
  <c r="BN10" i="25"/>
  <c r="BK13" i="25"/>
  <c r="U10" i="25"/>
  <c r="BJ9" i="25"/>
  <c r="AC9" i="25"/>
  <c r="BK8" i="25"/>
  <c r="BL8" i="25"/>
  <c r="AC7" i="25"/>
  <c r="BV19" i="26"/>
  <c r="BX11" i="26"/>
  <c r="D2" i="23"/>
  <c r="AJ7" i="25"/>
  <c r="V20" i="26"/>
  <c r="W16" i="26"/>
  <c r="U14" i="25"/>
  <c r="CG13" i="25"/>
  <c r="U13" i="25"/>
  <c r="X13" i="25"/>
  <c r="CF13" i="25"/>
  <c r="CG10" i="25"/>
  <c r="AM14" i="25"/>
  <c r="CH8" i="25"/>
  <c r="AM8" i="25"/>
  <c r="CF8" i="25"/>
  <c r="AP7" i="25"/>
  <c r="H7" i="25"/>
  <c r="CE13" i="25"/>
  <c r="CE7" i="25"/>
  <c r="CI7" i="25"/>
  <c r="AQ7" i="25"/>
  <c r="CG7" i="25"/>
  <c r="R11" i="26"/>
  <c r="CA12" i="26"/>
  <c r="W15" i="25"/>
  <c r="CH14" i="25"/>
  <c r="CH13" i="25"/>
  <c r="Y11" i="25"/>
  <c r="G11" i="25"/>
  <c r="CH10" i="25"/>
  <c r="E9" i="25"/>
  <c r="CJ13" i="25"/>
  <c r="X11" i="25"/>
  <c r="X14" i="25"/>
  <c r="CF14" i="25"/>
  <c r="AS9" i="25"/>
  <c r="AH8" i="25"/>
  <c r="AQ8" i="25"/>
  <c r="AR8" i="25"/>
  <c r="CJ8" i="25"/>
  <c r="AL7" i="25"/>
  <c r="CJ11" i="25"/>
  <c r="AS7" i="25"/>
  <c r="O14" i="26"/>
  <c r="BD20" i="26"/>
  <c r="CH20" i="26"/>
  <c r="V23" i="26"/>
  <c r="CD15" i="26"/>
  <c r="CF21" i="26"/>
  <c r="CC13" i="26"/>
  <c r="K15" i="25"/>
  <c r="S15" i="25" s="1"/>
  <c r="AV9" i="26"/>
  <c r="AY12" i="26"/>
  <c r="AY20" i="26"/>
  <c r="AX10" i="26"/>
  <c r="AV18" i="26"/>
  <c r="AY22" i="26"/>
  <c r="AU12" i="26"/>
  <c r="AX20" i="26"/>
  <c r="AY10" i="26"/>
  <c r="AY14" i="26"/>
  <c r="AY11" i="26"/>
  <c r="AW8" i="26"/>
  <c r="AT13" i="26"/>
  <c r="AY23" i="26"/>
  <c r="AX8" i="26"/>
  <c r="AT12" i="26"/>
  <c r="AV17" i="26"/>
  <c r="AV20" i="26"/>
  <c r="AY16" i="26"/>
  <c r="AQ10" i="26"/>
  <c r="AA15" i="26"/>
  <c r="AB16" i="26"/>
  <c r="AQ12" i="26"/>
  <c r="Z23" i="26"/>
  <c r="AO19" i="26"/>
  <c r="AQ18" i="26"/>
  <c r="AA19" i="26"/>
  <c r="AH23" i="25"/>
  <c r="AM21" i="25"/>
  <c r="AM20" i="25"/>
  <c r="AF19" i="25"/>
  <c r="AF20" i="25"/>
  <c r="AC17" i="25"/>
  <c r="AJ18" i="25"/>
  <c r="AI17" i="25"/>
  <c r="AK16" i="25"/>
  <c r="AC15" i="25"/>
  <c r="AD15" i="25"/>
  <c r="AI15" i="25"/>
  <c r="AL13" i="25"/>
  <c r="AE9" i="25"/>
  <c r="AE13" i="25"/>
  <c r="AJ13" i="25"/>
  <c r="AJ11" i="25"/>
  <c r="AK10" i="25"/>
  <c r="AD9" i="25"/>
  <c r="AA14" i="25"/>
  <c r="Y9" i="25"/>
  <c r="AL8" i="25"/>
  <c r="BN8" i="25"/>
  <c r="AA8" i="25"/>
  <c r="X8" i="25"/>
  <c r="AH7" i="25"/>
  <c r="AB7" i="25"/>
  <c r="AM8" i="26"/>
  <c r="Y10" i="26"/>
  <c r="AN20" i="26"/>
  <c r="AO20" i="26"/>
  <c r="Z16" i="26"/>
  <c r="AA16" i="26"/>
  <c r="AP16" i="26"/>
  <c r="BI16" i="26"/>
  <c r="BJ16" i="26"/>
  <c r="AA12" i="26"/>
  <c r="BX12" i="26"/>
  <c r="AR19" i="26"/>
  <c r="CD19" i="26"/>
  <c r="BC11" i="26"/>
  <c r="CH7" i="26"/>
  <c r="AC16" i="26"/>
  <c r="AA22" i="26"/>
  <c r="CD18" i="26"/>
  <c r="AA14" i="26"/>
  <c r="CG21" i="26"/>
  <c r="CC17" i="26"/>
  <c r="CD9" i="26"/>
  <c r="AQ20" i="26"/>
  <c r="AB20" i="26"/>
  <c r="AD12" i="26"/>
  <c r="AP12" i="26"/>
  <c r="AD8" i="26"/>
  <c r="AH22" i="25"/>
  <c r="AE22" i="25"/>
  <c r="AA19" i="25"/>
  <c r="AL20" i="25"/>
  <c r="AD23" i="25"/>
  <c r="AL22" i="25"/>
  <c r="AI22" i="25"/>
  <c r="AH21" i="25"/>
  <c r="AA21" i="25"/>
  <c r="AB20" i="25"/>
  <c r="AE19" i="25"/>
  <c r="AA20" i="25"/>
  <c r="AJ17" i="25"/>
  <c r="AK17" i="25"/>
  <c r="AK18" i="25"/>
  <c r="AD17" i="25"/>
  <c r="AC16" i="25"/>
  <c r="AK12" i="25"/>
  <c r="AH15" i="25"/>
  <c r="AM15" i="25"/>
  <c r="AL14" i="25"/>
  <c r="AA9" i="25"/>
  <c r="AF11" i="25"/>
  <c r="AC10" i="25"/>
  <c r="V9" i="25"/>
  <c r="AH14" i="25"/>
  <c r="AE14" i="25"/>
  <c r="AB14" i="25"/>
  <c r="BM9" i="25"/>
  <c r="AE8" i="25"/>
  <c r="AB8" i="25"/>
  <c r="AD7" i="25"/>
  <c r="AC20" i="26"/>
  <c r="AA7" i="26"/>
  <c r="Z20" i="26"/>
  <c r="AA20" i="26"/>
  <c r="AR20" i="26"/>
  <c r="AD16" i="26"/>
  <c r="AO16" i="26"/>
  <c r="BY16" i="26"/>
  <c r="BV12" i="26"/>
  <c r="BB8" i="26"/>
  <c r="CD8" i="26"/>
  <c r="V7" i="26"/>
  <c r="CF23" i="26"/>
  <c r="AM19" i="26"/>
  <c r="BZ15" i="26"/>
  <c r="AC11" i="26"/>
  <c r="CA11" i="26"/>
  <c r="AQ7" i="26"/>
  <c r="R7" i="26"/>
  <c r="CF18" i="26"/>
  <c r="AB14" i="26"/>
  <c r="BX10" i="26"/>
  <c r="Z17" i="26"/>
  <c r="AQ9" i="26"/>
  <c r="C50" i="24"/>
  <c r="C51" i="24"/>
  <c r="AI19" i="25"/>
  <c r="AD20" i="25"/>
  <c r="AJ20" i="25"/>
  <c r="AE17" i="25"/>
  <c r="AE18" i="25"/>
  <c r="AB18" i="25"/>
  <c r="AC12" i="25"/>
  <c r="AL15" i="25"/>
  <c r="AA15" i="25"/>
  <c r="AD14" i="25"/>
  <c r="AK11" i="25"/>
  <c r="AL10" i="25"/>
  <c r="AM9" i="25"/>
  <c r="AK14" i="25"/>
  <c r="AB13" i="25"/>
  <c r="AB11" i="25"/>
  <c r="AL9" i="25"/>
  <c r="AI14" i="25"/>
  <c r="AF14" i="25"/>
  <c r="AI13" i="25"/>
  <c r="AK9" i="25"/>
  <c r="AD8" i="25"/>
  <c r="AI8" i="25"/>
  <c r="AF8" i="25"/>
  <c r="AE7" i="25"/>
  <c r="AM16" i="26"/>
  <c r="Y18" i="26"/>
  <c r="AD20" i="26"/>
  <c r="BC20" i="26"/>
  <c r="BF20" i="26"/>
  <c r="AR16" i="26"/>
  <c r="BE12" i="26"/>
  <c r="CG8" i="26"/>
  <c r="AB23" i="26"/>
  <c r="AM23" i="26"/>
  <c r="BA15" i="26"/>
  <c r="Z11" i="26"/>
  <c r="CC11" i="26"/>
  <c r="AN7" i="26"/>
  <c r="Z22" i="26"/>
  <c r="AP18" i="26"/>
  <c r="AD14" i="26"/>
  <c r="BV14" i="26"/>
  <c r="BB10" i="26"/>
  <c r="BC7" i="25"/>
  <c r="BE7" i="25"/>
  <c r="BH8" i="25"/>
  <c r="BG8" i="25"/>
  <c r="BF13" i="25"/>
  <c r="BG9" i="25"/>
  <c r="BF7" i="25"/>
  <c r="BE8" i="25"/>
  <c r="BD8" i="25"/>
  <c r="BC8" i="25"/>
  <c r="BH14" i="25"/>
  <c r="BE10" i="25"/>
  <c r="BH13" i="25"/>
  <c r="BE9" i="25"/>
  <c r="BE13" i="25"/>
  <c r="BD14" i="25"/>
  <c r="BG14" i="25"/>
  <c r="BF9" i="25"/>
  <c r="BD11" i="25"/>
  <c r="BD13" i="25"/>
  <c r="BG13" i="25"/>
  <c r="BH16" i="26"/>
  <c r="BL12" i="26"/>
  <c r="BR24" i="26"/>
  <c r="BT24" i="26"/>
  <c r="BE11" i="25"/>
  <c r="BF11" i="25"/>
  <c r="BC9" i="25"/>
  <c r="BF14" i="25"/>
  <c r="BC14" i="25"/>
  <c r="D7" i="25"/>
  <c r="E7" i="25"/>
  <c r="J14" i="25"/>
  <c r="K14" i="25" s="1"/>
  <c r="S14" i="25" s="1"/>
  <c r="H9" i="25"/>
  <c r="F11" i="25"/>
  <c r="F13" i="25"/>
  <c r="F8" i="25"/>
  <c r="H8" i="25"/>
  <c r="E14" i="25"/>
  <c r="H13" i="25"/>
  <c r="J8" i="25"/>
  <c r="H14" i="25"/>
  <c r="G10" i="25"/>
  <c r="J9" i="25"/>
  <c r="K9" i="25" s="1"/>
  <c r="S9" i="25" s="1"/>
  <c r="M23" i="26"/>
  <c r="O20" i="26"/>
  <c r="K18" i="26"/>
  <c r="M15" i="26"/>
  <c r="O12" i="26"/>
  <c r="K10" i="26"/>
  <c r="M7" i="26"/>
  <c r="P9" i="26"/>
  <c r="L13" i="26"/>
  <c r="O13" i="26"/>
  <c r="M13" i="26"/>
  <c r="O17" i="26"/>
  <c r="L10" i="26"/>
  <c r="N18" i="26"/>
  <c r="M18" i="26"/>
  <c r="P18" i="26"/>
  <c r="O10" i="26"/>
  <c r="L7" i="26"/>
  <c r="O7" i="26"/>
  <c r="P11" i="26"/>
  <c r="L15" i="26"/>
  <c r="L19" i="26"/>
  <c r="O19" i="26"/>
  <c r="L9" i="26"/>
  <c r="O9" i="26"/>
  <c r="K13" i="26"/>
  <c r="P17" i="26"/>
  <c r="K17" i="26"/>
  <c r="M17" i="26"/>
  <c r="L18" i="26"/>
  <c r="P22" i="26"/>
  <c r="K16" i="26"/>
  <c r="K7" i="26"/>
  <c r="L11" i="26"/>
  <c r="O11" i="26"/>
  <c r="O15" i="26"/>
  <c r="K19" i="26"/>
  <c r="N19" i="26"/>
  <c r="M11" i="26"/>
  <c r="K9" i="26"/>
  <c r="M9" i="26"/>
  <c r="N13" i="26"/>
  <c r="L17" i="26"/>
  <c r="P13" i="26"/>
  <c r="M21" i="26"/>
  <c r="N14" i="26"/>
  <c r="M14" i="26"/>
  <c r="P14" i="26"/>
  <c r="M22" i="26"/>
  <c r="L22" i="26"/>
  <c r="N7" i="26"/>
  <c r="P23" i="26"/>
  <c r="O16" i="26"/>
  <c r="N8" i="26"/>
  <c r="P20" i="26"/>
  <c r="K20" i="26"/>
  <c r="P21" i="26"/>
  <c r="O21" i="26"/>
  <c r="N21" i="26"/>
  <c r="L14" i="26"/>
  <c r="N22" i="26"/>
  <c r="K8" i="26"/>
  <c r="K11" i="26"/>
  <c r="N11" i="26"/>
  <c r="P15" i="26"/>
  <c r="P19" i="26"/>
  <c r="L23" i="26"/>
  <c r="N23" i="26"/>
  <c r="M19" i="26"/>
  <c r="N12" i="26"/>
  <c r="N16" i="26"/>
  <c r="M16" i="26"/>
  <c r="P16" i="26"/>
  <c r="M20" i="26"/>
  <c r="L20" i="26"/>
  <c r="O22" i="26"/>
  <c r="L21" i="26"/>
  <c r="K21" i="26"/>
  <c r="N10" i="26"/>
  <c r="M10" i="26"/>
  <c r="O18" i="26"/>
  <c r="P7" i="26"/>
  <c r="O23" i="26"/>
  <c r="O8" i="26"/>
  <c r="K22" i="26"/>
  <c r="P8" i="26"/>
  <c r="M12" i="26"/>
  <c r="P12" i="26"/>
  <c r="L16" i="26"/>
  <c r="N20" i="26"/>
  <c r="K12" i="26"/>
  <c r="N9" i="26"/>
  <c r="N17" i="26"/>
  <c r="P10" i="26"/>
  <c r="K15" i="26"/>
  <c r="N15" i="26"/>
  <c r="K23" i="26"/>
  <c r="K14" i="26"/>
  <c r="AF23" i="26"/>
  <c r="AH20" i="26"/>
  <c r="AF15" i="26"/>
  <c r="AH12" i="26"/>
  <c r="AF7" i="26"/>
  <c r="AI9" i="26"/>
  <c r="AH13" i="26"/>
  <c r="AH17" i="26"/>
  <c r="AF17" i="26"/>
  <c r="AJ17" i="26"/>
  <c r="AJ21" i="26"/>
  <c r="AG18" i="26"/>
  <c r="AF18" i="26"/>
  <c r="AI18" i="26"/>
  <c r="AJ23" i="26"/>
  <c r="AH7" i="26"/>
  <c r="AI11" i="26"/>
  <c r="AH19" i="26"/>
  <c r="AK19" i="26"/>
  <c r="AH16" i="26"/>
  <c r="AH9" i="26"/>
  <c r="AF9" i="26"/>
  <c r="AK13" i="26"/>
  <c r="AJ13" i="26"/>
  <c r="AI17" i="26"/>
  <c r="AK21" i="26"/>
  <c r="AK10" i="26"/>
  <c r="AJ10" i="26"/>
  <c r="AK14" i="26"/>
  <c r="AJ14" i="26"/>
  <c r="AJ22" i="26"/>
  <c r="AI22" i="26"/>
  <c r="AJ7" i="26"/>
  <c r="AH11" i="26"/>
  <c r="AK11" i="26"/>
  <c r="AH15" i="26"/>
  <c r="AK15" i="26"/>
  <c r="AG19" i="26"/>
  <c r="AJ15" i="26"/>
  <c r="AK9" i="26"/>
  <c r="AJ9" i="26"/>
  <c r="AG13" i="26"/>
  <c r="AK17" i="26"/>
  <c r="AH8" i="26"/>
  <c r="AG10" i="26"/>
  <c r="AF10" i="26"/>
  <c r="AK18" i="26"/>
  <c r="AJ18" i="26"/>
  <c r="AH10" i="26"/>
  <c r="AI7" i="26"/>
  <c r="AF19" i="26"/>
  <c r="AG8" i="26"/>
  <c r="AK12" i="26"/>
  <c r="AK16" i="26"/>
  <c r="AJ16" i="26"/>
  <c r="AJ20" i="26"/>
  <c r="AI20" i="26"/>
  <c r="AH22" i="26"/>
  <c r="AI10" i="26"/>
  <c r="AH18" i="26"/>
  <c r="AK7" i="26"/>
  <c r="AG15" i="26"/>
  <c r="AI23" i="26"/>
  <c r="AK23" i="26"/>
  <c r="AG12" i="26"/>
  <c r="AJ12" i="26"/>
  <c r="AG16" i="26"/>
  <c r="AF16" i="26"/>
  <c r="AI16" i="26"/>
  <c r="AK20" i="26"/>
  <c r="AF20" i="26"/>
  <c r="AJ11" i="26"/>
  <c r="AG9" i="26"/>
  <c r="AF13" i="26"/>
  <c r="AG17" i="26"/>
  <c r="AG14" i="26"/>
  <c r="AF14" i="26"/>
  <c r="AI14" i="26"/>
  <c r="AK22" i="26"/>
  <c r="AF22" i="26"/>
  <c r="AG7" i="26"/>
  <c r="AG23" i="26"/>
  <c r="AJ8" i="26"/>
  <c r="AI8" i="26"/>
  <c r="AF12" i="26"/>
  <c r="AI12" i="26"/>
  <c r="AG20" i="26"/>
  <c r="AH14" i="26"/>
  <c r="AI13" i="26"/>
  <c r="AI21" i="26"/>
  <c r="AH21" i="26"/>
  <c r="AG21" i="26"/>
  <c r="AF21" i="26"/>
  <c r="AG22" i="26"/>
  <c r="AG11" i="26"/>
  <c r="AI15" i="26"/>
  <c r="AI19" i="26"/>
  <c r="AH23" i="26"/>
  <c r="AF11" i="26"/>
  <c r="AK8" i="26"/>
  <c r="BL16" i="26"/>
  <c r="BH9" i="26"/>
  <c r="BM9" i="26"/>
  <c r="BJ13" i="26"/>
  <c r="BK17" i="26"/>
  <c r="BH21" i="26"/>
  <c r="BM10" i="26"/>
  <c r="BK14" i="26"/>
  <c r="BK22" i="26"/>
  <c r="BI22" i="26"/>
  <c r="BI7" i="26"/>
  <c r="BM7" i="26"/>
  <c r="BI11" i="26"/>
  <c r="BM11" i="26"/>
  <c r="BH15" i="26"/>
  <c r="BK15" i="26"/>
  <c r="BJ15" i="26"/>
  <c r="BH19" i="26"/>
  <c r="BK19" i="26"/>
  <c r="BJ9" i="26"/>
  <c r="BI9" i="26"/>
  <c r="BL13" i="26"/>
  <c r="BI13" i="26"/>
  <c r="BL17" i="26"/>
  <c r="BM17" i="26"/>
  <c r="BJ17" i="26"/>
  <c r="BK21" i="26"/>
  <c r="BJ21" i="26"/>
  <c r="BI10" i="26"/>
  <c r="BL10" i="26"/>
  <c r="BJ14" i="26"/>
  <c r="BJ18" i="26"/>
  <c r="BK18" i="26"/>
  <c r="BH18" i="26"/>
  <c r="BL22" i="26"/>
  <c r="BH22" i="26"/>
  <c r="BL7" i="26"/>
  <c r="BL11" i="26"/>
  <c r="BI15" i="26"/>
  <c r="BI19" i="26"/>
  <c r="BM19" i="26"/>
  <c r="BJ19" i="26"/>
  <c r="BK9" i="26"/>
  <c r="BH13" i="26"/>
  <c r="BH17" i="26"/>
  <c r="BI17" i="26"/>
  <c r="BI21" i="26"/>
  <c r="BK10" i="26"/>
  <c r="BM14" i="26"/>
  <c r="BL14" i="26"/>
  <c r="BI18" i="26"/>
  <c r="BL18" i="26"/>
  <c r="BJ22" i="26"/>
  <c r="BH7" i="26"/>
  <c r="BJ7" i="26"/>
  <c r="BK23" i="26"/>
  <c r="BH23" i="26"/>
  <c r="BJ8" i="26"/>
  <c r="BI8" i="26"/>
  <c r="BM12" i="26"/>
  <c r="BH12" i="26"/>
  <c r="BJ20" i="26"/>
  <c r="BM21" i="26"/>
  <c r="BL21" i="26"/>
  <c r="BJ10" i="26"/>
  <c r="BI14" i="26"/>
  <c r="BH14" i="26"/>
  <c r="BK11" i="26"/>
  <c r="BM23" i="26"/>
  <c r="BH8" i="26"/>
  <c r="BI12" i="26"/>
  <c r="BK12" i="26"/>
  <c r="BK16" i="26"/>
  <c r="BM20" i="26"/>
  <c r="BK20" i="26"/>
  <c r="BM13" i="26"/>
  <c r="BH11" i="26"/>
  <c r="BL15" i="26"/>
  <c r="BL19" i="26"/>
  <c r="BI23" i="26"/>
  <c r="BL23" i="26"/>
  <c r="BK8" i="26"/>
  <c r="BJ12" i="26"/>
  <c r="BM16" i="26"/>
  <c r="BI20" i="26"/>
  <c r="BH20" i="26"/>
  <c r="BL9" i="26"/>
  <c r="BK13" i="26"/>
  <c r="BH10" i="26"/>
  <c r="BM18" i="26"/>
  <c r="BM22" i="26"/>
  <c r="BK7" i="26"/>
  <c r="BM15" i="26"/>
  <c r="BJ23" i="26"/>
  <c r="BM8" i="26"/>
  <c r="BJ11" i="26"/>
  <c r="AJ19" i="26"/>
  <c r="BL20" i="26"/>
  <c r="BQ24" i="26"/>
  <c r="BG7" i="25"/>
  <c r="L12" i="26"/>
  <c r="M8" i="26"/>
  <c r="BO24" i="26"/>
  <c r="Y10" i="25"/>
  <c r="W14" i="25"/>
  <c r="T14" i="25"/>
  <c r="U9" i="25"/>
  <c r="V8" i="25"/>
  <c r="BJ8" i="25"/>
  <c r="BO8" i="25"/>
  <c r="BO7" i="25"/>
  <c r="CC7" i="26"/>
  <c r="CF13" i="26"/>
  <c r="CE13" i="26"/>
  <c r="CH13" i="26"/>
  <c r="CH17" i="26"/>
  <c r="CE21" i="26"/>
  <c r="CD10" i="26"/>
  <c r="CE10" i="26"/>
  <c r="CC14" i="26"/>
  <c r="CC18" i="26"/>
  <c r="CD22" i="26"/>
  <c r="CF22" i="26"/>
  <c r="CD7" i="26"/>
  <c r="CD11" i="26"/>
  <c r="CG15" i="26"/>
  <c r="CF19" i="26"/>
  <c r="CE19" i="26"/>
  <c r="CG19" i="26"/>
  <c r="CF9" i="26"/>
  <c r="CE9" i="26"/>
  <c r="CC9" i="26"/>
  <c r="CC21" i="26"/>
  <c r="CG10" i="26"/>
  <c r="CF10" i="26"/>
  <c r="CH14" i="26"/>
  <c r="CF14" i="26"/>
  <c r="CH18" i="26"/>
  <c r="CG11" i="26"/>
  <c r="CF15" i="26"/>
  <c r="CE15" i="26"/>
  <c r="CE23" i="26"/>
  <c r="CG23" i="26"/>
  <c r="CH9" i="26"/>
  <c r="CG13" i="26"/>
  <c r="CG17" i="26"/>
  <c r="CH21" i="26"/>
  <c r="T22" i="26"/>
  <c r="V19" i="26"/>
  <c r="T14" i="26"/>
  <c r="V11" i="26"/>
  <c r="T9" i="26"/>
  <c r="W13" i="26"/>
  <c r="V13" i="26"/>
  <c r="U17" i="26"/>
  <c r="W21" i="26"/>
  <c r="W10" i="26"/>
  <c r="V10" i="26"/>
  <c r="W14" i="26"/>
  <c r="V14" i="26"/>
  <c r="V22" i="26"/>
  <c r="U22" i="26"/>
  <c r="T12" i="26"/>
  <c r="T11" i="26"/>
  <c r="W11" i="26"/>
  <c r="T15" i="26"/>
  <c r="W15" i="26"/>
  <c r="S19" i="26"/>
  <c r="W9" i="26"/>
  <c r="V9" i="26"/>
  <c r="S13" i="26"/>
  <c r="W17" i="26"/>
  <c r="R17" i="26"/>
  <c r="U21" i="26"/>
  <c r="T21" i="26"/>
  <c r="S21" i="26"/>
  <c r="R21" i="26"/>
  <c r="S10" i="26"/>
  <c r="R10" i="26"/>
  <c r="S14" i="26"/>
  <c r="R14" i="26"/>
  <c r="U14" i="26"/>
  <c r="W22" i="26"/>
  <c r="R22" i="26"/>
  <c r="R15" i="26"/>
  <c r="W7" i="26"/>
  <c r="S11" i="26"/>
  <c r="S15" i="26"/>
  <c r="U23" i="26"/>
  <c r="T23" i="26"/>
  <c r="W23" i="26"/>
  <c r="S9" i="26"/>
  <c r="U13" i="26"/>
  <c r="R13" i="26"/>
  <c r="S17" i="26"/>
  <c r="V17" i="26"/>
  <c r="AT15" i="26"/>
  <c r="T8" i="26"/>
  <c r="CE20" i="26"/>
  <c r="BB20" i="26"/>
  <c r="BA20" i="26"/>
  <c r="BZ20" i="26"/>
  <c r="BX20" i="26"/>
  <c r="BV16" i="26"/>
  <c r="AV16" i="26"/>
  <c r="BC16" i="26"/>
  <c r="CA16" i="26"/>
  <c r="BB16" i="26"/>
  <c r="CG16" i="26"/>
  <c r="CD16" i="26"/>
  <c r="CE12" i="26"/>
  <c r="AB12" i="26"/>
  <c r="AV12" i="26"/>
  <c r="AX12" i="26"/>
  <c r="BD12" i="26"/>
  <c r="BW12" i="26"/>
  <c r="CC12" i="26"/>
  <c r="BY12" i="26"/>
  <c r="R8" i="26"/>
  <c r="W8" i="26"/>
  <c r="AP8" i="26"/>
  <c r="BD8" i="26"/>
  <c r="BF8" i="26"/>
  <c r="BA8" i="26"/>
  <c r="BZ8" i="26"/>
  <c r="CH8" i="26"/>
  <c r="AW7" i="26"/>
  <c r="AM10" i="26"/>
  <c r="AC22" i="26"/>
  <c r="T18" i="26"/>
  <c r="CC23" i="26"/>
  <c r="AD23" i="26"/>
  <c r="BD23" i="26"/>
  <c r="AQ23" i="26"/>
  <c r="BX23" i="26"/>
  <c r="BA19" i="26"/>
  <c r="AT19" i="26"/>
  <c r="AX19" i="26"/>
  <c r="AQ19" i="26"/>
  <c r="CH19" i="26"/>
  <c r="AB15" i="26"/>
  <c r="Y15" i="26"/>
  <c r="AN15" i="26"/>
  <c r="CH15" i="26"/>
  <c r="BY15" i="26"/>
  <c r="AX11" i="26"/>
  <c r="AQ11" i="26"/>
  <c r="AN11" i="26"/>
  <c r="CH11" i="26"/>
  <c r="BZ11" i="26"/>
  <c r="CF11" i="26"/>
  <c r="T7" i="26"/>
  <c r="AU7" i="26"/>
  <c r="BF7" i="26"/>
  <c r="BX7" i="26"/>
  <c r="CF7" i="26"/>
  <c r="AQ14" i="26"/>
  <c r="Y14" i="26"/>
  <c r="AD22" i="26"/>
  <c r="BW22" i="26"/>
  <c r="BF22" i="26"/>
  <c r="BA22" i="26"/>
  <c r="U18" i="26"/>
  <c r="R18" i="26"/>
  <c r="S18" i="26"/>
  <c r="AW18" i="26"/>
  <c r="AO18" i="26"/>
  <c r="AY18" i="26"/>
  <c r="BV18" i="26"/>
  <c r="BW14" i="26"/>
  <c r="BF14" i="26"/>
  <c r="BA14" i="26"/>
  <c r="CE14" i="26"/>
  <c r="U10" i="26"/>
  <c r="CA10" i="26"/>
  <c r="CC10" i="26"/>
  <c r="CH10" i="26"/>
  <c r="V21" i="26"/>
  <c r="BX21" i="26"/>
  <c r="AV21" i="26"/>
  <c r="AW21" i="26"/>
  <c r="BY21" i="26"/>
  <c r="AT17" i="26"/>
  <c r="AW17" i="26"/>
  <c r="T13" i="26"/>
  <c r="AY13" i="26"/>
  <c r="U9" i="26"/>
  <c r="BN7" i="25"/>
  <c r="BF12" i="26"/>
  <c r="BB9" i="26"/>
  <c r="BF13" i="26"/>
  <c r="BD13" i="26"/>
  <c r="BE17" i="26"/>
  <c r="BE21" i="26"/>
  <c r="BE10" i="26"/>
  <c r="BF10" i="26"/>
  <c r="BD14" i="26"/>
  <c r="BD18" i="26"/>
  <c r="BB22" i="26"/>
  <c r="BA7" i="26"/>
  <c r="BD11" i="26"/>
  <c r="BF11" i="26"/>
  <c r="BE15" i="26"/>
  <c r="BD15" i="26"/>
  <c r="BE19" i="26"/>
  <c r="BC9" i="26"/>
  <c r="BF9" i="26"/>
  <c r="BB13" i="26"/>
  <c r="BF17" i="26"/>
  <c r="BC21" i="26"/>
  <c r="BD21" i="26"/>
  <c r="BA10" i="26"/>
  <c r="BB14" i="26"/>
  <c r="BB7" i="26"/>
  <c r="BE7" i="26"/>
  <c r="BD7" i="26"/>
  <c r="BE11" i="26"/>
  <c r="BB11" i="26"/>
  <c r="BC15" i="26"/>
  <c r="BF15" i="26"/>
  <c r="BC19" i="26"/>
  <c r="BF19" i="26"/>
  <c r="BC23" i="26"/>
  <c r="BF23" i="26"/>
  <c r="BA9" i="26"/>
  <c r="BE9" i="26"/>
  <c r="BD9" i="26"/>
  <c r="BA13" i="26"/>
  <c r="BE13" i="26"/>
  <c r="BB17" i="26"/>
  <c r="BD17" i="26"/>
  <c r="BA17" i="26"/>
  <c r="BF21" i="26"/>
  <c r="AU10" i="26"/>
  <c r="AU9" i="26"/>
  <c r="AT9" i="26"/>
  <c r="AU13" i="26"/>
  <c r="AU17" i="26"/>
  <c r="AY21" i="26"/>
  <c r="AX21" i="26"/>
  <c r="AT21" i="26"/>
  <c r="AT10" i="26"/>
  <c r="AW10" i="26"/>
  <c r="AV10" i="26"/>
  <c r="AU14" i="26"/>
  <c r="AX14" i="26"/>
  <c r="AU18" i="26"/>
  <c r="AX18" i="26"/>
  <c r="AU22" i="26"/>
  <c r="AT22" i="26"/>
  <c r="AV22" i="26"/>
  <c r="AT7" i="26"/>
  <c r="AX7" i="26"/>
  <c r="AU19" i="26"/>
  <c r="AW11" i="26"/>
  <c r="AX9" i="26"/>
  <c r="AW13" i="26"/>
  <c r="AX13" i="26"/>
  <c r="AU21" i="26"/>
  <c r="AT14" i="26"/>
  <c r="AT18" i="26"/>
  <c r="AW22" i="26"/>
  <c r="AV7" i="26"/>
  <c r="AV11" i="26"/>
  <c r="AT11" i="26"/>
  <c r="AV15" i="26"/>
  <c r="AY15" i="26"/>
  <c r="AV19" i="26"/>
  <c r="AW23" i="26"/>
  <c r="AV23" i="26"/>
  <c r="AW9" i="26"/>
  <c r="AV13" i="26"/>
  <c r="CA17" i="26"/>
  <c r="BZ17" i="26"/>
  <c r="BX17" i="26"/>
  <c r="CA21" i="26"/>
  <c r="CA14" i="26"/>
  <c r="CA18" i="26"/>
  <c r="BX22" i="26"/>
  <c r="BV22" i="26"/>
  <c r="CA22" i="26"/>
  <c r="CA7" i="26"/>
  <c r="BZ7" i="26"/>
  <c r="BW11" i="26"/>
  <c r="BV11" i="26"/>
  <c r="BY19" i="26"/>
  <c r="CA23" i="26"/>
  <c r="CA13" i="26"/>
  <c r="BZ13" i="26"/>
  <c r="BY13" i="26"/>
  <c r="BX13" i="26"/>
  <c r="BW17" i="26"/>
  <c r="BV17" i="26"/>
  <c r="BY17" i="26"/>
  <c r="BW21" i="26"/>
  <c r="BZ21" i="26"/>
  <c r="BY10" i="26"/>
  <c r="BV10" i="26"/>
  <c r="BZ10" i="26"/>
  <c r="BX14" i="26"/>
  <c r="BZ14" i="26"/>
  <c r="BX18" i="26"/>
  <c r="BW18" i="26"/>
  <c r="BZ18" i="26"/>
  <c r="BY22" i="26"/>
  <c r="BZ22" i="26"/>
  <c r="BW7" i="26"/>
  <c r="BV7" i="26"/>
  <c r="BX15" i="26"/>
  <c r="CA19" i="26"/>
  <c r="BZ19" i="26"/>
  <c r="BX19" i="26"/>
  <c r="BW23" i="26"/>
  <c r="CA9" i="26"/>
  <c r="BZ9" i="26"/>
  <c r="BW13" i="26"/>
  <c r="BV13" i="26"/>
  <c r="BV21" i="26"/>
  <c r="AY8" i="26"/>
  <c r="R19" i="26"/>
  <c r="S20" i="26"/>
  <c r="BV20" i="26"/>
  <c r="BE20" i="26"/>
  <c r="CC20" i="26"/>
  <c r="BY20" i="26"/>
  <c r="AW16" i="26"/>
  <c r="AT16" i="26"/>
  <c r="CE16" i="26"/>
  <c r="BA16" i="26"/>
  <c r="BZ16" i="26"/>
  <c r="CH16" i="26"/>
  <c r="U12" i="26"/>
  <c r="AN12" i="26"/>
  <c r="R12" i="26"/>
  <c r="AW12" i="26"/>
  <c r="BC12" i="26"/>
  <c r="CF12" i="26"/>
  <c r="CG12" i="26"/>
  <c r="CD12" i="26"/>
  <c r="U8" i="26"/>
  <c r="AN8" i="26"/>
  <c r="V8" i="26"/>
  <c r="AO8" i="26"/>
  <c r="BV8" i="26"/>
  <c r="AB8" i="26"/>
  <c r="AV8" i="26"/>
  <c r="CA8" i="26"/>
  <c r="BW8" i="26"/>
  <c r="BE8" i="26"/>
  <c r="BX8" i="26"/>
  <c r="BA23" i="26"/>
  <c r="AN19" i="26"/>
  <c r="AO7" i="26"/>
  <c r="AC14" i="26"/>
  <c r="V15" i="26"/>
  <c r="Y23" i="26"/>
  <c r="BE23" i="26"/>
  <c r="BY23" i="26"/>
  <c r="CD23" i="26"/>
  <c r="W19" i="26"/>
  <c r="T19" i="26"/>
  <c r="AY19" i="26"/>
  <c r="CC19" i="26"/>
  <c r="BB19" i="26"/>
  <c r="BW19" i="26"/>
  <c r="AC15" i="26"/>
  <c r="CC15" i="26"/>
  <c r="BB15" i="26"/>
  <c r="BW15" i="26"/>
  <c r="BA11" i="26"/>
  <c r="AR11" i="26"/>
  <c r="BY11" i="26"/>
  <c r="CE11" i="26"/>
  <c r="Y7" i="26"/>
  <c r="U7" i="26"/>
  <c r="AY7" i="26"/>
  <c r="BC7" i="26"/>
  <c r="CG7" i="26"/>
  <c r="R23" i="26"/>
  <c r="AN22" i="26"/>
  <c r="AX22" i="26"/>
  <c r="BD22" i="26"/>
  <c r="BE22" i="26"/>
  <c r="CC22" i="26"/>
  <c r="Z18" i="26"/>
  <c r="V18" i="26"/>
  <c r="W18" i="26"/>
  <c r="BB18" i="26"/>
  <c r="BC18" i="26"/>
  <c r="BF18" i="26"/>
  <c r="BA18" i="26"/>
  <c r="CE18" i="26"/>
  <c r="AV14" i="26"/>
  <c r="BC14" i="26"/>
  <c r="BE14" i="26"/>
  <c r="CG14" i="26"/>
  <c r="BY14" i="26"/>
  <c r="AA10" i="26"/>
  <c r="BC10" i="26"/>
  <c r="AP21" i="26"/>
  <c r="BA21" i="26"/>
  <c r="AX17" i="26"/>
  <c r="T17" i="26"/>
  <c r="BC17" i="26"/>
  <c r="CE17" i="26"/>
  <c r="AO13" i="26"/>
  <c r="AM13" i="26"/>
  <c r="BC13" i="26"/>
  <c r="R9" i="26"/>
  <c r="CG9" i="26"/>
  <c r="BL13" i="25"/>
  <c r="BN9" i="25"/>
  <c r="BN14" i="25"/>
  <c r="BO14" i="25"/>
  <c r="BL14" i="25"/>
  <c r="BO13" i="25"/>
  <c r="BM8" i="25"/>
  <c r="AX8" i="25"/>
  <c r="W8" i="25"/>
  <c r="AF7" i="25"/>
  <c r="AQ16" i="26"/>
  <c r="AM14" i="26"/>
  <c r="AO11" i="26"/>
  <c r="AQ8" i="26"/>
  <c r="AN23" i="26"/>
  <c r="AM9" i="26"/>
  <c r="AO9" i="26"/>
  <c r="AP13" i="26"/>
  <c r="AQ17" i="26"/>
  <c r="AO17" i="26"/>
  <c r="AQ21" i="26"/>
  <c r="AR21" i="26"/>
  <c r="AP10" i="26"/>
  <c r="AO10" i="26"/>
  <c r="AP14" i="26"/>
  <c r="AO14" i="26"/>
  <c r="AR14" i="26"/>
  <c r="AR18" i="26"/>
  <c r="AP22" i="26"/>
  <c r="AM22" i="26"/>
  <c r="AM11" i="26"/>
  <c r="AP11" i="26"/>
  <c r="AM15" i="26"/>
  <c r="AP15" i="26"/>
  <c r="AP9" i="26"/>
  <c r="AR13" i="26"/>
  <c r="AM17" i="26"/>
  <c r="AP17" i="26"/>
  <c r="AR17" i="26"/>
  <c r="AM21" i="26"/>
  <c r="AO21" i="26"/>
  <c r="AN21" i="26"/>
  <c r="AR10" i="26"/>
  <c r="AN14" i="26"/>
  <c r="AN18" i="26"/>
  <c r="AO22" i="26"/>
  <c r="AQ22" i="26"/>
  <c r="AM12" i="26"/>
  <c r="AR7" i="26"/>
  <c r="AP7" i="26"/>
  <c r="AR15" i="26"/>
  <c r="AP19" i="26"/>
  <c r="AP23" i="26"/>
  <c r="AR23" i="26"/>
  <c r="AO23" i="26"/>
  <c r="AR9" i="26"/>
  <c r="AN13" i="26"/>
  <c r="AQ13" i="26"/>
  <c r="AC18" i="26"/>
  <c r="Y16" i="26"/>
  <c r="AC10" i="26"/>
  <c r="Y8" i="26"/>
  <c r="AB9" i="26"/>
  <c r="AD13" i="26"/>
  <c r="AB17" i="26"/>
  <c r="Z21" i="26"/>
  <c r="Y21" i="26"/>
  <c r="AD10" i="26"/>
  <c r="Z14" i="26"/>
  <c r="AB22" i="26"/>
  <c r="AC8" i="26"/>
  <c r="Y22" i="26"/>
  <c r="AD7" i="26"/>
  <c r="AB7" i="26"/>
  <c r="AD15" i="26"/>
  <c r="AD19" i="26"/>
  <c r="AD9" i="26"/>
  <c r="Z13" i="26"/>
  <c r="AC13" i="26"/>
  <c r="AC17" i="26"/>
  <c r="AA21" i="26"/>
  <c r="Z10" i="26"/>
  <c r="AB18" i="26"/>
  <c r="AA18" i="26"/>
  <c r="AD18" i="26"/>
  <c r="AA11" i="26"/>
  <c r="Z7" i="26"/>
  <c r="AC7" i="26"/>
  <c r="AD11" i="26"/>
  <c r="Z15" i="26"/>
  <c r="Z19" i="26"/>
  <c r="AC19" i="26"/>
  <c r="Y20" i="26"/>
  <c r="Z9" i="26"/>
  <c r="AC9" i="26"/>
  <c r="Y13" i="26"/>
  <c r="AA13" i="26"/>
  <c r="AD17" i="26"/>
  <c r="Y17" i="26"/>
  <c r="G17" i="26"/>
  <c r="D7" i="26"/>
  <c r="AP20" i="26"/>
  <c r="AA23" i="26"/>
  <c r="AC12" i="26"/>
  <c r="T16" i="26"/>
  <c r="R20" i="26"/>
  <c r="W20" i="26"/>
  <c r="AM20" i="26"/>
  <c r="AW20" i="26"/>
  <c r="AT20" i="26"/>
  <c r="AU20" i="26"/>
  <c r="CA20" i="26"/>
  <c r="BW20" i="26"/>
  <c r="CG20" i="26"/>
  <c r="CD20" i="26"/>
  <c r="U16" i="26"/>
  <c r="AN16" i="26"/>
  <c r="R16" i="26"/>
  <c r="S16" i="26"/>
  <c r="BF16" i="26"/>
  <c r="AX16" i="26"/>
  <c r="AU16" i="26"/>
  <c r="BD16" i="26"/>
  <c r="BW16" i="26"/>
  <c r="BE16" i="26"/>
  <c r="BX16" i="26"/>
  <c r="Z12" i="26"/>
  <c r="AR12" i="26"/>
  <c r="V12" i="26"/>
  <c r="AO12" i="26"/>
  <c r="S12" i="26"/>
  <c r="BB12" i="26"/>
  <c r="BA12" i="26"/>
  <c r="BZ12" i="26"/>
  <c r="CH12" i="26"/>
  <c r="Z8" i="26"/>
  <c r="AR8" i="26"/>
  <c r="AA8" i="26"/>
  <c r="AU8" i="26"/>
  <c r="BC8" i="26"/>
  <c r="AT8" i="26"/>
  <c r="CE8" i="26"/>
  <c r="CF8" i="26"/>
  <c r="CC8" i="26"/>
  <c r="BY8" i="26"/>
  <c r="AT23" i="26"/>
  <c r="AO15" i="26"/>
  <c r="Y12" i="26"/>
  <c r="T10" i="26"/>
  <c r="S23" i="26"/>
  <c r="AX23" i="26"/>
  <c r="AC23" i="26"/>
  <c r="AU23" i="26"/>
  <c r="CH23" i="26"/>
  <c r="BB23" i="26"/>
  <c r="BV23" i="26"/>
  <c r="AB19" i="26"/>
  <c r="Y19" i="26"/>
  <c r="U19" i="26"/>
  <c r="BD19" i="26"/>
  <c r="AW19" i="26"/>
  <c r="AX15" i="26"/>
  <c r="AQ15" i="26"/>
  <c r="U15" i="26"/>
  <c r="AU15" i="26"/>
  <c r="AW15" i="26"/>
  <c r="BV15" i="26"/>
  <c r="CA15" i="26"/>
  <c r="AB11" i="26"/>
  <c r="Y11" i="26"/>
  <c r="U11" i="26"/>
  <c r="AU11" i="26"/>
  <c r="AM7" i="26"/>
  <c r="BS24" i="26"/>
  <c r="BY7" i="26"/>
  <c r="CE7" i="26"/>
  <c r="T20" i="26"/>
  <c r="S22" i="26"/>
  <c r="AR22" i="26"/>
  <c r="BC22" i="26"/>
  <c r="CE22" i="26"/>
  <c r="CG22" i="26"/>
  <c r="CH22" i="26"/>
  <c r="AM18" i="26"/>
  <c r="BE18" i="26"/>
  <c r="CG18" i="26"/>
  <c r="BY18" i="26"/>
  <c r="AW14" i="26"/>
  <c r="CD14" i="26"/>
  <c r="AN10" i="26"/>
  <c r="BW10" i="26"/>
  <c r="AB21" i="26"/>
  <c r="AC21" i="26"/>
  <c r="AD21" i="26"/>
  <c r="BB21" i="26"/>
  <c r="AA17" i="26"/>
  <c r="AN17" i="26"/>
  <c r="AY17" i="26"/>
  <c r="CD17" i="26"/>
  <c r="AB13" i="26"/>
  <c r="CD13" i="26"/>
  <c r="AA9" i="26"/>
  <c r="Y9" i="26"/>
  <c r="AY9" i="26"/>
  <c r="BX9" i="26"/>
  <c r="BY9" i="26"/>
  <c r="BV9" i="26"/>
  <c r="BP24" i="26"/>
  <c r="G20" i="26"/>
  <c r="D22" i="26"/>
  <c r="G19" i="26"/>
  <c r="D17" i="26"/>
  <c r="D23" i="26"/>
  <c r="G9" i="26"/>
  <c r="F23" i="26"/>
  <c r="F22" i="26"/>
  <c r="F12" i="26"/>
  <c r="F17" i="26"/>
  <c r="F7" i="26"/>
  <c r="I17" i="26"/>
  <c r="E23" i="26"/>
  <c r="I14" i="26"/>
  <c r="E13" i="26"/>
  <c r="H19" i="26"/>
  <c r="E8" i="26"/>
  <c r="H18" i="26"/>
  <c r="E7" i="26"/>
  <c r="I23" i="26"/>
  <c r="I7" i="26"/>
  <c r="F8" i="26"/>
  <c r="E9" i="26"/>
  <c r="D21" i="26"/>
  <c r="I22" i="26"/>
  <c r="H15" i="26"/>
  <c r="G16" i="26"/>
  <c r="F19" i="26"/>
  <c r="E20" i="26"/>
  <c r="D10" i="26"/>
  <c r="H21" i="26"/>
  <c r="I13" i="26"/>
  <c r="H14" i="26"/>
  <c r="G15" i="26"/>
  <c r="F18" i="26"/>
  <c r="E19" i="26"/>
  <c r="D11" i="26"/>
  <c r="H20" i="26"/>
  <c r="H12" i="26"/>
  <c r="I19" i="26"/>
  <c r="H16" i="26"/>
  <c r="F20" i="26"/>
  <c r="E21" i="26"/>
  <c r="D9" i="26"/>
  <c r="I18" i="26"/>
  <c r="H11" i="26"/>
  <c r="G12" i="26"/>
  <c r="F15" i="26"/>
  <c r="E16" i="26"/>
  <c r="D14" i="26"/>
  <c r="H17" i="26"/>
  <c r="I9" i="26"/>
  <c r="H10" i="26"/>
  <c r="G11" i="26"/>
  <c r="F14" i="26"/>
  <c r="E15" i="26"/>
  <c r="D15" i="26"/>
  <c r="H8" i="26"/>
  <c r="I10" i="26"/>
  <c r="I12" i="26"/>
  <c r="H9" i="26"/>
  <c r="G18" i="26"/>
  <c r="F13" i="26"/>
  <c r="E22" i="26"/>
  <c r="D8" i="26"/>
  <c r="I16" i="26"/>
  <c r="H13" i="26"/>
  <c r="G22" i="26"/>
  <c r="E18" i="26"/>
  <c r="D12" i="26"/>
  <c r="D20" i="26"/>
  <c r="I20" i="26"/>
  <c r="I8" i="26"/>
  <c r="G14" i="26"/>
  <c r="G10" i="26"/>
  <c r="F9" i="26"/>
  <c r="E14" i="26"/>
  <c r="E10" i="26"/>
  <c r="D16" i="26"/>
  <c r="G21" i="26"/>
  <c r="F16" i="26"/>
  <c r="E17" i="26"/>
  <c r="D13" i="26"/>
  <c r="F21" i="26"/>
  <c r="H23" i="26"/>
  <c r="H7" i="26"/>
  <c r="G8" i="26"/>
  <c r="F11" i="26"/>
  <c r="E12" i="26"/>
  <c r="D18" i="26"/>
  <c r="I21" i="26"/>
  <c r="H22" i="26"/>
  <c r="G23" i="26"/>
  <c r="G7" i="26"/>
  <c r="F10" i="26"/>
  <c r="E11" i="26"/>
  <c r="D19" i="26"/>
  <c r="I11" i="26"/>
  <c r="I15" i="26"/>
  <c r="G13" i="26"/>
  <c r="CW18" i="23"/>
  <c r="CW14" i="23"/>
  <c r="CW7" i="23"/>
  <c r="CW11" i="23"/>
  <c r="CW15" i="23"/>
  <c r="CW23" i="23"/>
  <c r="CW13" i="23"/>
  <c r="K20" i="25"/>
  <c r="S20" i="25" s="1"/>
  <c r="K22" i="25"/>
  <c r="S22" i="25" s="1"/>
  <c r="BS24" i="25"/>
  <c r="AW7" i="25"/>
  <c r="F7" i="25"/>
  <c r="G7" i="25"/>
  <c r="BQ24" i="25"/>
  <c r="BY24" i="25"/>
  <c r="L24" i="25"/>
  <c r="BH7" i="25"/>
  <c r="CB24" i="25"/>
  <c r="T8" i="25"/>
  <c r="AJ8" i="25"/>
  <c r="V7" i="25"/>
  <c r="U7" i="25"/>
  <c r="BR24" i="25"/>
  <c r="X7" i="25"/>
  <c r="BL23" i="25"/>
  <c r="BO23" i="25"/>
  <c r="BL21" i="25"/>
  <c r="BK23" i="25"/>
  <c r="BJ21" i="25"/>
  <c r="BM21" i="25"/>
  <c r="BN19" i="25"/>
  <c r="BM19" i="25"/>
  <c r="BN18" i="25"/>
  <c r="BL17" i="25"/>
  <c r="BO16" i="25"/>
  <c r="BK16" i="25"/>
  <c r="BO20" i="25"/>
  <c r="BJ19" i="25"/>
  <c r="BM18" i="25"/>
  <c r="BN16" i="25"/>
  <c r="BJ16" i="25"/>
  <c r="BK12" i="25"/>
  <c r="BO18" i="25"/>
  <c r="BL16" i="25"/>
  <c r="BO12" i="25"/>
  <c r="BJ12" i="25"/>
  <c r="BJ18" i="25"/>
  <c r="BM15" i="25"/>
  <c r="BN12" i="25"/>
  <c r="BM11" i="25"/>
  <c r="BL10" i="25"/>
  <c r="BN17" i="25"/>
  <c r="BL15" i="25"/>
  <c r="BM14" i="25"/>
  <c r="BL12" i="25"/>
  <c r="BO10" i="25"/>
  <c r="BL9" i="25"/>
  <c r="BN13" i="25"/>
  <c r="BK10" i="25"/>
  <c r="BL11" i="25"/>
  <c r="AK7" i="25"/>
  <c r="BK7" i="25"/>
  <c r="W7" i="25"/>
  <c r="CJ23" i="25"/>
  <c r="CF23" i="25"/>
  <c r="CE23" i="25"/>
  <c r="CF22" i="25"/>
  <c r="CG21" i="25"/>
  <c r="CF21" i="25"/>
  <c r="CH21" i="25"/>
  <c r="CF19" i="25"/>
  <c r="CI23" i="25"/>
  <c r="CG22" i="25"/>
  <c r="CJ19" i="25"/>
  <c r="CI18" i="25"/>
  <c r="CH17" i="25"/>
  <c r="CI16" i="25"/>
  <c r="CE16" i="25"/>
  <c r="CJ20" i="25"/>
  <c r="CH18" i="25"/>
  <c r="CH16" i="25"/>
  <c r="CE20" i="25"/>
  <c r="CF16" i="25"/>
  <c r="CF12" i="25"/>
  <c r="CF15" i="25"/>
  <c r="CJ12" i="25"/>
  <c r="CE12" i="25"/>
  <c r="CH19" i="25"/>
  <c r="CE18" i="25"/>
  <c r="CI12" i="25"/>
  <c r="CI11" i="25"/>
  <c r="CJ10" i="25"/>
  <c r="CF10" i="25"/>
  <c r="CI10" i="25"/>
  <c r="CF9" i="25"/>
  <c r="CJ15" i="25"/>
  <c r="CH12" i="25"/>
  <c r="CE10" i="25"/>
  <c r="CJ16" i="25"/>
  <c r="CI13" i="25"/>
  <c r="CI17" i="25"/>
  <c r="CG11" i="25"/>
  <c r="CJ9" i="25"/>
  <c r="CG8" i="25"/>
  <c r="BL7" i="25"/>
  <c r="CF7" i="25"/>
  <c r="BZ24" i="25"/>
  <c r="R24" i="25"/>
  <c r="AZ23" i="25"/>
  <c r="AV23" i="25"/>
  <c r="AY23" i="25"/>
  <c r="AZ22" i="25"/>
  <c r="AZ21" i="25"/>
  <c r="BA21" i="25"/>
  <c r="AW21" i="25"/>
  <c r="BA22" i="25"/>
  <c r="AV21" i="25"/>
  <c r="AY20" i="25"/>
  <c r="AX18" i="25"/>
  <c r="AV17" i="25"/>
  <c r="AY16" i="25"/>
  <c r="AZ19" i="25"/>
  <c r="AW18" i="25"/>
  <c r="AX16" i="25"/>
  <c r="AX19" i="25"/>
  <c r="AY18" i="25"/>
  <c r="AZ16" i="25"/>
  <c r="AZ12" i="25"/>
  <c r="AW19" i="25"/>
  <c r="AV16" i="25"/>
  <c r="AZ15" i="25"/>
  <c r="AY12" i="25"/>
  <c r="AX17" i="25"/>
  <c r="AW15" i="25"/>
  <c r="AX12" i="25"/>
  <c r="AY11" i="25"/>
  <c r="AZ10" i="25"/>
  <c r="AV10" i="25"/>
  <c r="AV12" i="25"/>
  <c r="AZ9" i="25"/>
  <c r="AX13" i="25"/>
  <c r="AY10" i="25"/>
  <c r="AV9" i="25"/>
  <c r="AV15" i="25"/>
  <c r="AW14" i="25"/>
  <c r="AX11" i="25"/>
  <c r="BA8" i="25"/>
  <c r="Y8" i="25"/>
  <c r="AJ23" i="25"/>
  <c r="AI23" i="25"/>
  <c r="AJ22" i="25"/>
  <c r="AJ21" i="25"/>
  <c r="AK22" i="25"/>
  <c r="AM23" i="25"/>
  <c r="AL21" i="25"/>
  <c r="AK21" i="25"/>
  <c r="AM18" i="25"/>
  <c r="AH18" i="25"/>
  <c r="AL17" i="25"/>
  <c r="AM16" i="25"/>
  <c r="AI16" i="25"/>
  <c r="AL19" i="25"/>
  <c r="AL18" i="25"/>
  <c r="AL16" i="25"/>
  <c r="AH16" i="25"/>
  <c r="AJ19" i="25"/>
  <c r="AM17" i="25"/>
  <c r="AJ16" i="25"/>
  <c r="AJ12" i="25"/>
  <c r="AH10" i="25"/>
  <c r="AH17" i="25"/>
  <c r="AJ15" i="25"/>
  <c r="AI12" i="25"/>
  <c r="AM12" i="25"/>
  <c r="AH12" i="25"/>
  <c r="AM11" i="25"/>
  <c r="AI11" i="25"/>
  <c r="AJ10" i="25"/>
  <c r="AI18" i="25"/>
  <c r="AH13" i="25"/>
  <c r="AM10" i="25"/>
  <c r="AJ9" i="25"/>
  <c r="AL11" i="25"/>
  <c r="AI10" i="25"/>
  <c r="AH19" i="25"/>
  <c r="AL12" i="25"/>
  <c r="AH11" i="25"/>
  <c r="AI20" i="25"/>
  <c r="AM13" i="25"/>
  <c r="AK8" i="25"/>
  <c r="CA24" i="25"/>
  <c r="AI7" i="25"/>
  <c r="N24" i="25"/>
  <c r="BH23" i="25"/>
  <c r="BD23" i="25"/>
  <c r="BH22" i="25"/>
  <c r="BE21" i="25"/>
  <c r="BG23" i="25"/>
  <c r="BC23" i="25"/>
  <c r="BH21" i="25"/>
  <c r="BF21" i="25"/>
  <c r="BD19" i="25"/>
  <c r="BC18" i="25"/>
  <c r="BG17" i="25"/>
  <c r="BG16" i="25"/>
  <c r="BC16" i="25"/>
  <c r="BG18" i="25"/>
  <c r="BF16" i="25"/>
  <c r="BH19" i="25"/>
  <c r="BE19" i="25"/>
  <c r="BH17" i="25"/>
  <c r="BF12" i="25"/>
  <c r="BC17" i="25"/>
  <c r="BH15" i="25"/>
  <c r="BD12" i="25"/>
  <c r="BD20" i="25"/>
  <c r="BH16" i="25"/>
  <c r="BE15" i="25"/>
  <c r="BH12" i="25"/>
  <c r="BC12" i="25"/>
  <c r="BH11" i="25"/>
  <c r="BC11" i="25"/>
  <c r="BH10" i="25"/>
  <c r="BD10" i="25"/>
  <c r="BD16" i="25"/>
  <c r="BC13" i="25"/>
  <c r="BG11" i="25"/>
  <c r="BC10" i="25"/>
  <c r="BD15" i="25"/>
  <c r="BE14" i="25"/>
  <c r="BG12" i="25"/>
  <c r="BH9" i="25"/>
  <c r="BE18" i="25"/>
  <c r="BG10" i="25"/>
  <c r="BD9" i="25"/>
  <c r="AZ7" i="25"/>
  <c r="BT24" i="25"/>
  <c r="BU24" i="25"/>
  <c r="M24" i="25"/>
  <c r="X23" i="25"/>
  <c r="T23" i="25"/>
  <c r="T22" i="25"/>
  <c r="Y21" i="25"/>
  <c r="T21" i="25"/>
  <c r="U21" i="25"/>
  <c r="W23" i="25"/>
  <c r="U22" i="25"/>
  <c r="Y19" i="25"/>
  <c r="W18" i="25"/>
  <c r="V17" i="25"/>
  <c r="W16" i="25"/>
  <c r="X20" i="25"/>
  <c r="X19" i="25"/>
  <c r="V18" i="25"/>
  <c r="V16" i="25"/>
  <c r="V21" i="25"/>
  <c r="V19" i="25"/>
  <c r="T16" i="25"/>
  <c r="V13" i="25"/>
  <c r="T12" i="25"/>
  <c r="V10" i="25"/>
  <c r="T19" i="25"/>
  <c r="Y18" i="25"/>
  <c r="T15" i="25"/>
  <c r="X12" i="25"/>
  <c r="Y15" i="25"/>
  <c r="Y13" i="25"/>
  <c r="W12" i="25"/>
  <c r="W11" i="25"/>
  <c r="X10" i="25"/>
  <c r="T10" i="25"/>
  <c r="W10" i="25"/>
  <c r="T9" i="25"/>
  <c r="X15" i="25"/>
  <c r="Y14" i="25"/>
  <c r="V12" i="25"/>
  <c r="V11" i="25"/>
  <c r="W17" i="25"/>
  <c r="X16" i="25"/>
  <c r="W13" i="25"/>
  <c r="X9" i="25"/>
  <c r="U8" i="25"/>
  <c r="O24" i="25"/>
  <c r="F23" i="25"/>
  <c r="E22" i="25"/>
  <c r="E23" i="25"/>
  <c r="H21" i="25"/>
  <c r="D21" i="25"/>
  <c r="F22" i="25"/>
  <c r="J21" i="25"/>
  <c r="F21" i="25"/>
  <c r="E21" i="25"/>
  <c r="F20" i="25"/>
  <c r="E18" i="25"/>
  <c r="H17" i="25"/>
  <c r="D17" i="25"/>
  <c r="J16" i="25"/>
  <c r="E16" i="25"/>
  <c r="G19" i="25"/>
  <c r="J18" i="25"/>
  <c r="D18" i="25"/>
  <c r="H16" i="25"/>
  <c r="D16" i="25"/>
  <c r="F19" i="25"/>
  <c r="G18" i="25"/>
  <c r="J13" i="25"/>
  <c r="D13" i="25"/>
  <c r="H12" i="25"/>
  <c r="H10" i="25"/>
  <c r="D10" i="25"/>
  <c r="J23" i="25"/>
  <c r="K23" i="25" s="1"/>
  <c r="S23" i="25" s="1"/>
  <c r="F12" i="25"/>
  <c r="J17" i="25"/>
  <c r="G15" i="25"/>
  <c r="G13" i="25"/>
  <c r="E12" i="25"/>
  <c r="J11" i="25"/>
  <c r="E11" i="25"/>
  <c r="F10" i="25"/>
  <c r="D12" i="25"/>
  <c r="H11" i="25"/>
  <c r="E10" i="25"/>
  <c r="E13" i="25"/>
  <c r="D11" i="25"/>
  <c r="D19" i="25"/>
  <c r="K19" i="25" s="1"/>
  <c r="S19" i="25" s="1"/>
  <c r="E17" i="25"/>
  <c r="F16" i="25"/>
  <c r="F15" i="25"/>
  <c r="G14" i="25"/>
  <c r="J12" i="25"/>
  <c r="J10" i="25"/>
  <c r="F9" i="25"/>
  <c r="D8" i="25"/>
  <c r="AX7" i="25"/>
  <c r="P24" i="25"/>
  <c r="BV24" i="25"/>
  <c r="BA7" i="25"/>
  <c r="J7" i="25"/>
  <c r="AF23" i="25"/>
  <c r="AB23" i="25"/>
  <c r="AB22" i="25"/>
  <c r="AE23" i="25"/>
  <c r="AD21" i="25"/>
  <c r="AA23" i="25"/>
  <c r="AF21" i="25"/>
  <c r="AC22" i="25"/>
  <c r="AB21" i="25"/>
  <c r="AC20" i="25"/>
  <c r="AC18" i="25"/>
  <c r="AF17" i="25"/>
  <c r="AA17" i="25"/>
  <c r="AE16" i="25"/>
  <c r="AA16" i="25"/>
  <c r="AD19" i="25"/>
  <c r="AA18" i="25"/>
  <c r="AD16" i="25"/>
  <c r="AC19" i="25"/>
  <c r="AB19" i="25"/>
  <c r="AD18" i="25"/>
  <c r="AA13" i="25"/>
  <c r="AE12" i="25"/>
  <c r="AD10" i="25"/>
  <c r="AF16" i="25"/>
  <c r="AB15" i="25"/>
  <c r="AD12" i="25"/>
  <c r="AB17" i="25"/>
  <c r="AB16" i="25"/>
  <c r="AB12" i="25"/>
  <c r="AE11" i="25"/>
  <c r="AA11" i="25"/>
  <c r="AF10" i="25"/>
  <c r="AB10" i="25"/>
  <c r="AF15" i="25"/>
  <c r="AA12" i="25"/>
  <c r="AC13" i="25"/>
  <c r="AF9" i="25"/>
  <c r="AC8" i="25"/>
  <c r="AE10" i="25"/>
  <c r="AB9" i="25"/>
  <c r="AF12" i="25"/>
  <c r="AD11" i="25"/>
  <c r="AA10" i="25"/>
  <c r="Y7" i="25"/>
  <c r="BD7" i="25"/>
  <c r="BX24" i="25"/>
  <c r="CC24" i="25"/>
  <c r="AR23" i="25"/>
  <c r="AR22" i="25"/>
  <c r="AT21" i="25"/>
  <c r="AO21" i="25"/>
  <c r="AQ23" i="25"/>
  <c r="AP21" i="25"/>
  <c r="AR21" i="25"/>
  <c r="AT19" i="25"/>
  <c r="AS18" i="25"/>
  <c r="AQ17" i="25"/>
  <c r="AQ16" i="25"/>
  <c r="AS20" i="25"/>
  <c r="AS19" i="25"/>
  <c r="AQ18" i="25"/>
  <c r="AT16" i="25"/>
  <c r="AP16" i="25"/>
  <c r="AS22" i="25"/>
  <c r="AR19" i="25"/>
  <c r="AP12" i="25"/>
  <c r="AT18" i="25"/>
  <c r="AR15" i="25"/>
  <c r="AT12" i="25"/>
  <c r="AO19" i="25"/>
  <c r="AO18" i="25"/>
  <c r="AR16" i="25"/>
  <c r="AO15" i="25"/>
  <c r="AR12" i="25"/>
  <c r="AQ11" i="25"/>
  <c r="AR10" i="25"/>
  <c r="AP11" i="25"/>
  <c r="AR17" i="25"/>
  <c r="AQ12" i="25"/>
  <c r="AS8" i="25"/>
  <c r="AS13" i="25"/>
  <c r="AR9" i="25"/>
  <c r="AO14" i="25"/>
  <c r="AT11" i="25"/>
  <c r="AQ10" i="25"/>
  <c r="CN5" i="23"/>
  <c r="CN22" i="23" s="1"/>
  <c r="A1" i="24"/>
  <c r="C30" i="24"/>
  <c r="C31" i="24"/>
  <c r="C35" i="24"/>
  <c r="C39" i="24"/>
  <c r="C43" i="24"/>
  <c r="D30" i="24"/>
  <c r="D32" i="24"/>
  <c r="D34" i="24"/>
  <c r="D36" i="24"/>
  <c r="D38" i="24"/>
  <c r="D40" i="24"/>
  <c r="D42" i="24"/>
  <c r="D44" i="24"/>
  <c r="D46" i="24"/>
  <c r="H31" i="24"/>
  <c r="H33" i="24"/>
  <c r="H35" i="24"/>
  <c r="H37" i="24"/>
  <c r="H39" i="24"/>
  <c r="H41" i="24"/>
  <c r="H43" i="24"/>
  <c r="H45" i="24"/>
  <c r="C32" i="24"/>
  <c r="C36" i="24"/>
  <c r="C40" i="24"/>
  <c r="C44" i="24"/>
  <c r="E30" i="24"/>
  <c r="E32" i="24"/>
  <c r="E34" i="24"/>
  <c r="E36" i="24"/>
  <c r="E38" i="24"/>
  <c r="E40" i="24"/>
  <c r="E42" i="24"/>
  <c r="E44" i="24"/>
  <c r="E46" i="24"/>
  <c r="I31" i="24"/>
  <c r="I33" i="24"/>
  <c r="I35" i="24"/>
  <c r="I37" i="24"/>
  <c r="I39" i="24"/>
  <c r="I41" i="24"/>
  <c r="I43" i="24"/>
  <c r="I45" i="24"/>
  <c r="C33" i="24"/>
  <c r="C37" i="24"/>
  <c r="C41" i="24"/>
  <c r="C45" i="24"/>
  <c r="D31" i="24"/>
  <c r="D33" i="24"/>
  <c r="D35" i="24"/>
  <c r="D37" i="24"/>
  <c r="D39" i="24"/>
  <c r="D41" i="24"/>
  <c r="D43" i="24"/>
  <c r="D45" i="24"/>
  <c r="H30" i="24"/>
  <c r="H32" i="24"/>
  <c r="H34" i="24"/>
  <c r="H36" i="24"/>
  <c r="H38" i="24"/>
  <c r="H40" i="24"/>
  <c r="H42" i="24"/>
  <c r="H44" i="24"/>
  <c r="H46" i="24"/>
  <c r="C34" i="24"/>
  <c r="C38" i="24"/>
  <c r="C42" i="24"/>
  <c r="C46" i="24"/>
  <c r="E31" i="24"/>
  <c r="E33" i="24"/>
  <c r="E35" i="24"/>
  <c r="E37" i="24"/>
  <c r="E39" i="24"/>
  <c r="E41" i="24"/>
  <c r="E43" i="24"/>
  <c r="E45" i="24"/>
  <c r="I30" i="24"/>
  <c r="I32" i="24"/>
  <c r="I34" i="24"/>
  <c r="I36" i="24"/>
  <c r="I38" i="24"/>
  <c r="I40" i="24"/>
  <c r="I42" i="24"/>
  <c r="I44" i="24"/>
  <c r="I46" i="24"/>
  <c r="T3" i="23"/>
  <c r="T5" i="23" s="1"/>
  <c r="U17" i="23" s="1"/>
  <c r="CF3" i="23"/>
  <c r="CF5" i="23" s="1"/>
  <c r="CJ22" i="23" s="1"/>
  <c r="CW9" i="23"/>
  <c r="AB3" i="23"/>
  <c r="AB5" i="23" s="1"/>
  <c r="AE13" i="23" s="1"/>
  <c r="CW12" i="23"/>
  <c r="BX3" i="23"/>
  <c r="BX5" i="23" s="1"/>
  <c r="BY9" i="23" s="1"/>
  <c r="AR3" i="23"/>
  <c r="AR5" i="23" s="1"/>
  <c r="AW21" i="23" s="1"/>
  <c r="L3" i="23"/>
  <c r="L5" i="23" s="1"/>
  <c r="P23" i="23" s="1"/>
  <c r="BP3" i="23"/>
  <c r="BP5" i="23" s="1"/>
  <c r="BU20" i="23" s="1"/>
  <c r="AJ3" i="23"/>
  <c r="AJ5" i="23" s="1"/>
  <c r="AK18" i="23" s="1"/>
  <c r="D3" i="23"/>
  <c r="D5" i="23" s="1"/>
  <c r="E11" i="23" s="1"/>
  <c r="BH3" i="23"/>
  <c r="BH5" i="23" s="1"/>
  <c r="BK12" i="23" s="1"/>
  <c r="AZ3" i="23"/>
  <c r="AZ5" i="23" s="1"/>
  <c r="BC12" i="23" s="1"/>
  <c r="C5" i="23"/>
  <c r="CW8" i="23"/>
  <c r="CW10" i="23"/>
  <c r="CW16" i="23"/>
  <c r="CW17" i="23"/>
  <c r="CW20" i="23"/>
  <c r="CW19" i="23"/>
  <c r="CW21" i="23"/>
  <c r="CW22" i="23"/>
  <c r="DB12" i="34" l="1"/>
  <c r="FB16" i="32"/>
  <c r="DB17" i="34"/>
  <c r="DB22" i="34"/>
  <c r="DB19" i="34"/>
  <c r="DB21" i="34"/>
  <c r="DB20" i="34"/>
  <c r="FB7" i="32"/>
  <c r="DB13" i="34"/>
  <c r="DB15" i="34"/>
  <c r="DB10" i="34"/>
  <c r="DB8" i="34"/>
  <c r="CZ23" i="34"/>
  <c r="FC14" i="32"/>
  <c r="Q24" i="34"/>
  <c r="X7" i="34"/>
  <c r="FB8" i="32"/>
  <c r="FC8" i="32" s="1"/>
  <c r="FB12" i="32"/>
  <c r="FC12" i="32" s="1"/>
  <c r="FB21" i="32"/>
  <c r="FC21" i="32" s="1"/>
  <c r="FB19" i="32"/>
  <c r="FC19" i="32" s="1"/>
  <c r="FC16" i="32"/>
  <c r="FC18" i="32"/>
  <c r="FC13" i="32"/>
  <c r="FB23" i="32"/>
  <c r="FC23" i="32" s="1"/>
  <c r="EW17" i="32"/>
  <c r="FC17" i="32"/>
  <c r="FC20" i="32"/>
  <c r="FC15" i="32"/>
  <c r="FC10" i="32"/>
  <c r="FC9" i="32"/>
  <c r="FC11" i="32"/>
  <c r="FC22" i="32"/>
  <c r="AA24" i="32"/>
  <c r="AM7" i="32"/>
  <c r="CO20" i="25"/>
  <c r="K8" i="25"/>
  <c r="S8" i="25" s="1"/>
  <c r="DB23" i="28"/>
  <c r="Z20" i="25"/>
  <c r="AA24" i="29"/>
  <c r="AI7" i="29"/>
  <c r="X24" i="28"/>
  <c r="AE7" i="28"/>
  <c r="CO9" i="25"/>
  <c r="CL15" i="26"/>
  <c r="CR15" i="26" s="1"/>
  <c r="CZ15" i="26" s="1"/>
  <c r="CO8" i="25"/>
  <c r="AG20" i="25"/>
  <c r="AN20" i="25" s="1"/>
  <c r="AU20" i="25" s="1"/>
  <c r="BB20" i="25" s="1"/>
  <c r="BI20" i="25" s="1"/>
  <c r="BP20" i="25" s="1"/>
  <c r="BW20" i="25" s="1"/>
  <c r="CD20" i="25" s="1"/>
  <c r="CK20" i="25" s="1"/>
  <c r="CP20" i="25" s="1"/>
  <c r="J22" i="26"/>
  <c r="Q22" i="26" s="1"/>
  <c r="X22" i="26" s="1"/>
  <c r="AE22" i="26" s="1"/>
  <c r="AL22" i="26" s="1"/>
  <c r="AS22" i="26" s="1"/>
  <c r="AZ22" i="26" s="1"/>
  <c r="BG22" i="26" s="1"/>
  <c r="BN22" i="26" s="1"/>
  <c r="BU22" i="26" s="1"/>
  <c r="CB22" i="26" s="1"/>
  <c r="CI22" i="26" s="1"/>
  <c r="CO22" i="26" s="1"/>
  <c r="CU22" i="26" s="1"/>
  <c r="DC22" i="26" s="1"/>
  <c r="CN17" i="26"/>
  <c r="CT17" i="26" s="1"/>
  <c r="CL19" i="26"/>
  <c r="CR19" i="26" s="1"/>
  <c r="CZ19" i="26" s="1"/>
  <c r="AN24" i="26"/>
  <c r="CH24" i="26"/>
  <c r="BL24" i="26"/>
  <c r="CL21" i="26"/>
  <c r="CR21" i="26" s="1"/>
  <c r="CZ21" i="26" s="1"/>
  <c r="CL22" i="26"/>
  <c r="CR22" i="26" s="1"/>
  <c r="CZ22" i="26" s="1"/>
  <c r="CN19" i="26"/>
  <c r="CT19" i="26" s="1"/>
  <c r="CN13" i="26"/>
  <c r="CT13" i="26" s="1"/>
  <c r="CM19" i="26"/>
  <c r="CS19" i="26" s="1"/>
  <c r="CN23" i="26"/>
  <c r="CT23" i="26" s="1"/>
  <c r="AM24" i="26"/>
  <c r="CL20" i="26"/>
  <c r="CR20" i="26" s="1"/>
  <c r="CZ20" i="26" s="1"/>
  <c r="CL17" i="26"/>
  <c r="CR17" i="26" s="1"/>
  <c r="CZ17" i="26" s="1"/>
  <c r="R24" i="26"/>
  <c r="S24" i="26"/>
  <c r="AQ24" i="26"/>
  <c r="V24" i="26"/>
  <c r="AZ20" i="23"/>
  <c r="Z16" i="23"/>
  <c r="BP12" i="23"/>
  <c r="BB8" i="23"/>
  <c r="U19" i="23"/>
  <c r="BD11" i="23"/>
  <c r="X7" i="23"/>
  <c r="BT17" i="23"/>
  <c r="CE24" i="26"/>
  <c r="AC24" i="26"/>
  <c r="CG24" i="26"/>
  <c r="Y24" i="26"/>
  <c r="CA24" i="26"/>
  <c r="BB24" i="26"/>
  <c r="BF24" i="26"/>
  <c r="W24" i="26"/>
  <c r="AM23" i="23"/>
  <c r="BM23" i="23"/>
  <c r="Q23" i="23"/>
  <c r="CI23" i="23"/>
  <c r="CQ23" i="23"/>
  <c r="CC23" i="23"/>
  <c r="AM19" i="23"/>
  <c r="O19" i="23"/>
  <c r="AW19" i="23"/>
  <c r="Y19" i="23"/>
  <c r="BK19" i="23"/>
  <c r="CC19" i="23"/>
  <c r="AM15" i="23"/>
  <c r="BM15" i="23"/>
  <c r="Q15" i="23"/>
  <c r="W15" i="23"/>
  <c r="AE15" i="23"/>
  <c r="CC15" i="23"/>
  <c r="BS11" i="23"/>
  <c r="CS11" i="23"/>
  <c r="Q11" i="23"/>
  <c r="CI11" i="23"/>
  <c r="BK11" i="23"/>
  <c r="CC11" i="23"/>
  <c r="G7" i="23"/>
  <c r="BM7" i="23"/>
  <c r="Q7" i="23"/>
  <c r="BC7" i="23"/>
  <c r="BK7" i="23"/>
  <c r="CC7" i="23"/>
  <c r="BK24" i="26"/>
  <c r="BM24" i="26"/>
  <c r="AH24" i="26"/>
  <c r="P24" i="26"/>
  <c r="L24" i="26"/>
  <c r="Q22" i="23"/>
  <c r="CI22" i="23"/>
  <c r="CQ22" i="23"/>
  <c r="BS22" i="23"/>
  <c r="CC22" i="23"/>
  <c r="CS22" i="23"/>
  <c r="Q18" i="23"/>
  <c r="CI18" i="23"/>
  <c r="CQ18" i="23"/>
  <c r="AM18" i="23"/>
  <c r="CC18" i="23"/>
  <c r="CS18" i="23"/>
  <c r="Q14" i="23"/>
  <c r="BC14" i="23"/>
  <c r="BK14" i="23"/>
  <c r="AM14" i="23"/>
  <c r="CC14" i="23"/>
  <c r="CS14" i="23"/>
  <c r="Q10" i="23"/>
  <c r="CI10" i="23"/>
  <c r="CQ10" i="23"/>
  <c r="AM10" i="23"/>
  <c r="CC10" i="23"/>
  <c r="CS10" i="23"/>
  <c r="AG16" i="23"/>
  <c r="BS16" i="23"/>
  <c r="CK16" i="23"/>
  <c r="Q16" i="23"/>
  <c r="CI16" i="23"/>
  <c r="CC16" i="23"/>
  <c r="AG8" i="23"/>
  <c r="BS8" i="23"/>
  <c r="O8" i="23"/>
  <c r="AW8" i="23"/>
  <c r="Y8" i="23"/>
  <c r="CC8" i="23"/>
  <c r="CI21" i="23"/>
  <c r="CQ21" i="23"/>
  <c r="BS21" i="23"/>
  <c r="CC21" i="23"/>
  <c r="Q21" i="23"/>
  <c r="CS21" i="23"/>
  <c r="CI17" i="23"/>
  <c r="CQ17" i="23"/>
  <c r="G17" i="23"/>
  <c r="AO17" i="23"/>
  <c r="Q17" i="23"/>
  <c r="CS17" i="23"/>
  <c r="CI13" i="23"/>
  <c r="BK13" i="23"/>
  <c r="AM13" i="23"/>
  <c r="O13" i="23"/>
  <c r="AW13" i="23"/>
  <c r="CS13" i="23"/>
  <c r="CI9" i="23"/>
  <c r="CQ9" i="23"/>
  <c r="AM9" i="23"/>
  <c r="CC9" i="23"/>
  <c r="Q9" i="23"/>
  <c r="CS9" i="23"/>
  <c r="CQ20" i="23"/>
  <c r="BS20" i="23"/>
  <c r="AU20" i="23"/>
  <c r="CK20" i="23"/>
  <c r="Y20" i="23"/>
  <c r="AW20" i="23"/>
  <c r="CQ12" i="23"/>
  <c r="AM12" i="23"/>
  <c r="O12" i="23"/>
  <c r="AW12" i="23"/>
  <c r="CI12" i="23"/>
  <c r="BU12" i="23"/>
  <c r="BQ20" i="23"/>
  <c r="BT16" i="23"/>
  <c r="BD12" i="23"/>
  <c r="BP8" i="23"/>
  <c r="AZ19" i="23"/>
  <c r="T11" i="23"/>
  <c r="BP7" i="23"/>
  <c r="AZ9" i="23"/>
  <c r="BY24" i="26"/>
  <c r="Z24" i="26"/>
  <c r="BC24" i="26"/>
  <c r="AO24" i="26"/>
  <c r="AX24" i="26"/>
  <c r="AU24" i="26"/>
  <c r="BZ24" i="26"/>
  <c r="BS23" i="23"/>
  <c r="O23" i="23"/>
  <c r="BU23" i="23"/>
  <c r="Y23" i="23"/>
  <c r="AG23" i="23"/>
  <c r="BE23" i="23"/>
  <c r="BS19" i="23"/>
  <c r="AU19" i="23"/>
  <c r="W19" i="23"/>
  <c r="BM19" i="23"/>
  <c r="CQ19" i="23"/>
  <c r="BE19" i="23"/>
  <c r="BS15" i="23"/>
  <c r="O15" i="23"/>
  <c r="AW15" i="23"/>
  <c r="BC15" i="23"/>
  <c r="BK15" i="23"/>
  <c r="BE15" i="23"/>
  <c r="G11" i="23"/>
  <c r="O11" i="23"/>
  <c r="AW11" i="23"/>
  <c r="Y11" i="23"/>
  <c r="CQ11" i="23"/>
  <c r="BE11" i="23"/>
  <c r="AM7" i="23"/>
  <c r="O7" i="23"/>
  <c r="AW7" i="23"/>
  <c r="CI7" i="23"/>
  <c r="CQ7" i="23"/>
  <c r="BE7" i="23"/>
  <c r="BJ24" i="26"/>
  <c r="BI24" i="26"/>
  <c r="K24" i="26"/>
  <c r="O22" i="23"/>
  <c r="BU22" i="23"/>
  <c r="Y22" i="23"/>
  <c r="AG22" i="23"/>
  <c r="I22" i="23"/>
  <c r="BE22" i="23"/>
  <c r="O18" i="23"/>
  <c r="AW18" i="23"/>
  <c r="Y18" i="23"/>
  <c r="AG18" i="23"/>
  <c r="BS18" i="23"/>
  <c r="BE18" i="23"/>
  <c r="O14" i="23"/>
  <c r="AW14" i="23"/>
  <c r="CI14" i="23"/>
  <c r="CQ14" i="23"/>
  <c r="BS14" i="23"/>
  <c r="BE14" i="23"/>
  <c r="AU10" i="23"/>
  <c r="AW10" i="23"/>
  <c r="Y10" i="23"/>
  <c r="AG10" i="23"/>
  <c r="BS10" i="23"/>
  <c r="BE10" i="23"/>
  <c r="AE16" i="23"/>
  <c r="BE16" i="23"/>
  <c r="I16" i="23"/>
  <c r="O16" i="23"/>
  <c r="AW16" i="23"/>
  <c r="Y16" i="23"/>
  <c r="BK8" i="23"/>
  <c r="BE8" i="23"/>
  <c r="I8" i="23"/>
  <c r="AU8" i="23"/>
  <c r="W8" i="23"/>
  <c r="CK8" i="23"/>
  <c r="Y21" i="23"/>
  <c r="AG21" i="23"/>
  <c r="I21" i="23"/>
  <c r="O21" i="23"/>
  <c r="BE21" i="23"/>
  <c r="BU21" i="23"/>
  <c r="Y17" i="23"/>
  <c r="AG17" i="23"/>
  <c r="AM17" i="23"/>
  <c r="O17" i="23"/>
  <c r="AW17" i="23"/>
  <c r="BU17" i="23"/>
  <c r="Y13" i="23"/>
  <c r="CQ13" i="23"/>
  <c r="BS13" i="23"/>
  <c r="AU13" i="23"/>
  <c r="BE13" i="23"/>
  <c r="BU13" i="23"/>
  <c r="Y9" i="23"/>
  <c r="AG9" i="23"/>
  <c r="BS9" i="23"/>
  <c r="O9" i="23"/>
  <c r="AW9" i="23"/>
  <c r="BU9" i="23"/>
  <c r="AG20" i="23"/>
  <c r="I20" i="23"/>
  <c r="CA20" i="23"/>
  <c r="W20" i="23"/>
  <c r="BM20" i="23"/>
  <c r="CC20" i="23"/>
  <c r="AG12" i="23"/>
  <c r="BS12" i="23"/>
  <c r="AU12" i="23"/>
  <c r="BE12" i="23"/>
  <c r="Y12" i="23"/>
  <c r="CC12" i="23"/>
  <c r="BT20" i="23"/>
  <c r="BA16" i="23"/>
  <c r="T12" i="23"/>
  <c r="U23" i="23"/>
  <c r="BV19" i="23"/>
  <c r="BQ11" i="23"/>
  <c r="BR7" i="23"/>
  <c r="CM23" i="26"/>
  <c r="CS23" i="26" s="1"/>
  <c r="AA24" i="26"/>
  <c r="AB24" i="26"/>
  <c r="AP24" i="26"/>
  <c r="AY24" i="26"/>
  <c r="BV24" i="26"/>
  <c r="AT24" i="26"/>
  <c r="BD24" i="26"/>
  <c r="BA24" i="26"/>
  <c r="CF24" i="26"/>
  <c r="T24" i="26"/>
  <c r="CD24" i="26"/>
  <c r="CC24" i="26"/>
  <c r="I23" i="23"/>
  <c r="AU23" i="23"/>
  <c r="W23" i="23"/>
  <c r="AE23" i="23"/>
  <c r="CS23" i="23"/>
  <c r="CK23" i="23"/>
  <c r="I19" i="23"/>
  <c r="CA19" i="23"/>
  <c r="BC19" i="23"/>
  <c r="CS19" i="23"/>
  <c r="AG19" i="23"/>
  <c r="CK19" i="23"/>
  <c r="I15" i="23"/>
  <c r="AU15" i="23"/>
  <c r="BU15" i="23"/>
  <c r="CI15" i="23"/>
  <c r="CQ15" i="23"/>
  <c r="CK15" i="23"/>
  <c r="I11" i="23"/>
  <c r="AU11" i="23"/>
  <c r="W11" i="23"/>
  <c r="BM11" i="23"/>
  <c r="AG11" i="23"/>
  <c r="CK11" i="23"/>
  <c r="I7" i="23"/>
  <c r="AU7" i="23"/>
  <c r="BU7" i="23"/>
  <c r="Y7" i="23"/>
  <c r="AG7" i="23"/>
  <c r="CK7" i="23"/>
  <c r="BH24" i="26"/>
  <c r="AI24" i="26"/>
  <c r="AU22" i="23"/>
  <c r="W22" i="23"/>
  <c r="AE22" i="23"/>
  <c r="G22" i="23"/>
  <c r="AO22" i="23"/>
  <c r="CK22" i="23"/>
  <c r="AU18" i="23"/>
  <c r="W18" i="23"/>
  <c r="AE18" i="23"/>
  <c r="BU18" i="23"/>
  <c r="I18" i="23"/>
  <c r="CK18" i="23"/>
  <c r="AU14" i="23"/>
  <c r="BU14" i="23"/>
  <c r="Y14" i="23"/>
  <c r="AG14" i="23"/>
  <c r="I14" i="23"/>
  <c r="CK14" i="23"/>
  <c r="O10" i="23"/>
  <c r="W10" i="23"/>
  <c r="AE10" i="23"/>
  <c r="BU10" i="23"/>
  <c r="I10" i="23"/>
  <c r="CK10" i="23"/>
  <c r="BK16" i="23"/>
  <c r="G16" i="23"/>
  <c r="AO16" i="23"/>
  <c r="AU16" i="23"/>
  <c r="W16" i="23"/>
  <c r="CS16" i="23"/>
  <c r="AE8" i="23"/>
  <c r="G8" i="23"/>
  <c r="AO8" i="23"/>
  <c r="CA8" i="23"/>
  <c r="BC8" i="23"/>
  <c r="CS8" i="23"/>
  <c r="W21" i="23"/>
  <c r="AE21" i="23"/>
  <c r="G21" i="23"/>
  <c r="AO21" i="23"/>
  <c r="AU21" i="23"/>
  <c r="CK21" i="23"/>
  <c r="W17" i="23"/>
  <c r="AE17" i="23"/>
  <c r="BE17" i="23"/>
  <c r="BS17" i="23"/>
  <c r="AU17" i="23"/>
  <c r="CK17" i="23"/>
  <c r="W13" i="23"/>
  <c r="CC13" i="23"/>
  <c r="AG13" i="23"/>
  <c r="I13" i="23"/>
  <c r="CA13" i="23"/>
  <c r="CK13" i="23"/>
  <c r="BC9" i="23"/>
  <c r="AE9" i="23"/>
  <c r="BE9" i="23"/>
  <c r="I9" i="23"/>
  <c r="AU9" i="23"/>
  <c r="CK9" i="23"/>
  <c r="AE20" i="23"/>
  <c r="G20" i="23"/>
  <c r="AO20" i="23"/>
  <c r="Q20" i="23"/>
  <c r="BC20" i="23"/>
  <c r="CS20" i="23"/>
  <c r="AE12" i="23"/>
  <c r="CK12" i="23"/>
  <c r="I12" i="23"/>
  <c r="CA12" i="23"/>
  <c r="W12" i="23"/>
  <c r="BM12" i="23"/>
  <c r="T20" i="23"/>
  <c r="BV20" i="23"/>
  <c r="BF16" i="23"/>
  <c r="T8" i="23"/>
  <c r="T23" i="23"/>
  <c r="BA15" i="23"/>
  <c r="U7" i="23"/>
  <c r="T17" i="23"/>
  <c r="AD24" i="26"/>
  <c r="AR24" i="26"/>
  <c r="U24" i="26"/>
  <c r="BW24" i="26"/>
  <c r="AV24" i="26"/>
  <c r="BE24" i="26"/>
  <c r="BX24" i="26"/>
  <c r="AW24" i="26"/>
  <c r="G23" i="23"/>
  <c r="AO23" i="23"/>
  <c r="CA23" i="23"/>
  <c r="BC23" i="23"/>
  <c r="BK23" i="23"/>
  <c r="AW23" i="23"/>
  <c r="G19" i="23"/>
  <c r="AO19" i="23"/>
  <c r="Q19" i="23"/>
  <c r="CI19" i="23"/>
  <c r="AE19" i="23"/>
  <c r="BU19" i="23"/>
  <c r="G15" i="23"/>
  <c r="AO15" i="23"/>
  <c r="CA15" i="23"/>
  <c r="CS15" i="23"/>
  <c r="Y15" i="23"/>
  <c r="AG15" i="23"/>
  <c r="AM11" i="23"/>
  <c r="AO11" i="23"/>
  <c r="CA11" i="23"/>
  <c r="BC11" i="23"/>
  <c r="AE11" i="23"/>
  <c r="BU11" i="23"/>
  <c r="BS7" i="23"/>
  <c r="AO7" i="23"/>
  <c r="CA7" i="23"/>
  <c r="W7" i="23"/>
  <c r="AE7" i="23"/>
  <c r="CS7" i="23"/>
  <c r="AG24" i="26"/>
  <c r="AK24" i="26"/>
  <c r="AJ24" i="26"/>
  <c r="AF24" i="26"/>
  <c r="N24" i="26"/>
  <c r="O24" i="26"/>
  <c r="M24" i="26"/>
  <c r="CA22" i="23"/>
  <c r="BC22" i="23"/>
  <c r="BK22" i="23"/>
  <c r="AM22" i="23"/>
  <c r="AW22" i="23"/>
  <c r="BM22" i="23"/>
  <c r="CA18" i="23"/>
  <c r="BC18" i="23"/>
  <c r="BK18" i="23"/>
  <c r="G18" i="23"/>
  <c r="AO18" i="23"/>
  <c r="BM18" i="23"/>
  <c r="CA14" i="23"/>
  <c r="W14" i="23"/>
  <c r="AE14" i="23"/>
  <c r="G14" i="23"/>
  <c r="AO14" i="23"/>
  <c r="BM14" i="23"/>
  <c r="CA10" i="23"/>
  <c r="BC10" i="23"/>
  <c r="BK10" i="23"/>
  <c r="G10" i="23"/>
  <c r="AO10" i="23"/>
  <c r="BM10" i="23"/>
  <c r="CQ16" i="23"/>
  <c r="AM16" i="23"/>
  <c r="BM16" i="23"/>
  <c r="CA16" i="23"/>
  <c r="BC16" i="23"/>
  <c r="BU16" i="23"/>
  <c r="CQ8" i="23"/>
  <c r="AM8" i="23"/>
  <c r="BM8" i="23"/>
  <c r="Q8" i="23"/>
  <c r="CI8" i="23"/>
  <c r="BU8" i="23"/>
  <c r="BC21" i="23"/>
  <c r="BK21" i="23"/>
  <c r="AM21" i="23"/>
  <c r="CA21" i="23"/>
  <c r="BM21" i="23"/>
  <c r="BC17" i="23"/>
  <c r="BK17" i="23"/>
  <c r="CC17" i="23"/>
  <c r="I17" i="23"/>
  <c r="CA17" i="23"/>
  <c r="BM17" i="23"/>
  <c r="BC13" i="23"/>
  <c r="G13" i="23"/>
  <c r="AO13" i="23"/>
  <c r="Q13" i="23"/>
  <c r="BM13" i="23"/>
  <c r="W9" i="23"/>
  <c r="BK9" i="23"/>
  <c r="G9" i="23"/>
  <c r="AO9" i="23"/>
  <c r="CA9" i="23"/>
  <c r="BM9" i="23"/>
  <c r="BK20" i="23"/>
  <c r="AM20" i="23"/>
  <c r="O20" i="23"/>
  <c r="BE20" i="23"/>
  <c r="CI20" i="23"/>
  <c r="G12" i="23"/>
  <c r="AO12" i="23"/>
  <c r="Q12" i="23"/>
  <c r="CS12" i="23"/>
  <c r="Z22" i="25"/>
  <c r="AG22" i="25" s="1"/>
  <c r="AN22" i="25" s="1"/>
  <c r="AU22" i="25" s="1"/>
  <c r="BB22" i="25" s="1"/>
  <c r="BI22" i="25" s="1"/>
  <c r="BP22" i="25" s="1"/>
  <c r="BW22" i="25" s="1"/>
  <c r="CD22" i="25" s="1"/>
  <c r="CK22" i="25" s="1"/>
  <c r="CP22" i="25" s="1"/>
  <c r="CO14" i="25"/>
  <c r="BE24" i="25"/>
  <c r="J17" i="26"/>
  <c r="Q17" i="26" s="1"/>
  <c r="X17" i="26" s="1"/>
  <c r="AE17" i="26" s="1"/>
  <c r="AL17" i="26" s="1"/>
  <c r="AS17" i="26" s="1"/>
  <c r="AZ17" i="26" s="1"/>
  <c r="BG17" i="26" s="1"/>
  <c r="BN17" i="26" s="1"/>
  <c r="BU17" i="26" s="1"/>
  <c r="CB17" i="26" s="1"/>
  <c r="CI17" i="26" s="1"/>
  <c r="CO17" i="26" s="1"/>
  <c r="CU17" i="26" s="1"/>
  <c r="DC17" i="26" s="1"/>
  <c r="CL13" i="26"/>
  <c r="CR13" i="26" s="1"/>
  <c r="CZ13" i="26" s="1"/>
  <c r="F24" i="26"/>
  <c r="CL9" i="26"/>
  <c r="CR9" i="26" s="1"/>
  <c r="CZ9" i="26" s="1"/>
  <c r="CL8" i="26"/>
  <c r="CR8" i="26" s="1"/>
  <c r="CZ8" i="26" s="1"/>
  <c r="I24" i="26"/>
  <c r="CL18" i="26"/>
  <c r="CR18" i="26" s="1"/>
  <c r="CZ18" i="26" s="1"/>
  <c r="E24" i="26"/>
  <c r="G24" i="26"/>
  <c r="H24" i="26"/>
  <c r="CM20" i="26"/>
  <c r="CS20" i="26" s="1"/>
  <c r="CN12" i="26"/>
  <c r="CT12" i="26" s="1"/>
  <c r="CM14" i="26"/>
  <c r="CS14" i="26" s="1"/>
  <c r="CN21" i="26"/>
  <c r="CT21" i="26" s="1"/>
  <c r="J9" i="26"/>
  <c r="Q9" i="26" s="1"/>
  <c r="X9" i="26" s="1"/>
  <c r="AE9" i="26" s="1"/>
  <c r="AL9" i="26" s="1"/>
  <c r="AS9" i="26" s="1"/>
  <c r="AZ9" i="26" s="1"/>
  <c r="BG9" i="26" s="1"/>
  <c r="BN9" i="26" s="1"/>
  <c r="BU9" i="26" s="1"/>
  <c r="CB9" i="26" s="1"/>
  <c r="CI9" i="26" s="1"/>
  <c r="CO9" i="26" s="1"/>
  <c r="CU9" i="26" s="1"/>
  <c r="DC9" i="26" s="1"/>
  <c r="CN8" i="26"/>
  <c r="CT8" i="26" s="1"/>
  <c r="CL16" i="26"/>
  <c r="CR16" i="26" s="1"/>
  <c r="CZ16" i="26" s="1"/>
  <c r="J18" i="26"/>
  <c r="Q18" i="26" s="1"/>
  <c r="X18" i="26" s="1"/>
  <c r="AE18" i="26" s="1"/>
  <c r="AL18" i="26" s="1"/>
  <c r="AS18" i="26" s="1"/>
  <c r="AZ18" i="26" s="1"/>
  <c r="BG18" i="26" s="1"/>
  <c r="BN18" i="26" s="1"/>
  <c r="BU18" i="26" s="1"/>
  <c r="CB18" i="26" s="1"/>
  <c r="CI18" i="26" s="1"/>
  <c r="CO18" i="26" s="1"/>
  <c r="CU18" i="26" s="1"/>
  <c r="DC18" i="26" s="1"/>
  <c r="J13" i="26"/>
  <c r="Q13" i="26" s="1"/>
  <c r="X13" i="26" s="1"/>
  <c r="AE13" i="26" s="1"/>
  <c r="AL13" i="26" s="1"/>
  <c r="AS13" i="26" s="1"/>
  <c r="AZ13" i="26" s="1"/>
  <c r="BG13" i="26" s="1"/>
  <c r="BN13" i="26" s="1"/>
  <c r="BU13" i="26" s="1"/>
  <c r="CB13" i="26" s="1"/>
  <c r="CI13" i="26" s="1"/>
  <c r="CO13" i="26" s="1"/>
  <c r="CU13" i="26" s="1"/>
  <c r="DC13" i="26" s="1"/>
  <c r="J23" i="26"/>
  <c r="Q23" i="26" s="1"/>
  <c r="X23" i="26" s="1"/>
  <c r="AE23" i="26" s="1"/>
  <c r="AL23" i="26" s="1"/>
  <c r="AS23" i="26" s="1"/>
  <c r="AZ23" i="26" s="1"/>
  <c r="BG23" i="26" s="1"/>
  <c r="BN23" i="26" s="1"/>
  <c r="BU23" i="26" s="1"/>
  <c r="CB23" i="26" s="1"/>
  <c r="CI23" i="26" s="1"/>
  <c r="CO23" i="26" s="1"/>
  <c r="CU23" i="26" s="1"/>
  <c r="DC24" i="26" s="1"/>
  <c r="CL12" i="26"/>
  <c r="CR12" i="26" s="1"/>
  <c r="CZ12" i="26" s="1"/>
  <c r="J7" i="26"/>
  <c r="Q7" i="26" s="1"/>
  <c r="CL10" i="26"/>
  <c r="CR10" i="26" s="1"/>
  <c r="CZ10" i="26" s="1"/>
  <c r="J12" i="26"/>
  <c r="Q12" i="26" s="1"/>
  <c r="X12" i="26" s="1"/>
  <c r="AE12" i="26" s="1"/>
  <c r="AL12" i="26" s="1"/>
  <c r="AS12" i="26" s="1"/>
  <c r="AZ12" i="26" s="1"/>
  <c r="BG12" i="26" s="1"/>
  <c r="BN12" i="26" s="1"/>
  <c r="BU12" i="26" s="1"/>
  <c r="CB12" i="26" s="1"/>
  <c r="CI12" i="26" s="1"/>
  <c r="CO12" i="26" s="1"/>
  <c r="CU12" i="26" s="1"/>
  <c r="DC12" i="26" s="1"/>
  <c r="J8" i="26"/>
  <c r="Q8" i="26" s="1"/>
  <c r="X8" i="26" s="1"/>
  <c r="AE8" i="26" s="1"/>
  <c r="AL8" i="26" s="1"/>
  <c r="AS8" i="26" s="1"/>
  <c r="AZ8" i="26" s="1"/>
  <c r="BG8" i="26" s="1"/>
  <c r="BN8" i="26" s="1"/>
  <c r="BU8" i="26" s="1"/>
  <c r="CB8" i="26" s="1"/>
  <c r="CI8" i="26" s="1"/>
  <c r="CO8" i="26" s="1"/>
  <c r="CU8" i="26" s="1"/>
  <c r="DC8" i="26" s="1"/>
  <c r="J21" i="26"/>
  <c r="Q21" i="26" s="1"/>
  <c r="X21" i="26" s="1"/>
  <c r="AE21" i="26" s="1"/>
  <c r="AL21" i="26" s="1"/>
  <c r="AS21" i="26" s="1"/>
  <c r="AZ21" i="26" s="1"/>
  <c r="BG21" i="26" s="1"/>
  <c r="BN21" i="26" s="1"/>
  <c r="BU21" i="26" s="1"/>
  <c r="CB21" i="26" s="1"/>
  <c r="CI21" i="26" s="1"/>
  <c r="CO21" i="26" s="1"/>
  <c r="CU21" i="26" s="1"/>
  <c r="DC21" i="26" s="1"/>
  <c r="D24" i="26"/>
  <c r="J19" i="26"/>
  <c r="Q19" i="26" s="1"/>
  <c r="X19" i="26" s="1"/>
  <c r="AE19" i="26" s="1"/>
  <c r="AL19" i="26" s="1"/>
  <c r="AS19" i="26" s="1"/>
  <c r="AZ19" i="26" s="1"/>
  <c r="BG19" i="26" s="1"/>
  <c r="BN19" i="26" s="1"/>
  <c r="BU19" i="26" s="1"/>
  <c r="CB19" i="26" s="1"/>
  <c r="CI19" i="26" s="1"/>
  <c r="CO19" i="26" s="1"/>
  <c r="CU19" i="26" s="1"/>
  <c r="DC19" i="26" s="1"/>
  <c r="J16" i="26"/>
  <c r="Q16" i="26" s="1"/>
  <c r="X16" i="26" s="1"/>
  <c r="AE16" i="26" s="1"/>
  <c r="AL16" i="26" s="1"/>
  <c r="AS16" i="26" s="1"/>
  <c r="AZ16" i="26" s="1"/>
  <c r="BG16" i="26" s="1"/>
  <c r="BN16" i="26" s="1"/>
  <c r="BU16" i="26" s="1"/>
  <c r="CB16" i="26" s="1"/>
  <c r="CI16" i="26" s="1"/>
  <c r="CO16" i="26" s="1"/>
  <c r="CU16" i="26" s="1"/>
  <c r="DC16" i="26" s="1"/>
  <c r="J20" i="26"/>
  <c r="Q20" i="26" s="1"/>
  <c r="X20" i="26" s="1"/>
  <c r="AE20" i="26" s="1"/>
  <c r="AL20" i="26" s="1"/>
  <c r="AS20" i="26" s="1"/>
  <c r="AZ20" i="26" s="1"/>
  <c r="BG20" i="26" s="1"/>
  <c r="BN20" i="26" s="1"/>
  <c r="BU20" i="26" s="1"/>
  <c r="CB20" i="26" s="1"/>
  <c r="CI20" i="26" s="1"/>
  <c r="CO20" i="26" s="1"/>
  <c r="CU20" i="26" s="1"/>
  <c r="DC20" i="26" s="1"/>
  <c r="J15" i="26"/>
  <c r="Q15" i="26" s="1"/>
  <c r="X15" i="26" s="1"/>
  <c r="AE15" i="26" s="1"/>
  <c r="AL15" i="26" s="1"/>
  <c r="AS15" i="26" s="1"/>
  <c r="AZ15" i="26" s="1"/>
  <c r="BG15" i="26" s="1"/>
  <c r="BN15" i="26" s="1"/>
  <c r="BU15" i="26" s="1"/>
  <c r="CB15" i="26" s="1"/>
  <c r="CI15" i="26" s="1"/>
  <c r="CO15" i="26" s="1"/>
  <c r="CU15" i="26" s="1"/>
  <c r="DC15" i="26" s="1"/>
  <c r="J14" i="26"/>
  <c r="Q14" i="26" s="1"/>
  <c r="X14" i="26" s="1"/>
  <c r="AE14" i="26" s="1"/>
  <c r="AL14" i="26" s="1"/>
  <c r="AS14" i="26" s="1"/>
  <c r="AZ14" i="26" s="1"/>
  <c r="BG14" i="26" s="1"/>
  <c r="BN14" i="26" s="1"/>
  <c r="BU14" i="26" s="1"/>
  <c r="CB14" i="26" s="1"/>
  <c r="CI14" i="26" s="1"/>
  <c r="CO14" i="26" s="1"/>
  <c r="CU14" i="26" s="1"/>
  <c r="DC14" i="26" s="1"/>
  <c r="J11" i="26"/>
  <c r="Q11" i="26" s="1"/>
  <c r="X11" i="26" s="1"/>
  <c r="AE11" i="26" s="1"/>
  <c r="AL11" i="26" s="1"/>
  <c r="AS11" i="26" s="1"/>
  <c r="AZ11" i="26" s="1"/>
  <c r="BG11" i="26" s="1"/>
  <c r="BN11" i="26" s="1"/>
  <c r="BU11" i="26" s="1"/>
  <c r="CB11" i="26" s="1"/>
  <c r="CI11" i="26" s="1"/>
  <c r="CO11" i="26" s="1"/>
  <c r="CU11" i="26" s="1"/>
  <c r="DC11" i="26" s="1"/>
  <c r="J10" i="26"/>
  <c r="CM11" i="26"/>
  <c r="CS11" i="26" s="1"/>
  <c r="CM12" i="26"/>
  <c r="CS12" i="26" s="1"/>
  <c r="CM17" i="26"/>
  <c r="CS17" i="26" s="1"/>
  <c r="DB17" i="26" s="1"/>
  <c r="CN11" i="26"/>
  <c r="CT11" i="26" s="1"/>
  <c r="CN7" i="26"/>
  <c r="CT7" i="26" s="1"/>
  <c r="CM22" i="26"/>
  <c r="CS22" i="26" s="1"/>
  <c r="CL11" i="26"/>
  <c r="CR11" i="26" s="1"/>
  <c r="CZ11" i="26" s="1"/>
  <c r="CL23" i="26"/>
  <c r="CR23" i="26" s="1"/>
  <c r="CZ24" i="26" s="1"/>
  <c r="CM8" i="26"/>
  <c r="CS8" i="26" s="1"/>
  <c r="CN9" i="26"/>
  <c r="CT9" i="26" s="1"/>
  <c r="CN18" i="26"/>
  <c r="CT18" i="26" s="1"/>
  <c r="CN22" i="26"/>
  <c r="CT22" i="26" s="1"/>
  <c r="CM9" i="26"/>
  <c r="CS9" i="26" s="1"/>
  <c r="CL14" i="26"/>
  <c r="CR14" i="26" s="1"/>
  <c r="CZ14" i="26" s="1"/>
  <c r="CN16" i="26"/>
  <c r="CT16" i="26" s="1"/>
  <c r="CM15" i="26"/>
  <c r="CS15" i="26" s="1"/>
  <c r="CN20" i="26"/>
  <c r="CT20" i="26" s="1"/>
  <c r="CN10" i="26"/>
  <c r="CT10" i="26" s="1"/>
  <c r="CM13" i="26"/>
  <c r="CS13" i="26" s="1"/>
  <c r="DB13" i="26" s="1"/>
  <c r="CN15" i="26"/>
  <c r="CT15" i="26" s="1"/>
  <c r="CM21" i="26"/>
  <c r="CS21" i="26" s="1"/>
  <c r="CM10" i="26"/>
  <c r="CS10" i="26" s="1"/>
  <c r="CN14" i="26"/>
  <c r="CT14" i="26" s="1"/>
  <c r="CM18" i="26"/>
  <c r="CS18" i="26" s="1"/>
  <c r="CM16" i="26"/>
  <c r="CS16" i="26" s="1"/>
  <c r="CL7" i="26"/>
  <c r="CR7" i="26" s="1"/>
  <c r="CZ7" i="26" s="1"/>
  <c r="CM7" i="26"/>
  <c r="CS7" i="26" s="1"/>
  <c r="CJ24" i="25"/>
  <c r="BJ14" i="23"/>
  <c r="BN18" i="23"/>
  <c r="BI22" i="23"/>
  <c r="BL9" i="23"/>
  <c r="BN9" i="23"/>
  <c r="BJ17" i="23"/>
  <c r="BN7" i="23"/>
  <c r="BL7" i="23"/>
  <c r="BN11" i="23"/>
  <c r="BI19" i="23"/>
  <c r="BN19" i="23"/>
  <c r="BH23" i="23"/>
  <c r="BL8" i="23"/>
  <c r="BN12" i="23"/>
  <c r="BI20" i="23"/>
  <c r="BL22" i="23"/>
  <c r="BH9" i="23"/>
  <c r="BI11" i="23"/>
  <c r="BI15" i="23"/>
  <c r="BJ19" i="23"/>
  <c r="BH8" i="23"/>
  <c r="BH16" i="23"/>
  <c r="BL20" i="23"/>
  <c r="AD13" i="23"/>
  <c r="AD16" i="23"/>
  <c r="AH20" i="23"/>
  <c r="AC20" i="23"/>
  <c r="AD7" i="23"/>
  <c r="AC19" i="23"/>
  <c r="AD19" i="23"/>
  <c r="AB23" i="23"/>
  <c r="AD8" i="23"/>
  <c r="AF8" i="23"/>
  <c r="R20" i="23"/>
  <c r="N11" i="23"/>
  <c r="AB22" i="23"/>
  <c r="AB8" i="23"/>
  <c r="N13" i="23"/>
  <c r="P22" i="23"/>
  <c r="N9" i="23"/>
  <c r="M9" i="23"/>
  <c r="R15" i="23"/>
  <c r="P15" i="23"/>
  <c r="P19" i="23"/>
  <c r="M23" i="23"/>
  <c r="P8" i="23"/>
  <c r="M12" i="23"/>
  <c r="N12" i="23"/>
  <c r="M16" i="23"/>
  <c r="L22" i="23"/>
  <c r="R7" i="23"/>
  <c r="L15" i="23"/>
  <c r="M19" i="23"/>
  <c r="L8" i="23"/>
  <c r="P12" i="23"/>
  <c r="M20" i="23"/>
  <c r="P14" i="23"/>
  <c r="R18" i="23"/>
  <c r="AB12" i="23"/>
  <c r="BI12" i="23"/>
  <c r="BL19" i="23"/>
  <c r="N15" i="23"/>
  <c r="BL17" i="23"/>
  <c r="BH17" i="23"/>
  <c r="BI18" i="23"/>
  <c r="AB20" i="23"/>
  <c r="BI16" i="23"/>
  <c r="BH15" i="23"/>
  <c r="BN22" i="23"/>
  <c r="N20" i="23"/>
  <c r="P20" i="23"/>
  <c r="BR23" i="23"/>
  <c r="BP19" i="23"/>
  <c r="M15" i="23"/>
  <c r="BL15" i="23"/>
  <c r="R11" i="23"/>
  <c r="AH7" i="23"/>
  <c r="AC7" i="23"/>
  <c r="N17" i="23"/>
  <c r="P9" i="23"/>
  <c r="BJ22" i="23"/>
  <c r="P18" i="23"/>
  <c r="L16" i="23"/>
  <c r="BH12" i="23"/>
  <c r="AZ13" i="23"/>
  <c r="BD22" i="23"/>
  <c r="BB17" i="23"/>
  <c r="BF11" i="23"/>
  <c r="BB15" i="23"/>
  <c r="BF19" i="23"/>
  <c r="BD8" i="23"/>
  <c r="BA8" i="23"/>
  <c r="BF20" i="23"/>
  <c r="BD20" i="23"/>
  <c r="AZ22" i="23"/>
  <c r="BD17" i="23"/>
  <c r="BA7" i="23"/>
  <c r="BB11" i="23"/>
  <c r="AZ11" i="23"/>
  <c r="AZ15" i="23"/>
  <c r="BD23" i="23"/>
  <c r="BB12" i="23"/>
  <c r="BB20" i="23"/>
  <c r="BD10" i="23"/>
  <c r="BD9" i="23"/>
  <c r="BF9" i="23"/>
  <c r="AZ17" i="23"/>
  <c r="BT13" i="23"/>
  <c r="BP10" i="23"/>
  <c r="BQ22" i="23"/>
  <c r="BR22" i="23"/>
  <c r="BP11" i="23"/>
  <c r="BV15" i="23"/>
  <c r="BT23" i="23"/>
  <c r="BT12" i="23"/>
  <c r="BQ16" i="23"/>
  <c r="BR14" i="23"/>
  <c r="BR9" i="23"/>
  <c r="BV9" i="23"/>
  <c r="BQ7" i="23"/>
  <c r="BQ19" i="23"/>
  <c r="BV23" i="23"/>
  <c r="BP23" i="23"/>
  <c r="BV12" i="23"/>
  <c r="BR18" i="23"/>
  <c r="BT22" i="23"/>
  <c r="Z13" i="23"/>
  <c r="V18" i="23"/>
  <c r="Z7" i="23"/>
  <c r="V11" i="23"/>
  <c r="U11" i="23"/>
  <c r="X15" i="23"/>
  <c r="U12" i="23"/>
  <c r="V12" i="23"/>
  <c r="X16" i="23"/>
  <c r="U9" i="23"/>
  <c r="V22" i="23"/>
  <c r="Z11" i="23"/>
  <c r="V23" i="23"/>
  <c r="X12" i="23"/>
  <c r="T16" i="23"/>
  <c r="V16" i="23"/>
  <c r="U20" i="23"/>
  <c r="X20" i="23"/>
  <c r="X9" i="23"/>
  <c r="Z17" i="23"/>
  <c r="BH20" i="23"/>
  <c r="BA20" i="23"/>
  <c r="R16" i="23"/>
  <c r="BB16" i="23"/>
  <c r="AF12" i="23"/>
  <c r="BI8" i="23"/>
  <c r="BR8" i="23"/>
  <c r="AZ23" i="23"/>
  <c r="BA23" i="23"/>
  <c r="AH19" i="23"/>
  <c r="AB19" i="23"/>
  <c r="BJ15" i="23"/>
  <c r="AC15" i="23"/>
  <c r="BJ11" i="23"/>
  <c r="BT7" i="23"/>
  <c r="R17" i="23"/>
  <c r="M17" i="23"/>
  <c r="AC9" i="23"/>
  <c r="BF18" i="23"/>
  <c r="BQ14" i="23"/>
  <c r="AP20" i="23"/>
  <c r="CN20" i="23"/>
  <c r="BZ20" i="23"/>
  <c r="CR20" i="23"/>
  <c r="CO20" i="23"/>
  <c r="CH20" i="23"/>
  <c r="AX16" i="23"/>
  <c r="AV16" i="23"/>
  <c r="CN16" i="23"/>
  <c r="CJ16" i="23"/>
  <c r="CG12" i="23"/>
  <c r="AK8" i="23"/>
  <c r="AL8" i="23"/>
  <c r="BX8" i="23"/>
  <c r="AT23" i="23"/>
  <c r="AL23" i="23"/>
  <c r="AS19" i="23"/>
  <c r="AT19" i="23"/>
  <c r="CL19" i="23"/>
  <c r="CO19" i="23"/>
  <c r="CB15" i="23"/>
  <c r="AL11" i="23"/>
  <c r="CL11" i="23"/>
  <c r="CF11" i="23"/>
  <c r="CP11" i="23"/>
  <c r="AJ7" i="23"/>
  <c r="CJ7" i="23"/>
  <c r="CF17" i="23"/>
  <c r="CG17" i="23"/>
  <c r="CD17" i="23"/>
  <c r="CN9" i="23"/>
  <c r="AL18" i="23"/>
  <c r="CP18" i="23"/>
  <c r="CF18" i="23"/>
  <c r="AL12" i="23"/>
  <c r="CT12" i="23"/>
  <c r="AN8" i="23"/>
  <c r="AS8" i="23"/>
  <c r="CD8" i="23"/>
  <c r="AR8" i="23"/>
  <c r="CR8" i="23"/>
  <c r="CF8" i="23"/>
  <c r="CH8" i="23"/>
  <c r="CH23" i="23"/>
  <c r="AS23" i="23"/>
  <c r="BZ23" i="23"/>
  <c r="CO23" i="23"/>
  <c r="CH19" i="23"/>
  <c r="CB19" i="23"/>
  <c r="AV15" i="23"/>
  <c r="AJ15" i="23"/>
  <c r="AK15" i="23"/>
  <c r="CF15" i="23"/>
  <c r="CP15" i="23"/>
  <c r="BZ11" i="23"/>
  <c r="AN7" i="23"/>
  <c r="AP7" i="23"/>
  <c r="CG7" i="23"/>
  <c r="CT17" i="23"/>
  <c r="CR17" i="23"/>
  <c r="AK9" i="23"/>
  <c r="AS13" i="23"/>
  <c r="AV13" i="23"/>
  <c r="AT13" i="23"/>
  <c r="AT21" i="23"/>
  <c r="AX10" i="23"/>
  <c r="AS10" i="23"/>
  <c r="AR10" i="23"/>
  <c r="AS14" i="23"/>
  <c r="AX18" i="23"/>
  <c r="AS9" i="23"/>
  <c r="AX7" i="23"/>
  <c r="AX11" i="23"/>
  <c r="AR11" i="23"/>
  <c r="AS11" i="23"/>
  <c r="AX15" i="23"/>
  <c r="AV19" i="23"/>
  <c r="AV23" i="23"/>
  <c r="AX8" i="23"/>
  <c r="AT12" i="23"/>
  <c r="AS12" i="23"/>
  <c r="AX20" i="23"/>
  <c r="AV20" i="23"/>
  <c r="AR13" i="23"/>
  <c r="AX13" i="23"/>
  <c r="AR21" i="23"/>
  <c r="AT10" i="23"/>
  <c r="AX14" i="23"/>
  <c r="AT18" i="23"/>
  <c r="AS18" i="23"/>
  <c r="AS22" i="23"/>
  <c r="AV9" i="23"/>
  <c r="AV17" i="23"/>
  <c r="AX17" i="23"/>
  <c r="AT7" i="23"/>
  <c r="AS7" i="23"/>
  <c r="AR7" i="23"/>
  <c r="AV7" i="23"/>
  <c r="AT11" i="23"/>
  <c r="AT15" i="23"/>
  <c r="AX19" i="23"/>
  <c r="AR19" i="23"/>
  <c r="AR23" i="23"/>
  <c r="AT8" i="23"/>
  <c r="AV12" i="23"/>
  <c r="AX12" i="23"/>
  <c r="AT20" i="23"/>
  <c r="AS20" i="23"/>
  <c r="AR20" i="23"/>
  <c r="AV22" i="23"/>
  <c r="AX9" i="23"/>
  <c r="AT14" i="23"/>
  <c r="AV18" i="23"/>
  <c r="AR9" i="23"/>
  <c r="AT9" i="23"/>
  <c r="AX21" i="23"/>
  <c r="AS21" i="23"/>
  <c r="AV21" i="23"/>
  <c r="AV10" i="23"/>
  <c r="AR14" i="23"/>
  <c r="AV14" i="23"/>
  <c r="BZ13" i="23"/>
  <c r="CB13" i="23"/>
  <c r="CD21" i="23"/>
  <c r="CD10" i="23"/>
  <c r="BX10" i="23"/>
  <c r="CB14" i="23"/>
  <c r="BY18" i="23"/>
  <c r="CB18" i="23"/>
  <c r="BZ18" i="23"/>
  <c r="BX22" i="23"/>
  <c r="CB9" i="23"/>
  <c r="BX9" i="23"/>
  <c r="BZ9" i="23"/>
  <c r="BX17" i="23"/>
  <c r="CD7" i="23"/>
  <c r="BZ15" i="23"/>
  <c r="BX19" i="23"/>
  <c r="CD19" i="23"/>
  <c r="BY19" i="23"/>
  <c r="CB23" i="23"/>
  <c r="BZ8" i="23"/>
  <c r="BY20" i="23"/>
  <c r="CB20" i="23"/>
  <c r="BX13" i="23"/>
  <c r="BZ21" i="23"/>
  <c r="BY21" i="23"/>
  <c r="CB10" i="23"/>
  <c r="BZ14" i="23"/>
  <c r="BX18" i="23"/>
  <c r="CD22" i="23"/>
  <c r="BZ7" i="23"/>
  <c r="BY7" i="23"/>
  <c r="CB7" i="23"/>
  <c r="CB11" i="23"/>
  <c r="BY11" i="23"/>
  <c r="BZ19" i="23"/>
  <c r="BX23" i="23"/>
  <c r="BY23" i="23"/>
  <c r="CB8" i="23"/>
  <c r="BX12" i="23"/>
  <c r="CB12" i="23"/>
  <c r="BX16" i="23"/>
  <c r="CB22" i="23"/>
  <c r="CD9" i="23"/>
  <c r="CB21" i="23"/>
  <c r="BY10" i="23"/>
  <c r="BZ10" i="23"/>
  <c r="CD14" i="23"/>
  <c r="CD18" i="23"/>
  <c r="BZ22" i="23"/>
  <c r="CD13" i="23"/>
  <c r="BY13" i="23"/>
  <c r="BX21" i="23"/>
  <c r="BY14" i="23"/>
  <c r="BX14" i="23"/>
  <c r="CR13" i="23"/>
  <c r="CT13" i="23"/>
  <c r="CO21" i="23"/>
  <c r="CN10" i="23"/>
  <c r="CO14" i="23"/>
  <c r="CR14" i="23"/>
  <c r="CP14" i="23"/>
  <c r="CT9" i="23"/>
  <c r="CN17" i="23"/>
  <c r="CP17" i="23"/>
  <c r="CO17" i="23"/>
  <c r="CT7" i="23"/>
  <c r="CR7" i="23"/>
  <c r="CO11" i="23"/>
  <c r="CN11" i="23"/>
  <c r="CR15" i="23"/>
  <c r="CP19" i="23"/>
  <c r="CT23" i="23"/>
  <c r="CN23" i="23"/>
  <c r="CT8" i="23"/>
  <c r="CP12" i="23"/>
  <c r="CO12" i="23"/>
  <c r="CN12" i="23"/>
  <c r="CT16" i="23"/>
  <c r="CN13" i="23"/>
  <c r="CP13" i="23"/>
  <c r="CR21" i="23"/>
  <c r="CT10" i="23"/>
  <c r="CN14" i="23"/>
  <c r="CT14" i="23"/>
  <c r="CO18" i="23"/>
  <c r="CR18" i="23"/>
  <c r="CT18" i="23"/>
  <c r="CT22" i="23"/>
  <c r="CP9" i="23"/>
  <c r="CP7" i="23"/>
  <c r="CO7" i="23"/>
  <c r="CN7" i="23"/>
  <c r="CT11" i="23"/>
  <c r="CO15" i="23"/>
  <c r="CN15" i="23"/>
  <c r="CR19" i="23"/>
  <c r="CP23" i="23"/>
  <c r="CP8" i="23"/>
  <c r="CO8" i="23"/>
  <c r="CN8" i="23"/>
  <c r="CP16" i="23"/>
  <c r="CO16" i="23"/>
  <c r="CR16" i="23"/>
  <c r="CT20" i="23"/>
  <c r="CR22" i="23"/>
  <c r="CN21" i="23"/>
  <c r="CT21" i="23"/>
  <c r="CN18" i="23"/>
  <c r="CO22" i="23"/>
  <c r="CP22" i="23"/>
  <c r="CR9" i="23"/>
  <c r="CO9" i="23"/>
  <c r="CO13" i="23"/>
  <c r="CP21" i="23"/>
  <c r="CO10" i="23"/>
  <c r="CR10" i="23"/>
  <c r="CP10" i="23"/>
  <c r="AN20" i="23"/>
  <c r="AT16" i="23"/>
  <c r="CG16" i="23"/>
  <c r="BX20" i="23"/>
  <c r="CP20" i="23"/>
  <c r="AN16" i="23"/>
  <c r="AJ16" i="23"/>
  <c r="AP16" i="23"/>
  <c r="CB16" i="23"/>
  <c r="BZ12" i="23"/>
  <c r="AP12" i="23"/>
  <c r="AR12" i="23"/>
  <c r="CR12" i="23"/>
  <c r="CD12" i="23"/>
  <c r="CF12" i="23"/>
  <c r="BY12" i="23"/>
  <c r="AV8" i="23"/>
  <c r="BY8" i="23"/>
  <c r="CJ8" i="23"/>
  <c r="CL8" i="23"/>
  <c r="CL23" i="23"/>
  <c r="CD23" i="23"/>
  <c r="CN19" i="23"/>
  <c r="CG19" i="23"/>
  <c r="AS15" i="23"/>
  <c r="CJ15" i="23"/>
  <c r="CT15" i="23"/>
  <c r="CD11" i="23"/>
  <c r="BX11" i="23"/>
  <c r="BX7" i="23"/>
  <c r="BY17" i="23"/>
  <c r="AR17" i="23"/>
  <c r="CH17" i="23"/>
  <c r="CG9" i="23"/>
  <c r="AX22" i="23"/>
  <c r="AT22" i="23"/>
  <c r="AR22" i="23"/>
  <c r="AR18" i="23"/>
  <c r="AJ18" i="23"/>
  <c r="AP13" i="23"/>
  <c r="AL13" i="23"/>
  <c r="AN21" i="23"/>
  <c r="AL21" i="23"/>
  <c r="AK21" i="23"/>
  <c r="AL10" i="23"/>
  <c r="AK14" i="23"/>
  <c r="AL22" i="23"/>
  <c r="AN17" i="23"/>
  <c r="AL17" i="23"/>
  <c r="AP17" i="23"/>
  <c r="AK17" i="23"/>
  <c r="AL7" i="23"/>
  <c r="AL15" i="23"/>
  <c r="AN15" i="23"/>
  <c r="AP19" i="23"/>
  <c r="AK19" i="23"/>
  <c r="AK23" i="23"/>
  <c r="AN23" i="23"/>
  <c r="AJ8" i="23"/>
  <c r="AN12" i="23"/>
  <c r="AJ12" i="23"/>
  <c r="AK16" i="23"/>
  <c r="AL20" i="23"/>
  <c r="AJ20" i="23"/>
  <c r="AP22" i="23"/>
  <c r="AL9" i="23"/>
  <c r="AN13" i="23"/>
  <c r="AK13" i="23"/>
  <c r="AJ21" i="23"/>
  <c r="AN10" i="23"/>
  <c r="AN14" i="23"/>
  <c r="AK22" i="23"/>
  <c r="AN9" i="23"/>
  <c r="AP9" i="23"/>
  <c r="AJ17" i="23"/>
  <c r="AP11" i="23"/>
  <c r="AN11" i="23"/>
  <c r="AJ11" i="23"/>
  <c r="AL19" i="23"/>
  <c r="AP23" i="23"/>
  <c r="AP8" i="23"/>
  <c r="AK12" i="23"/>
  <c r="AK20" i="23"/>
  <c r="AP18" i="23"/>
  <c r="AJ13" i="23"/>
  <c r="AJ10" i="23"/>
  <c r="AJ14" i="23"/>
  <c r="AP14" i="23"/>
  <c r="AN18" i="23"/>
  <c r="AN22" i="23"/>
  <c r="AJ9" i="23"/>
  <c r="AP21" i="23"/>
  <c r="AK10" i="23"/>
  <c r="AP10" i="23"/>
  <c r="AL14" i="23"/>
  <c r="CH21" i="23"/>
  <c r="CJ10" i="23"/>
  <c r="CH10" i="23"/>
  <c r="CG10" i="23"/>
  <c r="CL14" i="23"/>
  <c r="CF22" i="23"/>
  <c r="CL22" i="23"/>
  <c r="CG22" i="23"/>
  <c r="CH7" i="23"/>
  <c r="CG11" i="23"/>
  <c r="CH11" i="23"/>
  <c r="CF19" i="23"/>
  <c r="CJ23" i="23"/>
  <c r="CH12" i="23"/>
  <c r="CL16" i="23"/>
  <c r="CG20" i="23"/>
  <c r="CF20" i="23"/>
  <c r="CF9" i="23"/>
  <c r="CG21" i="23"/>
  <c r="CJ21" i="23"/>
  <c r="CF21" i="23"/>
  <c r="CF10" i="23"/>
  <c r="CJ14" i="23"/>
  <c r="CH14" i="23"/>
  <c r="CL18" i="23"/>
  <c r="CG18" i="23"/>
  <c r="CH22" i="23"/>
  <c r="CJ9" i="23"/>
  <c r="CL17" i="23"/>
  <c r="CJ17" i="23"/>
  <c r="CJ11" i="23"/>
  <c r="CG15" i="23"/>
  <c r="CH15" i="23"/>
  <c r="CF23" i="23"/>
  <c r="CJ12" i="23"/>
  <c r="CH16" i="23"/>
  <c r="CL20" i="23"/>
  <c r="CL9" i="23"/>
  <c r="CL13" i="23"/>
  <c r="CF13" i="23"/>
  <c r="CF14" i="23"/>
  <c r="CG14" i="23"/>
  <c r="CJ18" i="23"/>
  <c r="CH18" i="23"/>
  <c r="CH13" i="23"/>
  <c r="CG13" i="23"/>
  <c r="CJ13" i="23"/>
  <c r="CL21" i="23"/>
  <c r="CL10" i="23"/>
  <c r="CD16" i="23"/>
  <c r="AL16" i="23"/>
  <c r="CD20" i="23"/>
  <c r="CJ20" i="23"/>
  <c r="AS16" i="23"/>
  <c r="AR16" i="23"/>
  <c r="BZ16" i="23"/>
  <c r="CF16" i="23"/>
  <c r="BY16" i="23"/>
  <c r="CL12" i="23"/>
  <c r="CG8" i="23"/>
  <c r="AX23" i="23"/>
  <c r="AJ23" i="23"/>
  <c r="CR23" i="23"/>
  <c r="CG23" i="23"/>
  <c r="AJ19" i="23"/>
  <c r="AN19" i="23"/>
  <c r="CJ19" i="23"/>
  <c r="CT19" i="23"/>
  <c r="AR15" i="23"/>
  <c r="AP15" i="23"/>
  <c r="CL15" i="23"/>
  <c r="BY15" i="23"/>
  <c r="CD15" i="23"/>
  <c r="BX15" i="23"/>
  <c r="AV11" i="23"/>
  <c r="AK11" i="23"/>
  <c r="CR11" i="23"/>
  <c r="AK7" i="23"/>
  <c r="CL7" i="23"/>
  <c r="CF7" i="23"/>
  <c r="AT17" i="23"/>
  <c r="AS17" i="23"/>
  <c r="CB17" i="23"/>
  <c r="BZ17" i="23"/>
  <c r="CH9" i="23"/>
  <c r="AJ22" i="23"/>
  <c r="BY22" i="23"/>
  <c r="BN14" i="23"/>
  <c r="M10" i="23"/>
  <c r="R10" i="23"/>
  <c r="BH10" i="23"/>
  <c r="BL10" i="23"/>
  <c r="N21" i="23"/>
  <c r="BF21" i="23"/>
  <c r="P21" i="23"/>
  <c r="AH21" i="23"/>
  <c r="BH21" i="23"/>
  <c r="Z21" i="23"/>
  <c r="BN21" i="23"/>
  <c r="BP21" i="23"/>
  <c r="BH13" i="23"/>
  <c r="AF13" i="23"/>
  <c r="L13" i="23"/>
  <c r="R13" i="23"/>
  <c r="BF13" i="23"/>
  <c r="AH13" i="23"/>
  <c r="BA13" i="23"/>
  <c r="BL13" i="23"/>
  <c r="BD13" i="23"/>
  <c r="AF22" i="23"/>
  <c r="L18" i="23"/>
  <c r="BJ18" i="23"/>
  <c r="BP18" i="23"/>
  <c r="BH18" i="23"/>
  <c r="L14" i="23"/>
  <c r="N14" i="23"/>
  <c r="BB14" i="23"/>
  <c r="AB14" i="23"/>
  <c r="BV14" i="23"/>
  <c r="L10" i="23"/>
  <c r="T10" i="23"/>
  <c r="U10" i="23"/>
  <c r="BN10" i="23"/>
  <c r="BF10" i="23"/>
  <c r="BI10" i="23"/>
  <c r="BJ10" i="23"/>
  <c r="BT10" i="23"/>
  <c r="BQ10" i="23"/>
  <c r="BQ21" i="23"/>
  <c r="U21" i="23"/>
  <c r="M21" i="23"/>
  <c r="BB21" i="23"/>
  <c r="BV21" i="23"/>
  <c r="BT21" i="23"/>
  <c r="P13" i="23"/>
  <c r="M13" i="23"/>
  <c r="AB13" i="23"/>
  <c r="AC13" i="23"/>
  <c r="X13" i="23"/>
  <c r="U13" i="23"/>
  <c r="BQ13" i="23"/>
  <c r="BB13" i="23"/>
  <c r="BJ13" i="23"/>
  <c r="N22" i="23"/>
  <c r="AH18" i="23"/>
  <c r="V20" i="23"/>
  <c r="Z20" i="23"/>
  <c r="AF20" i="23"/>
  <c r="BP20" i="23"/>
  <c r="BR20" i="23"/>
  <c r="BJ20" i="23"/>
  <c r="N16" i="23"/>
  <c r="AZ16" i="23"/>
  <c r="AB16" i="23"/>
  <c r="AC16" i="23"/>
  <c r="P16" i="23"/>
  <c r="AH16" i="23"/>
  <c r="BP16" i="23"/>
  <c r="BR16" i="23"/>
  <c r="BJ16" i="23"/>
  <c r="R12" i="23"/>
  <c r="Z12" i="23"/>
  <c r="AC12" i="23"/>
  <c r="AD12" i="23"/>
  <c r="BF12" i="23"/>
  <c r="R8" i="23"/>
  <c r="Z8" i="23"/>
  <c r="AZ8" i="23"/>
  <c r="M8" i="23"/>
  <c r="X8" i="23"/>
  <c r="BT8" i="23"/>
  <c r="AH8" i="23"/>
  <c r="BF8" i="23"/>
  <c r="BQ8" i="23"/>
  <c r="BV8" i="23"/>
  <c r="AD23" i="23"/>
  <c r="N23" i="23"/>
  <c r="AF23" i="23"/>
  <c r="X23" i="23"/>
  <c r="BN23" i="23"/>
  <c r="BB23" i="23"/>
  <c r="BL23" i="23"/>
  <c r="BI23" i="23"/>
  <c r="BD19" i="23"/>
  <c r="V19" i="23"/>
  <c r="N19" i="23"/>
  <c r="AF19" i="23"/>
  <c r="T19" i="23"/>
  <c r="BT19" i="23"/>
  <c r="U15" i="23"/>
  <c r="AD15" i="23"/>
  <c r="AB15" i="23"/>
  <c r="BD15" i="23"/>
  <c r="BN15" i="23"/>
  <c r="BF15" i="23"/>
  <c r="BQ15" i="23"/>
  <c r="M11" i="23"/>
  <c r="AD11" i="23"/>
  <c r="AH11" i="23"/>
  <c r="L11" i="23"/>
  <c r="AB11" i="23"/>
  <c r="X11" i="23"/>
  <c r="BA11" i="23"/>
  <c r="BH11" i="23"/>
  <c r="BR11" i="23"/>
  <c r="BI7" i="23"/>
  <c r="N7" i="23"/>
  <c r="L7" i="23"/>
  <c r="AB7" i="23"/>
  <c r="BD7" i="23"/>
  <c r="BB7" i="23"/>
  <c r="BV7" i="23"/>
  <c r="AF17" i="23"/>
  <c r="AB17" i="23"/>
  <c r="AC17" i="23"/>
  <c r="L17" i="23"/>
  <c r="AD17" i="23"/>
  <c r="BF17" i="23"/>
  <c r="BQ17" i="23"/>
  <c r="BI17" i="23"/>
  <c r="BN17" i="23"/>
  <c r="BA9" i="23"/>
  <c r="BJ9" i="23"/>
  <c r="R9" i="23"/>
  <c r="AD9" i="23"/>
  <c r="V9" i="23"/>
  <c r="BQ9" i="23"/>
  <c r="BI9" i="23"/>
  <c r="BP9" i="23"/>
  <c r="T22" i="23"/>
  <c r="U22" i="23"/>
  <c r="BF22" i="23"/>
  <c r="AD22" i="23"/>
  <c r="AH22" i="23"/>
  <c r="Z22" i="23"/>
  <c r="R22" i="23"/>
  <c r="BA22" i="23"/>
  <c r="T18" i="23"/>
  <c r="BB18" i="23"/>
  <c r="BV18" i="23"/>
  <c r="U18" i="23"/>
  <c r="Z18" i="23"/>
  <c r="AB18" i="23"/>
  <c r="AZ18" i="23"/>
  <c r="BT18" i="23"/>
  <c r="BL18" i="23"/>
  <c r="AC14" i="23"/>
  <c r="AD14" i="23"/>
  <c r="R14" i="23"/>
  <c r="M14" i="23"/>
  <c r="V14" i="23"/>
  <c r="BI14" i="23"/>
  <c r="AF14" i="23"/>
  <c r="AZ14" i="23"/>
  <c r="BA14" i="23"/>
  <c r="BP14" i="23"/>
  <c r="BH14" i="23"/>
  <c r="P10" i="23"/>
  <c r="AC10" i="23"/>
  <c r="X10" i="23"/>
  <c r="AH10" i="23"/>
  <c r="AD10" i="23"/>
  <c r="V10" i="23"/>
  <c r="BV10" i="23"/>
  <c r="AB10" i="23"/>
  <c r="BR10" i="23"/>
  <c r="R21" i="23"/>
  <c r="AF21" i="23"/>
  <c r="AB21" i="23"/>
  <c r="T21" i="23"/>
  <c r="X21" i="23"/>
  <c r="BR21" i="23"/>
  <c r="BI21" i="23"/>
  <c r="BL21" i="23"/>
  <c r="AZ21" i="23"/>
  <c r="T13" i="23"/>
  <c r="BI13" i="23"/>
  <c r="V13" i="23"/>
  <c r="BR13" i="23"/>
  <c r="BV13" i="23"/>
  <c r="BN13" i="23"/>
  <c r="BP13" i="23"/>
  <c r="L20" i="23"/>
  <c r="AD20" i="23"/>
  <c r="BN20" i="23"/>
  <c r="AF16" i="23"/>
  <c r="BD16" i="23"/>
  <c r="U16" i="23"/>
  <c r="BL16" i="23"/>
  <c r="BV16" i="23"/>
  <c r="BN16" i="23"/>
  <c r="L12" i="23"/>
  <c r="BQ12" i="23"/>
  <c r="AZ12" i="23"/>
  <c r="AH12" i="23"/>
  <c r="BA12" i="23"/>
  <c r="BL12" i="23"/>
  <c r="BR12" i="23"/>
  <c r="BJ12" i="23"/>
  <c r="N8" i="23"/>
  <c r="V8" i="23"/>
  <c r="BJ8" i="23"/>
  <c r="AC8" i="23"/>
  <c r="U8" i="23"/>
  <c r="BN8" i="23"/>
  <c r="L23" i="23"/>
  <c r="AH23" i="23"/>
  <c r="Z23" i="23"/>
  <c r="R23" i="23"/>
  <c r="BJ23" i="23"/>
  <c r="AC23" i="23"/>
  <c r="BF23" i="23"/>
  <c r="BQ23" i="23"/>
  <c r="Z19" i="23"/>
  <c r="L19" i="23"/>
  <c r="R19" i="23"/>
  <c r="X19" i="23"/>
  <c r="BA19" i="23"/>
  <c r="BB19" i="23"/>
  <c r="BH19" i="23"/>
  <c r="BR19" i="23"/>
  <c r="V15" i="23"/>
  <c r="AH15" i="23"/>
  <c r="Z15" i="23"/>
  <c r="AF15" i="23"/>
  <c r="T15" i="23"/>
  <c r="BT15" i="23"/>
  <c r="BP15" i="23"/>
  <c r="BR15" i="23"/>
  <c r="P11" i="23"/>
  <c r="AF11" i="23"/>
  <c r="AC11" i="23"/>
  <c r="BT11" i="23"/>
  <c r="BL11" i="23"/>
  <c r="BV11" i="23"/>
  <c r="M7" i="23"/>
  <c r="BH7" i="23"/>
  <c r="V7" i="23"/>
  <c r="P7" i="23"/>
  <c r="AZ7" i="23"/>
  <c r="AF7" i="23"/>
  <c r="T7" i="23"/>
  <c r="BJ7" i="23"/>
  <c r="BF7" i="23"/>
  <c r="X17" i="23"/>
  <c r="BA17" i="23"/>
  <c r="P17" i="23"/>
  <c r="AH17" i="23"/>
  <c r="V17" i="23"/>
  <c r="BV17" i="23"/>
  <c r="BR17" i="23"/>
  <c r="BP17" i="23"/>
  <c r="L9" i="23"/>
  <c r="AB9" i="23"/>
  <c r="AF9" i="23"/>
  <c r="T9" i="23"/>
  <c r="BB9" i="23"/>
  <c r="AH9" i="23"/>
  <c r="Z9" i="23"/>
  <c r="BT9" i="23"/>
  <c r="AC22" i="23"/>
  <c r="X22" i="23"/>
  <c r="M22" i="23"/>
  <c r="BB22" i="23"/>
  <c r="BV22" i="23"/>
  <c r="BP22" i="23"/>
  <c r="BH22" i="23"/>
  <c r="AC18" i="23"/>
  <c r="X18" i="23"/>
  <c r="AD18" i="23"/>
  <c r="M18" i="23"/>
  <c r="N18" i="23"/>
  <c r="AF18" i="23"/>
  <c r="BD18" i="23"/>
  <c r="BA18" i="23"/>
  <c r="BQ18" i="23"/>
  <c r="BF14" i="23"/>
  <c r="X14" i="23"/>
  <c r="T14" i="23"/>
  <c r="U14" i="23"/>
  <c r="AH14" i="23"/>
  <c r="Z14" i="23"/>
  <c r="BD14" i="23"/>
  <c r="BT14" i="23"/>
  <c r="BL14" i="23"/>
  <c r="BB10" i="23"/>
  <c r="N10" i="23"/>
  <c r="Z10" i="23"/>
  <c r="AF10" i="23"/>
  <c r="AZ10" i="23"/>
  <c r="BA10" i="23"/>
  <c r="AC21" i="23"/>
  <c r="L21" i="23"/>
  <c r="AD21" i="23"/>
  <c r="BA21" i="23"/>
  <c r="V21" i="23"/>
  <c r="BD21" i="23"/>
  <c r="BJ21" i="23"/>
  <c r="Z19" i="25"/>
  <c r="AG19" i="25" s="1"/>
  <c r="AN19" i="25" s="1"/>
  <c r="AU19" i="25" s="1"/>
  <c r="BB19" i="25" s="1"/>
  <c r="BI19" i="25" s="1"/>
  <c r="BP19" i="25" s="1"/>
  <c r="BW19" i="25" s="1"/>
  <c r="CD19" i="25" s="1"/>
  <c r="CK19" i="25" s="1"/>
  <c r="CP19" i="25" s="1"/>
  <c r="BG24" i="25"/>
  <c r="AJ24" i="25"/>
  <c r="BD24" i="25"/>
  <c r="K12" i="25"/>
  <c r="S12" i="25" s="1"/>
  <c r="Z12" i="25" s="1"/>
  <c r="AG12" i="25" s="1"/>
  <c r="AN12" i="25" s="1"/>
  <c r="AU12" i="25" s="1"/>
  <c r="BB12" i="25" s="1"/>
  <c r="BI12" i="25" s="1"/>
  <c r="BP12" i="25" s="1"/>
  <c r="BW12" i="25" s="1"/>
  <c r="CD12" i="25" s="1"/>
  <c r="CK12" i="25" s="1"/>
  <c r="CP12" i="25" s="1"/>
  <c r="K21" i="25"/>
  <c r="S21" i="25" s="1"/>
  <c r="Z21" i="25" s="1"/>
  <c r="AG21" i="25" s="1"/>
  <c r="AN21" i="25" s="1"/>
  <c r="AU21" i="25" s="1"/>
  <c r="BB21" i="25" s="1"/>
  <c r="BI21" i="25" s="1"/>
  <c r="BP21" i="25" s="1"/>
  <c r="BW21" i="25" s="1"/>
  <c r="CD21" i="25" s="1"/>
  <c r="CK21" i="25" s="1"/>
  <c r="CP21" i="25" s="1"/>
  <c r="D21" i="23"/>
  <c r="D16" i="23"/>
  <c r="D23" i="23"/>
  <c r="E20" i="23"/>
  <c r="J17" i="23"/>
  <c r="H14" i="23"/>
  <c r="H22" i="23"/>
  <c r="E17" i="23"/>
  <c r="H23" i="23"/>
  <c r="J22" i="23"/>
  <c r="J21" i="23"/>
  <c r="H21" i="23"/>
  <c r="J20" i="23"/>
  <c r="H18" i="23"/>
  <c r="H20" i="23"/>
  <c r="D14" i="23"/>
  <c r="J15" i="23"/>
  <c r="D22" i="23"/>
  <c r="E22" i="23"/>
  <c r="E21" i="23"/>
  <c r="D20" i="23"/>
  <c r="H19" i="23"/>
  <c r="D18" i="23"/>
  <c r="E9" i="23"/>
  <c r="F22" i="23"/>
  <c r="F16" i="23"/>
  <c r="F18" i="23"/>
  <c r="F14" i="23"/>
  <c r="F15" i="23"/>
  <c r="F21" i="23"/>
  <c r="F8" i="23"/>
  <c r="F12" i="23"/>
  <c r="F7" i="23"/>
  <c r="F11" i="23"/>
  <c r="F13" i="23"/>
  <c r="F17" i="23"/>
  <c r="F9" i="23"/>
  <c r="J16" i="23"/>
  <c r="F19" i="23"/>
  <c r="F23" i="23"/>
  <c r="F10" i="23"/>
  <c r="F20" i="23"/>
  <c r="Z23" i="25"/>
  <c r="AG23" i="25" s="1"/>
  <c r="AN23" i="25" s="1"/>
  <c r="AU23" i="25" s="1"/>
  <c r="BB23" i="25" s="1"/>
  <c r="BI23" i="25" s="1"/>
  <c r="BP23" i="25" s="1"/>
  <c r="BW23" i="25" s="1"/>
  <c r="CD23" i="25" s="1"/>
  <c r="CK23" i="25" s="1"/>
  <c r="CP23" i="25" s="1"/>
  <c r="AX24" i="25"/>
  <c r="CO11" i="25"/>
  <c r="BA24" i="25"/>
  <c r="Z8" i="25"/>
  <c r="AG8" i="25" s="1"/>
  <c r="AN8" i="25" s="1"/>
  <c r="AU8" i="25" s="1"/>
  <c r="BB8" i="25" s="1"/>
  <c r="BI8" i="25" s="1"/>
  <c r="BP8" i="25" s="1"/>
  <c r="BW8" i="25" s="1"/>
  <c r="CD8" i="25" s="1"/>
  <c r="CK8" i="25" s="1"/>
  <c r="CP8" i="25" s="1"/>
  <c r="BO24" i="25"/>
  <c r="AC24" i="25"/>
  <c r="CO18" i="25"/>
  <c r="K18" i="25"/>
  <c r="S18" i="25" s="1"/>
  <c r="Z18" i="25" s="1"/>
  <c r="AG18" i="25" s="1"/>
  <c r="AN18" i="25" s="1"/>
  <c r="AU18" i="25" s="1"/>
  <c r="BB18" i="25" s="1"/>
  <c r="BI18" i="25" s="1"/>
  <c r="BP18" i="25" s="1"/>
  <c r="BW18" i="25" s="1"/>
  <c r="CD18" i="25" s="1"/>
  <c r="CK18" i="25" s="1"/>
  <c r="CP18" i="25" s="1"/>
  <c r="CN22" i="25"/>
  <c r="AV24" i="25"/>
  <c r="AY24" i="25"/>
  <c r="CG24" i="25"/>
  <c r="BM24" i="25"/>
  <c r="CO16" i="25"/>
  <c r="AQ24" i="25"/>
  <c r="AP24" i="25"/>
  <c r="AF24" i="25"/>
  <c r="CN9" i="25"/>
  <c r="CO17" i="25"/>
  <c r="CO23" i="25"/>
  <c r="AM24" i="25"/>
  <c r="AH24" i="25"/>
  <c r="CO22" i="25"/>
  <c r="T24" i="25"/>
  <c r="AT24" i="25"/>
  <c r="AB24" i="25"/>
  <c r="CO21" i="25"/>
  <c r="K13" i="25"/>
  <c r="S13" i="25" s="1"/>
  <c r="Z13" i="25" s="1"/>
  <c r="AG13" i="25" s="1"/>
  <c r="AN13" i="25" s="1"/>
  <c r="AU13" i="25" s="1"/>
  <c r="BB13" i="25" s="1"/>
  <c r="BI13" i="25" s="1"/>
  <c r="BP13" i="25" s="1"/>
  <c r="BW13" i="25" s="1"/>
  <c r="CD13" i="25" s="1"/>
  <c r="CK13" i="25" s="1"/>
  <c r="CP13" i="25" s="1"/>
  <c r="BC24" i="25"/>
  <c r="BF24" i="25"/>
  <c r="CF24" i="25"/>
  <c r="CE24" i="25"/>
  <c r="CI24" i="25"/>
  <c r="BK24" i="25"/>
  <c r="BN24" i="25"/>
  <c r="BJ24" i="25"/>
  <c r="AO24" i="25"/>
  <c r="AA24" i="25"/>
  <c r="AD24" i="25"/>
  <c r="CO10" i="25"/>
  <c r="CO12" i="25"/>
  <c r="Z15" i="25"/>
  <c r="AG15" i="25" s="1"/>
  <c r="AN15" i="25" s="1"/>
  <c r="AU15" i="25" s="1"/>
  <c r="BB15" i="25" s="1"/>
  <c r="BI15" i="25" s="1"/>
  <c r="BP15" i="25" s="1"/>
  <c r="BW15" i="25" s="1"/>
  <c r="CD15" i="25" s="1"/>
  <c r="CK15" i="25" s="1"/>
  <c r="CP15" i="25" s="1"/>
  <c r="BL24" i="25"/>
  <c r="CH24" i="25"/>
  <c r="H24" i="25"/>
  <c r="CN13" i="25"/>
  <c r="AL24" i="25"/>
  <c r="AE24" i="25"/>
  <c r="CN18" i="25"/>
  <c r="CN17" i="25"/>
  <c r="AS24" i="25"/>
  <c r="CN11" i="25"/>
  <c r="CN16" i="25"/>
  <c r="CO13" i="25"/>
  <c r="CO19" i="25"/>
  <c r="AI24" i="25"/>
  <c r="AR24" i="25"/>
  <c r="G24" i="25"/>
  <c r="CO7" i="25"/>
  <c r="Y24" i="25"/>
  <c r="J24" i="25"/>
  <c r="CN10" i="25"/>
  <c r="K16" i="25"/>
  <c r="S16" i="25" s="1"/>
  <c r="Z16" i="25" s="1"/>
  <c r="AG16" i="25" s="1"/>
  <c r="AN16" i="25" s="1"/>
  <c r="AU16" i="25" s="1"/>
  <c r="BB16" i="25" s="1"/>
  <c r="BI16" i="25" s="1"/>
  <c r="BP16" i="25" s="1"/>
  <c r="BW16" i="25" s="1"/>
  <c r="CD16" i="25" s="1"/>
  <c r="CK16" i="25" s="1"/>
  <c r="CP16" i="25" s="1"/>
  <c r="CN21" i="25"/>
  <c r="CO15" i="25"/>
  <c r="K10" i="25"/>
  <c r="S10" i="25" s="1"/>
  <c r="Z10" i="25" s="1"/>
  <c r="AG10" i="25" s="1"/>
  <c r="AN10" i="25" s="1"/>
  <c r="AU10" i="25" s="1"/>
  <c r="BB10" i="25" s="1"/>
  <c r="BI10" i="25" s="1"/>
  <c r="BP10" i="25" s="1"/>
  <c r="BW10" i="25" s="1"/>
  <c r="CD10" i="25" s="1"/>
  <c r="CK10" i="25" s="1"/>
  <c r="CP10" i="25" s="1"/>
  <c r="AK24" i="25"/>
  <c r="AW24" i="25"/>
  <c r="CN20" i="25"/>
  <c r="CN14" i="25"/>
  <c r="W24" i="25"/>
  <c r="U24" i="25"/>
  <c r="Z9" i="25"/>
  <c r="AG9" i="25" s="1"/>
  <c r="AN9" i="25" s="1"/>
  <c r="AU9" i="25" s="1"/>
  <c r="BB9" i="25" s="1"/>
  <c r="BI9" i="25" s="1"/>
  <c r="BP9" i="25" s="1"/>
  <c r="BW9" i="25" s="1"/>
  <c r="CD9" i="25" s="1"/>
  <c r="CK9" i="25" s="1"/>
  <c r="CP9" i="25" s="1"/>
  <c r="E24" i="25"/>
  <c r="K7" i="25"/>
  <c r="CN15" i="25"/>
  <c r="K11" i="25"/>
  <c r="S11" i="25" s="1"/>
  <c r="Z11" i="25" s="1"/>
  <c r="AG11" i="25" s="1"/>
  <c r="AN11" i="25" s="1"/>
  <c r="AU11" i="25" s="1"/>
  <c r="BB11" i="25" s="1"/>
  <c r="BI11" i="25" s="1"/>
  <c r="BP11" i="25" s="1"/>
  <c r="BW11" i="25" s="1"/>
  <c r="CD11" i="25" s="1"/>
  <c r="CK11" i="25" s="1"/>
  <c r="CP11" i="25" s="1"/>
  <c r="CN12" i="25"/>
  <c r="CN19" i="25"/>
  <c r="K17" i="25"/>
  <c r="S17" i="25" s="1"/>
  <c r="Z17" i="25" s="1"/>
  <c r="AG17" i="25" s="1"/>
  <c r="AN17" i="25" s="1"/>
  <c r="AU17" i="25" s="1"/>
  <c r="BB17" i="25" s="1"/>
  <c r="BI17" i="25" s="1"/>
  <c r="BP17" i="25" s="1"/>
  <c r="BW17" i="25" s="1"/>
  <c r="CD17" i="25" s="1"/>
  <c r="CK17" i="25" s="1"/>
  <c r="CP17" i="25" s="1"/>
  <c r="CN23" i="25"/>
  <c r="CN8" i="25"/>
  <c r="AZ24" i="25"/>
  <c r="X24" i="25"/>
  <c r="V24" i="25"/>
  <c r="Z14" i="25"/>
  <c r="AG14" i="25" s="1"/>
  <c r="AN14" i="25" s="1"/>
  <c r="AU14" i="25" s="1"/>
  <c r="BB14" i="25" s="1"/>
  <c r="BI14" i="25" s="1"/>
  <c r="BP14" i="25" s="1"/>
  <c r="BW14" i="25" s="1"/>
  <c r="CD14" i="25" s="1"/>
  <c r="CK14" i="25" s="1"/>
  <c r="CP14" i="25" s="1"/>
  <c r="BH24" i="25"/>
  <c r="F24" i="25"/>
  <c r="CN7" i="25"/>
  <c r="D24" i="25"/>
  <c r="E15" i="23"/>
  <c r="J11" i="23"/>
  <c r="H16" i="23"/>
  <c r="E16" i="23"/>
  <c r="E8" i="23"/>
  <c r="J8" i="23"/>
  <c r="E23" i="23"/>
  <c r="J23" i="23"/>
  <c r="J19" i="23"/>
  <c r="D19" i="23"/>
  <c r="J18" i="23"/>
  <c r="E18" i="23"/>
  <c r="J13" i="23"/>
  <c r="E13" i="23"/>
  <c r="E19" i="23"/>
  <c r="H17" i="23"/>
  <c r="D17" i="23"/>
  <c r="H13" i="23"/>
  <c r="D13" i="23"/>
  <c r="H10" i="23"/>
  <c r="D10" i="23"/>
  <c r="J14" i="23"/>
  <c r="H11" i="23"/>
  <c r="H15" i="23"/>
  <c r="E14" i="23"/>
  <c r="D15" i="23"/>
  <c r="E10" i="23"/>
  <c r="J7" i="23"/>
  <c r="D11" i="23"/>
  <c r="H7" i="23"/>
  <c r="D7" i="23"/>
  <c r="J10" i="23"/>
  <c r="E7" i="23"/>
  <c r="J12" i="23"/>
  <c r="D12" i="23"/>
  <c r="D9" i="23"/>
  <c r="J9" i="23"/>
  <c r="H8" i="23"/>
  <c r="E12" i="23"/>
  <c r="H12" i="23"/>
  <c r="H9" i="23"/>
  <c r="D8" i="23"/>
  <c r="B23" i="20"/>
  <c r="CK23" i="20" s="1"/>
  <c r="B22" i="20"/>
  <c r="CK22" i="20" s="1"/>
  <c r="B21" i="20"/>
  <c r="CK21" i="20" s="1"/>
  <c r="B20" i="20"/>
  <c r="CK20" i="20" s="1"/>
  <c r="B19" i="20"/>
  <c r="CK19" i="20" s="1"/>
  <c r="B18" i="20"/>
  <c r="CK18" i="20" s="1"/>
  <c r="B17" i="20"/>
  <c r="CK17" i="20" s="1"/>
  <c r="B16" i="20"/>
  <c r="CK16" i="20" s="1"/>
  <c r="B15" i="20"/>
  <c r="CK15" i="20" s="1"/>
  <c r="B14" i="20"/>
  <c r="CK14" i="20" s="1"/>
  <c r="B13" i="20"/>
  <c r="CK13" i="20" s="1"/>
  <c r="B12" i="20"/>
  <c r="CK12" i="20" s="1"/>
  <c r="B11" i="20"/>
  <c r="CK11" i="20" s="1"/>
  <c r="B10" i="20"/>
  <c r="CK10" i="20" s="1"/>
  <c r="B9" i="20"/>
  <c r="CK9" i="20" s="1"/>
  <c r="B8" i="20"/>
  <c r="CK8" i="20" s="1"/>
  <c r="B7" i="20"/>
  <c r="CK7" i="20" s="1"/>
  <c r="BV4" i="20"/>
  <c r="CC4" i="20" s="1"/>
  <c r="D4" i="20"/>
  <c r="K4" i="20" s="1"/>
  <c r="R4" i="20" s="1"/>
  <c r="Y4" i="20" s="1"/>
  <c r="AF4" i="20" s="1"/>
  <c r="AM4" i="20" s="1"/>
  <c r="AT4" i="20" s="1"/>
  <c r="BA4" i="20" s="1"/>
  <c r="BH4" i="20" s="1"/>
  <c r="C3" i="20"/>
  <c r="C5" i="20" s="1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V4" i="19"/>
  <c r="CC4" i="19" s="1"/>
  <c r="D4" i="19"/>
  <c r="K4" i="19" s="1"/>
  <c r="R4" i="19" s="1"/>
  <c r="Y4" i="19" s="1"/>
  <c r="AF4" i="19" s="1"/>
  <c r="AM4" i="19" s="1"/>
  <c r="AT4" i="19" s="1"/>
  <c r="BA4" i="19" s="1"/>
  <c r="BH4" i="19" s="1"/>
  <c r="C3" i="19"/>
  <c r="BV3" i="19" s="1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AR4" i="16"/>
  <c r="AV4" i="16" s="1"/>
  <c r="D4" i="16"/>
  <c r="H4" i="16" s="1"/>
  <c r="C3" i="16"/>
  <c r="C5" i="16" s="1"/>
  <c r="AM3" i="10"/>
  <c r="AM4" i="10"/>
  <c r="AM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K21" i="10"/>
  <c r="DB23" i="34" l="1"/>
  <c r="X24" i="34"/>
  <c r="AE7" i="34"/>
  <c r="AM24" i="32"/>
  <c r="AY7" i="32"/>
  <c r="DB24" i="26"/>
  <c r="DB8" i="26"/>
  <c r="DB10" i="26"/>
  <c r="DB21" i="26"/>
  <c r="DB12" i="26"/>
  <c r="CZ23" i="26"/>
  <c r="DB19" i="26"/>
  <c r="DB7" i="26"/>
  <c r="DB16" i="26"/>
  <c r="DB18" i="26"/>
  <c r="DB9" i="26"/>
  <c r="DB22" i="26"/>
  <c r="DB11" i="26"/>
  <c r="DB14" i="26"/>
  <c r="DB15" i="26"/>
  <c r="DB20" i="26"/>
  <c r="AI24" i="29"/>
  <c r="AQ7" i="29"/>
  <c r="AE24" i="28"/>
  <c r="AL7" i="28"/>
  <c r="CZ15" i="23"/>
  <c r="CZ23" i="23"/>
  <c r="CZ9" i="23"/>
  <c r="CZ22" i="23"/>
  <c r="CZ12" i="23"/>
  <c r="CZ8" i="23"/>
  <c r="CZ20" i="23"/>
  <c r="CZ10" i="23"/>
  <c r="CZ18" i="23"/>
  <c r="CZ11" i="23"/>
  <c r="CZ21" i="23"/>
  <c r="CZ16" i="23"/>
  <c r="CZ17" i="23"/>
  <c r="CZ7" i="23"/>
  <c r="BS24" i="23"/>
  <c r="J24" i="26"/>
  <c r="AE24" i="23"/>
  <c r="AG24" i="23"/>
  <c r="BE24" i="23"/>
  <c r="O24" i="23"/>
  <c r="BC24" i="23"/>
  <c r="W24" i="23"/>
  <c r="Y24" i="23"/>
  <c r="CQ24" i="23"/>
  <c r="AM24" i="23"/>
  <c r="Q24" i="23"/>
  <c r="CA24" i="23"/>
  <c r="BU24" i="23"/>
  <c r="CI24" i="23"/>
  <c r="CC24" i="23"/>
  <c r="BM24" i="23"/>
  <c r="DD12" i="23"/>
  <c r="DD7" i="23"/>
  <c r="DD13" i="23"/>
  <c r="CS24" i="23"/>
  <c r="AO24" i="23"/>
  <c r="CK24" i="23"/>
  <c r="AU24" i="23"/>
  <c r="AW24" i="23"/>
  <c r="BK24" i="23"/>
  <c r="DD8" i="23"/>
  <c r="DD18" i="23"/>
  <c r="DE21" i="23"/>
  <c r="DD9" i="23"/>
  <c r="DE12" i="23"/>
  <c r="DD15" i="23"/>
  <c r="DE14" i="23"/>
  <c r="DD19" i="23"/>
  <c r="DE8" i="23"/>
  <c r="DE11" i="23"/>
  <c r="DD22" i="23"/>
  <c r="DE22" i="23"/>
  <c r="DD16" i="23"/>
  <c r="Q10" i="26"/>
  <c r="X10" i="26" s="1"/>
  <c r="AE10" i="26" s="1"/>
  <c r="AL10" i="26" s="1"/>
  <c r="AS10" i="26" s="1"/>
  <c r="AZ10" i="26" s="1"/>
  <c r="BG10" i="26" s="1"/>
  <c r="BN10" i="26" s="1"/>
  <c r="BU10" i="26" s="1"/>
  <c r="CB10" i="26" s="1"/>
  <c r="CI10" i="26" s="1"/>
  <c r="CO10" i="26" s="1"/>
  <c r="CU10" i="26" s="1"/>
  <c r="DC10" i="26" s="1"/>
  <c r="X7" i="26"/>
  <c r="DE9" i="23"/>
  <c r="DD11" i="23"/>
  <c r="DD10" i="23"/>
  <c r="DD17" i="23"/>
  <c r="DE13" i="23"/>
  <c r="DE19" i="23"/>
  <c r="DE16" i="23"/>
  <c r="DE15" i="23"/>
  <c r="DE20" i="23"/>
  <c r="DE17" i="23"/>
  <c r="DD21" i="23"/>
  <c r="DE10" i="23"/>
  <c r="DE7" i="23"/>
  <c r="K21" i="23"/>
  <c r="S21" i="23" s="1"/>
  <c r="AA21" i="23" s="1"/>
  <c r="AI21" i="23" s="1"/>
  <c r="AQ21" i="23" s="1"/>
  <c r="AY21" i="23" s="1"/>
  <c r="BG21" i="23" s="1"/>
  <c r="BO21" i="23" s="1"/>
  <c r="BW21" i="23" s="1"/>
  <c r="CE21" i="23" s="1"/>
  <c r="CM21" i="23" s="1"/>
  <c r="CU21" i="23" s="1"/>
  <c r="DA21" i="23" s="1"/>
  <c r="DD14" i="23"/>
  <c r="K20" i="23"/>
  <c r="S20" i="23" s="1"/>
  <c r="AA20" i="23" s="1"/>
  <c r="AI20" i="23" s="1"/>
  <c r="AQ20" i="23" s="1"/>
  <c r="AY20" i="23" s="1"/>
  <c r="BG20" i="23" s="1"/>
  <c r="BO20" i="23" s="1"/>
  <c r="BW20" i="23" s="1"/>
  <c r="CE20" i="23" s="1"/>
  <c r="CM20" i="23" s="1"/>
  <c r="CU20" i="23" s="1"/>
  <c r="DA20" i="23" s="1"/>
  <c r="DD20" i="23"/>
  <c r="K23" i="23"/>
  <c r="S23" i="23" s="1"/>
  <c r="AA23" i="23" s="1"/>
  <c r="AI23" i="23" s="1"/>
  <c r="AQ23" i="23" s="1"/>
  <c r="AY23" i="23" s="1"/>
  <c r="BG23" i="23" s="1"/>
  <c r="BO23" i="23" s="1"/>
  <c r="BW23" i="23" s="1"/>
  <c r="CE23" i="23" s="1"/>
  <c r="CM23" i="23" s="1"/>
  <c r="CU23" i="23" s="1"/>
  <c r="DA23" i="23" s="1"/>
  <c r="DE23" i="23"/>
  <c r="BF24" i="23"/>
  <c r="K18" i="23"/>
  <c r="S18" i="23" s="1"/>
  <c r="AA18" i="23" s="1"/>
  <c r="AI18" i="23" s="1"/>
  <c r="AQ18" i="23" s="1"/>
  <c r="AY18" i="23" s="1"/>
  <c r="BG18" i="23" s="1"/>
  <c r="BO18" i="23" s="1"/>
  <c r="BW18" i="23" s="1"/>
  <c r="CE18" i="23" s="1"/>
  <c r="CM18" i="23" s="1"/>
  <c r="CU18" i="23" s="1"/>
  <c r="DA18" i="23" s="1"/>
  <c r="DE18" i="23"/>
  <c r="DD23" i="23"/>
  <c r="CZ13" i="23"/>
  <c r="T24" i="23"/>
  <c r="V24" i="23"/>
  <c r="M24" i="23"/>
  <c r="U24" i="23"/>
  <c r="BQ24" i="23"/>
  <c r="BT24" i="23"/>
  <c r="Z24" i="23"/>
  <c r="BL24" i="23"/>
  <c r="AC24" i="23"/>
  <c r="BP24" i="23"/>
  <c r="BA24" i="23"/>
  <c r="AD24" i="23"/>
  <c r="X24" i="23"/>
  <c r="R24" i="23"/>
  <c r="AK24" i="23"/>
  <c r="K15" i="23"/>
  <c r="S15" i="23" s="1"/>
  <c r="K14" i="23"/>
  <c r="S14" i="23" s="1"/>
  <c r="AA14" i="23" s="1"/>
  <c r="AI14" i="23" s="1"/>
  <c r="AQ14" i="23" s="1"/>
  <c r="AY14" i="23" s="1"/>
  <c r="BG14" i="23" s="1"/>
  <c r="BO14" i="23" s="1"/>
  <c r="BW14" i="23" s="1"/>
  <c r="CE14" i="23" s="1"/>
  <c r="CM14" i="23" s="1"/>
  <c r="CU14" i="23" s="1"/>
  <c r="DA14" i="23" s="1"/>
  <c r="CZ19" i="23"/>
  <c r="CZ14" i="23"/>
  <c r="K16" i="23"/>
  <c r="S16" i="23" s="1"/>
  <c r="AA16" i="23" s="1"/>
  <c r="AI16" i="23" s="1"/>
  <c r="AQ16" i="23" s="1"/>
  <c r="AY16" i="23" s="1"/>
  <c r="BG16" i="23" s="1"/>
  <c r="BO16" i="23" s="1"/>
  <c r="BW16" i="23" s="1"/>
  <c r="CE16" i="23" s="1"/>
  <c r="CM16" i="23" s="1"/>
  <c r="CU16" i="23" s="1"/>
  <c r="DA16" i="23" s="1"/>
  <c r="BN24" i="23"/>
  <c r="BR24" i="23"/>
  <c r="AH24" i="23"/>
  <c r="K17" i="23"/>
  <c r="S17" i="23" s="1"/>
  <c r="AA17" i="23" s="1"/>
  <c r="AI17" i="23" s="1"/>
  <c r="AQ17" i="23" s="1"/>
  <c r="AY17" i="23" s="1"/>
  <c r="BG17" i="23" s="1"/>
  <c r="BO17" i="23" s="1"/>
  <c r="BW17" i="23" s="1"/>
  <c r="CE17" i="23" s="1"/>
  <c r="CM17" i="23" s="1"/>
  <c r="CU17" i="23" s="1"/>
  <c r="DA17" i="23" s="1"/>
  <c r="AF24" i="23"/>
  <c r="BB24" i="23"/>
  <c r="BJ24" i="23"/>
  <c r="AZ24" i="23"/>
  <c r="L24" i="23"/>
  <c r="CF24" i="23"/>
  <c r="CO24" i="23"/>
  <c r="CD24" i="23"/>
  <c r="AV24" i="23"/>
  <c r="CJ24" i="23"/>
  <c r="P24" i="23"/>
  <c r="BH24" i="23"/>
  <c r="BD24" i="23"/>
  <c r="N24" i="23"/>
  <c r="CL24" i="23"/>
  <c r="BX24" i="23"/>
  <c r="CP24" i="23"/>
  <c r="CT24" i="23"/>
  <c r="CB24" i="23"/>
  <c r="AR24" i="23"/>
  <c r="AX24" i="23"/>
  <c r="CG24" i="23"/>
  <c r="AP24" i="23"/>
  <c r="BV24" i="23"/>
  <c r="BI24" i="23"/>
  <c r="CH24" i="23"/>
  <c r="BY24" i="23"/>
  <c r="AS24" i="23"/>
  <c r="AJ24" i="23"/>
  <c r="AB24" i="23"/>
  <c r="AL24" i="23"/>
  <c r="CN24" i="23"/>
  <c r="CR24" i="23"/>
  <c r="BZ24" i="23"/>
  <c r="AT24" i="23"/>
  <c r="AN24" i="23"/>
  <c r="CY22" i="23"/>
  <c r="K22" i="23"/>
  <c r="S22" i="23" s="1"/>
  <c r="AA22" i="23" s="1"/>
  <c r="AI22" i="23" s="1"/>
  <c r="AQ22" i="23" s="1"/>
  <c r="AY22" i="23" s="1"/>
  <c r="BG22" i="23" s="1"/>
  <c r="BO22" i="23" s="1"/>
  <c r="BW22" i="23" s="1"/>
  <c r="CE22" i="23" s="1"/>
  <c r="CM22" i="23" s="1"/>
  <c r="CU22" i="23" s="1"/>
  <c r="DA22" i="23" s="1"/>
  <c r="K11" i="23"/>
  <c r="S11" i="23" s="1"/>
  <c r="K8" i="23"/>
  <c r="S8" i="23" s="1"/>
  <c r="AA8" i="23" s="1"/>
  <c r="AI8" i="23" s="1"/>
  <c r="AQ8" i="23" s="1"/>
  <c r="AY8" i="23" s="1"/>
  <c r="BG8" i="23" s="1"/>
  <c r="BO8" i="23" s="1"/>
  <c r="BW8" i="23" s="1"/>
  <c r="CE8" i="23" s="1"/>
  <c r="CM8" i="23" s="1"/>
  <c r="CU8" i="23" s="1"/>
  <c r="DA8" i="23" s="1"/>
  <c r="I24" i="23"/>
  <c r="CX22" i="23"/>
  <c r="K24" i="25"/>
  <c r="S7" i="25"/>
  <c r="CY16" i="23"/>
  <c r="CX21" i="23"/>
  <c r="CY20" i="23"/>
  <c r="K13" i="23"/>
  <c r="S13" i="23" s="1"/>
  <c r="CX16" i="23"/>
  <c r="CY23" i="23"/>
  <c r="CX20" i="23"/>
  <c r="CY17" i="23"/>
  <c r="CY11" i="23"/>
  <c r="CX14" i="23"/>
  <c r="CY14" i="23"/>
  <c r="CY19" i="23"/>
  <c r="CY10" i="23"/>
  <c r="CY15" i="23"/>
  <c r="CY9" i="23"/>
  <c r="G24" i="23"/>
  <c r="CY18" i="23"/>
  <c r="CY13" i="23"/>
  <c r="K12" i="23"/>
  <c r="S12" i="23" s="1"/>
  <c r="CX13" i="23"/>
  <c r="CX11" i="23"/>
  <c r="K10" i="23"/>
  <c r="S10" i="23" s="1"/>
  <c r="CX19" i="23"/>
  <c r="K19" i="23"/>
  <c r="S19" i="23" s="1"/>
  <c r="CY7" i="23"/>
  <c r="D24" i="23"/>
  <c r="K7" i="23"/>
  <c r="J24" i="23"/>
  <c r="CX15" i="23"/>
  <c r="CY21" i="23"/>
  <c r="CX12" i="23"/>
  <c r="CY8" i="23"/>
  <c r="K9" i="23"/>
  <c r="S9" i="23" s="1"/>
  <c r="CX10" i="23"/>
  <c r="H24" i="23"/>
  <c r="CX23" i="23"/>
  <c r="CX7" i="23"/>
  <c r="CX8" i="23"/>
  <c r="E24" i="23"/>
  <c r="CX9" i="23"/>
  <c r="CX17" i="23"/>
  <c r="CX18" i="23"/>
  <c r="F24" i="23"/>
  <c r="CY12" i="23"/>
  <c r="CC3" i="20"/>
  <c r="CC5" i="20" s="1"/>
  <c r="CC11" i="20" s="1"/>
  <c r="AB3" i="16"/>
  <c r="D3" i="16"/>
  <c r="D5" i="16" s="1"/>
  <c r="E11" i="16" s="1"/>
  <c r="AR3" i="16"/>
  <c r="AR5" i="16" s="1"/>
  <c r="AR17" i="16" s="1"/>
  <c r="H3" i="16"/>
  <c r="H5" i="16" s="1"/>
  <c r="X3" i="16"/>
  <c r="L3" i="16"/>
  <c r="AJ3" i="16"/>
  <c r="BV5" i="19"/>
  <c r="BV21" i="19" s="1"/>
  <c r="T3" i="16"/>
  <c r="AN3" i="16"/>
  <c r="AN5" i="16" s="1"/>
  <c r="AN22" i="16" s="1"/>
  <c r="Y3" i="20"/>
  <c r="Y5" i="20" s="1"/>
  <c r="Y16" i="20" s="1"/>
  <c r="BA3" i="20"/>
  <c r="BA5" i="20" s="1"/>
  <c r="BF21" i="20" s="1"/>
  <c r="BV3" i="20"/>
  <c r="BV5" i="20" s="1"/>
  <c r="BX18" i="20" s="1"/>
  <c r="AT3" i="20"/>
  <c r="AT5" i="20" s="1"/>
  <c r="R3" i="20"/>
  <c r="R5" i="20" s="1"/>
  <c r="R8" i="20" s="1"/>
  <c r="BO3" i="20"/>
  <c r="BO5" i="20" s="1"/>
  <c r="BO15" i="20" s="1"/>
  <c r="AM3" i="20"/>
  <c r="AM5" i="20" s="1"/>
  <c r="AN17" i="20" s="1"/>
  <c r="K3" i="20"/>
  <c r="K5" i="20" s="1"/>
  <c r="BH3" i="20"/>
  <c r="BH5" i="20" s="1"/>
  <c r="BM10" i="20" s="1"/>
  <c r="AF3" i="20"/>
  <c r="AF5" i="20" s="1"/>
  <c r="AI7" i="20" s="1"/>
  <c r="D3" i="20"/>
  <c r="D5" i="20" s="1"/>
  <c r="I21" i="20" s="1"/>
  <c r="AH10" i="20"/>
  <c r="BQ10" i="20"/>
  <c r="AF10" i="20"/>
  <c r="BO10" i="20"/>
  <c r="AF14" i="20"/>
  <c r="BO14" i="20"/>
  <c r="BR9" i="20"/>
  <c r="BQ9" i="20"/>
  <c r="AW9" i="20"/>
  <c r="BO9" i="20"/>
  <c r="BR13" i="20"/>
  <c r="BO13" i="20"/>
  <c r="BW13" i="20"/>
  <c r="AY11" i="20"/>
  <c r="CG15" i="20"/>
  <c r="BS15" i="20"/>
  <c r="BP11" i="20"/>
  <c r="BT11" i="20"/>
  <c r="L15" i="20"/>
  <c r="AJ15" i="20"/>
  <c r="AU16" i="20"/>
  <c r="N17" i="20"/>
  <c r="BP18" i="20"/>
  <c r="AU19" i="20"/>
  <c r="AV16" i="20"/>
  <c r="BP16" i="20"/>
  <c r="O17" i="20"/>
  <c r="AG19" i="20"/>
  <c r="AG16" i="20"/>
  <c r="AF17" i="20"/>
  <c r="BP17" i="20"/>
  <c r="AI18" i="20"/>
  <c r="AV18" i="20"/>
  <c r="AV19" i="20"/>
  <c r="AJ19" i="20"/>
  <c r="BR19" i="20"/>
  <c r="V19" i="20"/>
  <c r="K19" i="20"/>
  <c r="AY19" i="20"/>
  <c r="BO19" i="20"/>
  <c r="BS20" i="20"/>
  <c r="BQ20" i="20"/>
  <c r="AK20" i="20"/>
  <c r="M20" i="20"/>
  <c r="N20" i="20"/>
  <c r="BO20" i="20"/>
  <c r="BP21" i="20"/>
  <c r="AJ21" i="20"/>
  <c r="L21" i="20"/>
  <c r="N21" i="20"/>
  <c r="AI21" i="20"/>
  <c r="AT21" i="20"/>
  <c r="O20" i="20"/>
  <c r="AU20" i="20"/>
  <c r="BP20" i="20"/>
  <c r="AK21" i="20"/>
  <c r="K22" i="20"/>
  <c r="AI22" i="20"/>
  <c r="AU22" i="20"/>
  <c r="AY22" i="20"/>
  <c r="N23" i="20"/>
  <c r="Z23" i="20"/>
  <c r="AT23" i="20"/>
  <c r="AX23" i="20"/>
  <c r="BR23" i="20"/>
  <c r="AB22" i="20"/>
  <c r="AF22" i="20"/>
  <c r="AJ22" i="20"/>
  <c r="AV22" i="20"/>
  <c r="BT22" i="20"/>
  <c r="G23" i="20"/>
  <c r="K23" i="20"/>
  <c r="O23" i="20"/>
  <c r="AI23" i="20"/>
  <c r="AU23" i="20"/>
  <c r="AY23" i="20"/>
  <c r="BS23" i="20"/>
  <c r="BW19" i="19"/>
  <c r="BA3" i="19"/>
  <c r="BA5" i="19" s="1"/>
  <c r="BD12" i="19" s="1"/>
  <c r="D3" i="19"/>
  <c r="D5" i="19" s="1"/>
  <c r="H16" i="19" s="1"/>
  <c r="AF3" i="19"/>
  <c r="AF5" i="19" s="1"/>
  <c r="AJ7" i="19" s="1"/>
  <c r="BH3" i="19"/>
  <c r="BH5" i="19" s="1"/>
  <c r="Y3" i="19"/>
  <c r="Y5" i="19" s="1"/>
  <c r="AA7" i="19" s="1"/>
  <c r="CC3" i="19"/>
  <c r="CC5" i="19" s="1"/>
  <c r="CG8" i="19" s="1"/>
  <c r="C5" i="19"/>
  <c r="K3" i="19"/>
  <c r="K5" i="19" s="1"/>
  <c r="K7" i="19" s="1"/>
  <c r="AM3" i="19"/>
  <c r="AM5" i="19" s="1"/>
  <c r="AO12" i="19" s="1"/>
  <c r="BO3" i="19"/>
  <c r="BO5" i="19" s="1"/>
  <c r="BO9" i="19" s="1"/>
  <c r="D7" i="19"/>
  <c r="L7" i="19"/>
  <c r="R3" i="19"/>
  <c r="R5" i="19" s="1"/>
  <c r="W9" i="19" s="1"/>
  <c r="AT3" i="19"/>
  <c r="AT5" i="19" s="1"/>
  <c r="BE8" i="19"/>
  <c r="M8" i="19"/>
  <c r="L8" i="19"/>
  <c r="BO8" i="19"/>
  <c r="K12" i="19"/>
  <c r="AQ12" i="19"/>
  <c r="AI9" i="19"/>
  <c r="N10" i="19"/>
  <c r="M11" i="19"/>
  <c r="Y11" i="19"/>
  <c r="K13" i="19"/>
  <c r="O13" i="19"/>
  <c r="N14" i="19"/>
  <c r="CE15" i="19"/>
  <c r="K16" i="19"/>
  <c r="L9" i="19"/>
  <c r="P9" i="19"/>
  <c r="AF9" i="19"/>
  <c r="K10" i="19"/>
  <c r="AI10" i="19"/>
  <c r="BW10" i="19"/>
  <c r="AH11" i="19"/>
  <c r="L13" i="19"/>
  <c r="BT13" i="19"/>
  <c r="BW14" i="19"/>
  <c r="BK14" i="19"/>
  <c r="O14" i="19"/>
  <c r="AK14" i="19"/>
  <c r="O16" i="19"/>
  <c r="O11" i="19"/>
  <c r="AI11" i="19"/>
  <c r="BO11" i="19"/>
  <c r="AW13" i="19"/>
  <c r="BB16" i="19"/>
  <c r="N16" i="19"/>
  <c r="AK16" i="19"/>
  <c r="M16" i="19"/>
  <c r="E16" i="19"/>
  <c r="BP16" i="19"/>
  <c r="AN16" i="19"/>
  <c r="P16" i="19"/>
  <c r="L16" i="19"/>
  <c r="CH16" i="19"/>
  <c r="AG15" i="19"/>
  <c r="BO17" i="19"/>
  <c r="AU17" i="19"/>
  <c r="BR17" i="19"/>
  <c r="AX17" i="19"/>
  <c r="Z17" i="19"/>
  <c r="N17" i="19"/>
  <c r="M17" i="19"/>
  <c r="AF17" i="19"/>
  <c r="AV17" i="19"/>
  <c r="AM18" i="19"/>
  <c r="BB18" i="19"/>
  <c r="AX18" i="19"/>
  <c r="R18" i="19"/>
  <c r="N18" i="19"/>
  <c r="BI18" i="19"/>
  <c r="Y18" i="19"/>
  <c r="M18" i="19"/>
  <c r="K18" i="19"/>
  <c r="AJ18" i="19"/>
  <c r="BP18" i="19"/>
  <c r="O19" i="19"/>
  <c r="N20" i="19"/>
  <c r="N15" i="19"/>
  <c r="AH15" i="19"/>
  <c r="AT15" i="19"/>
  <c r="CD15" i="19"/>
  <c r="D17" i="19"/>
  <c r="O17" i="19"/>
  <c r="AO17" i="19"/>
  <c r="BM17" i="19"/>
  <c r="L18" i="19"/>
  <c r="CG19" i="19"/>
  <c r="CD19" i="19"/>
  <c r="BF19" i="19"/>
  <c r="AH19" i="19"/>
  <c r="N19" i="19"/>
  <c r="BQ19" i="19"/>
  <c r="BM19" i="19"/>
  <c r="AC19" i="19"/>
  <c r="M19" i="19"/>
  <c r="BH19" i="19"/>
  <c r="AR19" i="19"/>
  <c r="AJ19" i="19"/>
  <c r="AB19" i="19"/>
  <c r="P19" i="19"/>
  <c r="L19" i="19"/>
  <c r="D19" i="19"/>
  <c r="S19" i="19"/>
  <c r="BO19" i="19"/>
  <c r="CE19" i="19"/>
  <c r="K15" i="19"/>
  <c r="O15" i="19"/>
  <c r="AI15" i="19"/>
  <c r="AU15" i="19"/>
  <c r="BO15" i="19"/>
  <c r="BS15" i="19"/>
  <c r="K17" i="19"/>
  <c r="P17" i="19"/>
  <c r="AR17" i="19"/>
  <c r="BH17" i="19"/>
  <c r="G18" i="19"/>
  <c r="O18" i="19"/>
  <c r="BH18" i="19"/>
  <c r="BV20" i="19"/>
  <c r="BR20" i="19"/>
  <c r="CG20" i="19"/>
  <c r="BY20" i="19"/>
  <c r="BI20" i="19"/>
  <c r="BE20" i="19"/>
  <c r="AG20" i="19"/>
  <c r="CF20" i="19"/>
  <c r="AV20" i="19"/>
  <c r="AF20" i="19"/>
  <c r="T20" i="19"/>
  <c r="P20" i="19"/>
  <c r="L20" i="19"/>
  <c r="D20" i="19"/>
  <c r="BK20" i="19"/>
  <c r="M20" i="19"/>
  <c r="AI20" i="19"/>
  <c r="K20" i="19"/>
  <c r="AX20" i="19"/>
  <c r="AH20" i="19"/>
  <c r="O20" i="19"/>
  <c r="Y20" i="19"/>
  <c r="CE23" i="19"/>
  <c r="K21" i="19"/>
  <c r="O21" i="19"/>
  <c r="AI21" i="19"/>
  <c r="AQ21" i="19"/>
  <c r="BK21" i="19"/>
  <c r="BO21" i="19"/>
  <c r="N22" i="19"/>
  <c r="AD22" i="19"/>
  <c r="AH22" i="19"/>
  <c r="BJ22" i="19"/>
  <c r="BZ22" i="19"/>
  <c r="M23" i="19"/>
  <c r="AG23" i="19"/>
  <c r="AK23" i="19"/>
  <c r="BM23" i="19"/>
  <c r="BQ23" i="19"/>
  <c r="K22" i="19"/>
  <c r="O22" i="19"/>
  <c r="AA22" i="19"/>
  <c r="AI22" i="19"/>
  <c r="AU22" i="19"/>
  <c r="BS22" i="19"/>
  <c r="F23" i="19"/>
  <c r="N23" i="19"/>
  <c r="AD23" i="19"/>
  <c r="AH23" i="19"/>
  <c r="BR23" i="19"/>
  <c r="BZ23" i="19"/>
  <c r="K23" i="19"/>
  <c r="O23" i="19"/>
  <c r="AI23" i="19"/>
  <c r="BK23" i="19"/>
  <c r="BO23" i="19"/>
  <c r="F10" i="16"/>
  <c r="AP21" i="16"/>
  <c r="AN23" i="16"/>
  <c r="AO22" i="16"/>
  <c r="AO10" i="16"/>
  <c r="AN7" i="16"/>
  <c r="AP13" i="16"/>
  <c r="AR22" i="16"/>
  <c r="AR21" i="16"/>
  <c r="AR18" i="16"/>
  <c r="AR15" i="16"/>
  <c r="AR19" i="16"/>
  <c r="AS22" i="16"/>
  <c r="AS18" i="16"/>
  <c r="AR11" i="16"/>
  <c r="AS15" i="16"/>
  <c r="AS11" i="16"/>
  <c r="AT10" i="16"/>
  <c r="AT14" i="16"/>
  <c r="L4" i="16"/>
  <c r="P4" i="16" s="1"/>
  <c r="T4" i="16" s="1"/>
  <c r="X4" i="16" s="1"/>
  <c r="AP8" i="16"/>
  <c r="E8" i="16"/>
  <c r="E22" i="16"/>
  <c r="D14" i="16"/>
  <c r="D11" i="16"/>
  <c r="D17" i="16"/>
  <c r="E7" i="16"/>
  <c r="AT9" i="16"/>
  <c r="F9" i="16"/>
  <c r="AS9" i="16"/>
  <c r="D15" i="16"/>
  <c r="P3" i="16"/>
  <c r="AF3" i="16"/>
  <c r="AV3" i="16"/>
  <c r="AV5" i="16" s="1"/>
  <c r="AX7" i="16" s="1"/>
  <c r="AT7" i="16"/>
  <c r="E12" i="16"/>
  <c r="AS13" i="16"/>
  <c r="E13" i="16"/>
  <c r="AR13" i="16"/>
  <c r="AS20" i="16"/>
  <c r="AO20" i="16"/>
  <c r="AR20" i="16"/>
  <c r="D20" i="16"/>
  <c r="AR10" i="16"/>
  <c r="F13" i="16"/>
  <c r="AT13" i="16"/>
  <c r="AV14" i="16"/>
  <c r="AT16" i="16"/>
  <c r="AT15" i="16"/>
  <c r="AR14" i="16"/>
  <c r="AP16" i="16"/>
  <c r="F18" i="16"/>
  <c r="AT18" i="16"/>
  <c r="AO19" i="16"/>
  <c r="AS19" i="16"/>
  <c r="AW19" i="16"/>
  <c r="AP22" i="16"/>
  <c r="AO23" i="16"/>
  <c r="AS23" i="16"/>
  <c r="AT19" i="16"/>
  <c r="AP23" i="16"/>
  <c r="AT23" i="16"/>
  <c r="AE24" i="34" l="1"/>
  <c r="AL7" i="34"/>
  <c r="AY24" i="32"/>
  <c r="BK7" i="32"/>
  <c r="DF8" i="23"/>
  <c r="DF9" i="23"/>
  <c r="DB23" i="26"/>
  <c r="AQ24" i="29"/>
  <c r="AY7" i="29"/>
  <c r="AL24" i="28"/>
  <c r="AS7" i="28"/>
  <c r="BK8" i="19"/>
  <c r="BJ19" i="19"/>
  <c r="BH20" i="19"/>
  <c r="BL14" i="19"/>
  <c r="BL16" i="19"/>
  <c r="BK22" i="19"/>
  <c r="BK19" i="19"/>
  <c r="BM20" i="19"/>
  <c r="BI8" i="19"/>
  <c r="BL9" i="19"/>
  <c r="BK18" i="19"/>
  <c r="BJ18" i="19"/>
  <c r="BJ15" i="19"/>
  <c r="BK15" i="19"/>
  <c r="BL20" i="19"/>
  <c r="BI23" i="19"/>
  <c r="BM18" i="19"/>
  <c r="BL19" i="19"/>
  <c r="AY11" i="19"/>
  <c r="AU18" i="19"/>
  <c r="AY13" i="19"/>
  <c r="AV9" i="19"/>
  <c r="AU16" i="19"/>
  <c r="AT17" i="19"/>
  <c r="AT18" i="19"/>
  <c r="AW18" i="19"/>
  <c r="AX15" i="19"/>
  <c r="AX19" i="19"/>
  <c r="AW19" i="19"/>
  <c r="AV19" i="19"/>
  <c r="AY15" i="19"/>
  <c r="AT20" i="19"/>
  <c r="AU21" i="19"/>
  <c r="AT22" i="19"/>
  <c r="AW23" i="19"/>
  <c r="AY22" i="19"/>
  <c r="AT23" i="19"/>
  <c r="AU23" i="19"/>
  <c r="AY19" i="19"/>
  <c r="AX22" i="19"/>
  <c r="AX23" i="19"/>
  <c r="AW17" i="19"/>
  <c r="AY20" i="19"/>
  <c r="AU10" i="19"/>
  <c r="AU20" i="19"/>
  <c r="AU11" i="19"/>
  <c r="AV16" i="19"/>
  <c r="AY16" i="19"/>
  <c r="AU19" i="19"/>
  <c r="AT19" i="19"/>
  <c r="AW20" i="19"/>
  <c r="AY21" i="19"/>
  <c r="AY23" i="19"/>
  <c r="AV13" i="19"/>
  <c r="CG23" i="19"/>
  <c r="AJ20" i="19"/>
  <c r="BT19" i="19"/>
  <c r="AK19" i="19"/>
  <c r="CH19" i="19"/>
  <c r="BR19" i="19"/>
  <c r="AG18" i="19"/>
  <c r="CC18" i="19"/>
  <c r="AH18" i="19"/>
  <c r="AH17" i="19"/>
  <c r="CH17" i="19"/>
  <c r="BW17" i="19"/>
  <c r="AJ14" i="19"/>
  <c r="AF13" i="19"/>
  <c r="BS13" i="19"/>
  <c r="AF8" i="19"/>
  <c r="AF7" i="19"/>
  <c r="BO23" i="20"/>
  <c r="BP22" i="20"/>
  <c r="BS22" i="20"/>
  <c r="BT21" i="20"/>
  <c r="CC20" i="20"/>
  <c r="CD19" i="20"/>
  <c r="BP19" i="20"/>
  <c r="BO18" i="20"/>
  <c r="BQ16" i="20"/>
  <c r="AH18" i="20"/>
  <c r="CD17" i="20"/>
  <c r="AI16" i="20"/>
  <c r="BS12" i="20"/>
  <c r="AJ11" i="20"/>
  <c r="BS11" i="20"/>
  <c r="AG13" i="20"/>
  <c r="AG9" i="20"/>
  <c r="BT8" i="20"/>
  <c r="BT14" i="20"/>
  <c r="BT10" i="20"/>
  <c r="BR8" i="20"/>
  <c r="V23" i="19"/>
  <c r="BS20" i="19"/>
  <c r="AV22" i="16"/>
  <c r="AW12" i="16"/>
  <c r="CH23" i="19"/>
  <c r="W22" i="19"/>
  <c r="CC23" i="19"/>
  <c r="CD22" i="19"/>
  <c r="BW21" i="19"/>
  <c r="U20" i="19"/>
  <c r="AN20" i="19"/>
  <c r="BP20" i="19"/>
  <c r="CC20" i="19"/>
  <c r="CH20" i="19"/>
  <c r="BP17" i="19"/>
  <c r="AI19" i="19"/>
  <c r="CF19" i="19"/>
  <c r="F19" i="19"/>
  <c r="BV19" i="19"/>
  <c r="CC17" i="19"/>
  <c r="CE20" i="19"/>
  <c r="E18" i="19"/>
  <c r="CG18" i="19"/>
  <c r="CD18" i="19"/>
  <c r="CE18" i="19"/>
  <c r="H17" i="19"/>
  <c r="AI17" i="19"/>
  <c r="CC15" i="19"/>
  <c r="AC16" i="19"/>
  <c r="CC14" i="19"/>
  <c r="AQ11" i="19"/>
  <c r="AM14" i="19"/>
  <c r="AQ10" i="19"/>
  <c r="CF8" i="19"/>
  <c r="AC7" i="19"/>
  <c r="AH7" i="19"/>
  <c r="CD23" i="20"/>
  <c r="AH23" i="20"/>
  <c r="BO21" i="20"/>
  <c r="BQ21" i="20"/>
  <c r="AG20" i="20"/>
  <c r="AH21" i="20"/>
  <c r="AB19" i="20"/>
  <c r="BT18" i="20"/>
  <c r="BT17" i="20"/>
  <c r="BI16" i="20"/>
  <c r="BS17" i="20"/>
  <c r="BS19" i="20"/>
  <c r="BR17" i="20"/>
  <c r="BP15" i="20"/>
  <c r="AI12" i="20"/>
  <c r="AF11" i="20"/>
  <c r="AH13" i="20"/>
  <c r="AJ8" i="20"/>
  <c r="BQ14" i="20"/>
  <c r="AG10" i="20"/>
  <c r="AH8" i="20"/>
  <c r="AT22" i="16"/>
  <c r="AS12" i="16"/>
  <c r="AT20" i="16"/>
  <c r="AR12" i="16"/>
  <c r="AR9" i="16"/>
  <c r="AT8" i="16"/>
  <c r="AS7" i="16"/>
  <c r="AR16" i="16"/>
  <c r="AS14" i="16"/>
  <c r="AS17" i="16"/>
  <c r="AT17" i="16"/>
  <c r="AS21" i="16"/>
  <c r="AA23" i="19"/>
  <c r="Z23" i="19"/>
  <c r="AQ22" i="19"/>
  <c r="BA23" i="19"/>
  <c r="Z22" i="19"/>
  <c r="AM21" i="19"/>
  <c r="AP20" i="19"/>
  <c r="AA20" i="19"/>
  <c r="AB20" i="19"/>
  <c r="AR20" i="19"/>
  <c r="AK20" i="19"/>
  <c r="AJ17" i="19"/>
  <c r="AA15" i="19"/>
  <c r="AF19" i="19"/>
  <c r="AG19" i="19"/>
  <c r="V19" i="19"/>
  <c r="AP19" i="19"/>
  <c r="AG17" i="19"/>
  <c r="AP15" i="19"/>
  <c r="AC18" i="19"/>
  <c r="AP18" i="19"/>
  <c r="AQ18" i="19"/>
  <c r="AD17" i="19"/>
  <c r="AQ17" i="19"/>
  <c r="AR16" i="19"/>
  <c r="CD16" i="19"/>
  <c r="AG16" i="19"/>
  <c r="Z16" i="19"/>
  <c r="CG16" i="19"/>
  <c r="BS11" i="19"/>
  <c r="AM11" i="19"/>
  <c r="AC14" i="19"/>
  <c r="AQ14" i="19"/>
  <c r="AN14" i="19"/>
  <c r="Z11" i="19"/>
  <c r="AM10" i="19"/>
  <c r="AP14" i="19"/>
  <c r="AM13" i="19"/>
  <c r="BA11" i="19"/>
  <c r="AM9" i="19"/>
  <c r="AB8" i="19"/>
  <c r="AG12" i="19"/>
  <c r="AB20" i="20"/>
  <c r="AI19" i="20"/>
  <c r="AH19" i="20"/>
  <c r="AF19" i="20"/>
  <c r="BT19" i="20"/>
  <c r="W18" i="20"/>
  <c r="AJ17" i="20"/>
  <c r="AK16" i="20"/>
  <c r="BR18" i="20"/>
  <c r="AI17" i="20"/>
  <c r="AJ16" i="20"/>
  <c r="AK18" i="20"/>
  <c r="BO16" i="20"/>
  <c r="BL15" i="20"/>
  <c r="BK12" i="20"/>
  <c r="BL11" i="20"/>
  <c r="AI11" i="20"/>
  <c r="AK13" i="20"/>
  <c r="S9" i="20"/>
  <c r="AH9" i="20"/>
  <c r="AG7" i="20"/>
  <c r="AG14" i="20"/>
  <c r="AJ10" i="20"/>
  <c r="AI8" i="20"/>
  <c r="AM22" i="19"/>
  <c r="AD20" i="19"/>
  <c r="AO20" i="19"/>
  <c r="AR18" i="19"/>
  <c r="BD19" i="19"/>
  <c r="Z19" i="19"/>
  <c r="BD18" i="19"/>
  <c r="Y17" i="19"/>
  <c r="AM20" i="19"/>
  <c r="BE15" i="19"/>
  <c r="AB16" i="19"/>
  <c r="AD16" i="19"/>
  <c r="AR14" i="19"/>
  <c r="AN13" i="19"/>
  <c r="BB11" i="19"/>
  <c r="AR9" i="19"/>
  <c r="AA13" i="19"/>
  <c r="AO11" i="19"/>
  <c r="AP10" i="19"/>
  <c r="AC8" i="19"/>
  <c r="AN7" i="19"/>
  <c r="AD12" i="19"/>
  <c r="AA22" i="20"/>
  <c r="Z21" i="20"/>
  <c r="AB21" i="20"/>
  <c r="W20" i="20"/>
  <c r="S19" i="20"/>
  <c r="AQ23" i="19"/>
  <c r="AP23" i="19"/>
  <c r="AC23" i="19"/>
  <c r="AP22" i="19"/>
  <c r="AB17" i="19"/>
  <c r="AQ15" i="19"/>
  <c r="AS16" i="16"/>
  <c r="AT12" i="16"/>
  <c r="AT11" i="16"/>
  <c r="P5" i="16"/>
  <c r="Q9" i="16" s="1"/>
  <c r="AS8" i="16"/>
  <c r="AR7" i="16"/>
  <c r="AR8" i="16"/>
  <c r="AS10" i="16"/>
  <c r="AT21" i="16"/>
  <c r="AR23" i="16"/>
  <c r="AM23" i="19"/>
  <c r="BF23" i="19"/>
  <c r="AO23" i="19"/>
  <c r="Y23" i="19"/>
  <c r="AA21" i="19"/>
  <c r="BC20" i="19"/>
  <c r="Z20" i="19"/>
  <c r="AQ20" i="19"/>
  <c r="AC20" i="19"/>
  <c r="AB18" i="19"/>
  <c r="AM15" i="19"/>
  <c r="AN19" i="19"/>
  <c r="AD19" i="19"/>
  <c r="AN18" i="19"/>
  <c r="Z15" i="19"/>
  <c r="AO18" i="19"/>
  <c r="Z18" i="19"/>
  <c r="AI18" i="19"/>
  <c r="BC18" i="19"/>
  <c r="AN17" i="19"/>
  <c r="AA17" i="19"/>
  <c r="AO15" i="19"/>
  <c r="S16" i="19"/>
  <c r="AF16" i="19"/>
  <c r="BA16" i="19"/>
  <c r="AH16" i="19"/>
  <c r="BA13" i="19"/>
  <c r="W11" i="19"/>
  <c r="AI14" i="19"/>
  <c r="AJ13" i="19"/>
  <c r="AP11" i="19"/>
  <c r="AJ9" i="19"/>
  <c r="AK11" i="19"/>
  <c r="AH10" i="19"/>
  <c r="S9" i="19"/>
  <c r="AA8" i="19"/>
  <c r="AJ8" i="19"/>
  <c r="AK8" i="19"/>
  <c r="AG7" i="19"/>
  <c r="AP8" i="19"/>
  <c r="AH12" i="19"/>
  <c r="AA23" i="20"/>
  <c r="BJ23" i="20"/>
  <c r="AD23" i="20"/>
  <c r="BY21" i="20"/>
  <c r="F18" i="20"/>
  <c r="DF16" i="23"/>
  <c r="DG16" i="23" s="1"/>
  <c r="G11" i="16"/>
  <c r="DF14" i="23"/>
  <c r="DF21" i="23"/>
  <c r="DG21" i="23" s="1"/>
  <c r="BV23" i="19"/>
  <c r="CA22" i="19"/>
  <c r="BY23" i="19"/>
  <c r="I23" i="19"/>
  <c r="BV22" i="19"/>
  <c r="BW20" i="19"/>
  <c r="H20" i="19"/>
  <c r="BZ20" i="19"/>
  <c r="BX17" i="19"/>
  <c r="E17" i="19"/>
  <c r="BX19" i="19"/>
  <c r="BZ19" i="19"/>
  <c r="BY18" i="19"/>
  <c r="BV18" i="19"/>
  <c r="F17" i="19"/>
  <c r="BV17" i="19"/>
  <c r="BW11" i="19"/>
  <c r="BX16" i="19"/>
  <c r="BV7" i="19"/>
  <c r="BW22" i="20"/>
  <c r="AQ22" i="20"/>
  <c r="CE21" i="20"/>
  <c r="CA20" i="20"/>
  <c r="CE18" i="20"/>
  <c r="CC7" i="20"/>
  <c r="CC10" i="20"/>
  <c r="H12" i="19"/>
  <c r="D8" i="19"/>
  <c r="F14" i="19"/>
  <c r="G9" i="19"/>
  <c r="F11" i="19"/>
  <c r="G14" i="19"/>
  <c r="D16" i="19"/>
  <c r="F18" i="19"/>
  <c r="I18" i="19"/>
  <c r="I19" i="19"/>
  <c r="J19" i="19" s="1"/>
  <c r="H19" i="19"/>
  <c r="F8" i="20"/>
  <c r="F9" i="20"/>
  <c r="I19" i="20"/>
  <c r="G18" i="20"/>
  <c r="F19" i="20"/>
  <c r="I20" i="20"/>
  <c r="D21" i="20"/>
  <c r="J21" i="20" s="1"/>
  <c r="G22" i="20"/>
  <c r="D8" i="20"/>
  <c r="I9" i="20"/>
  <c r="G20" i="20"/>
  <c r="E7" i="20"/>
  <c r="I13" i="20"/>
  <c r="H19" i="20"/>
  <c r="E21" i="20"/>
  <c r="F23" i="20"/>
  <c r="G13" i="20"/>
  <c r="D19" i="20"/>
  <c r="G21" i="20"/>
  <c r="E20" i="20"/>
  <c r="H21" i="20"/>
  <c r="D20" i="20"/>
  <c r="J20" i="20" s="1"/>
  <c r="AO10" i="20"/>
  <c r="AR19" i="20"/>
  <c r="AQ19" i="20"/>
  <c r="AO20" i="20"/>
  <c r="AO21" i="20"/>
  <c r="AM22" i="20"/>
  <c r="AO19" i="20"/>
  <c r="AR20" i="20"/>
  <c r="AM21" i="20"/>
  <c r="AP20" i="20"/>
  <c r="AP21" i="20"/>
  <c r="AN22" i="20"/>
  <c r="AM23" i="20"/>
  <c r="AO14" i="20"/>
  <c r="AM12" i="20"/>
  <c r="AO16" i="20"/>
  <c r="AN19" i="20"/>
  <c r="AN20" i="20"/>
  <c r="AR21" i="20"/>
  <c r="AR22" i="20"/>
  <c r="AQ23" i="20"/>
  <c r="AM15" i="20"/>
  <c r="AN21" i="20"/>
  <c r="AP23" i="20"/>
  <c r="CA9" i="20"/>
  <c r="CA15" i="20"/>
  <c r="BX17" i="20"/>
  <c r="BX19" i="20"/>
  <c r="BZ19" i="20"/>
  <c r="BX20" i="20"/>
  <c r="BY20" i="20"/>
  <c r="BV20" i="20"/>
  <c r="BW12" i="20"/>
  <c r="BY16" i="20"/>
  <c r="CA18" i="20"/>
  <c r="BV19" i="20"/>
  <c r="BZ20" i="20"/>
  <c r="BV21" i="20"/>
  <c r="CA22" i="20"/>
  <c r="CA23" i="20"/>
  <c r="BZ9" i="20"/>
  <c r="BY15" i="20"/>
  <c r="CA21" i="20"/>
  <c r="BY18" i="20"/>
  <c r="BV23" i="20"/>
  <c r="BZ18" i="20"/>
  <c r="BX21" i="20"/>
  <c r="BW21" i="20"/>
  <c r="BZ23" i="20"/>
  <c r="BX22" i="20"/>
  <c r="BD18" i="20"/>
  <c r="BB19" i="20"/>
  <c r="BA21" i="20"/>
  <c r="BD17" i="20"/>
  <c r="BC23" i="20"/>
  <c r="BE20" i="20"/>
  <c r="BE21" i="20"/>
  <c r="BB23" i="20"/>
  <c r="BE18" i="20"/>
  <c r="BC18" i="20"/>
  <c r="BF19" i="20"/>
  <c r="BA20" i="20"/>
  <c r="BD20" i="20"/>
  <c r="BF23" i="20"/>
  <c r="BY22" i="19"/>
  <c r="BY17" i="19"/>
  <c r="BX15" i="19"/>
  <c r="BZ13" i="19"/>
  <c r="BV13" i="19"/>
  <c r="CA8" i="19"/>
  <c r="BX12" i="19"/>
  <c r="CA19" i="19"/>
  <c r="BV8" i="19"/>
  <c r="BW8" i="19"/>
  <c r="BW12" i="19"/>
  <c r="CA9" i="19"/>
  <c r="BX9" i="19"/>
  <c r="CA10" i="19"/>
  <c r="BZ11" i="19"/>
  <c r="BX13" i="19"/>
  <c r="BZ14" i="19"/>
  <c r="CA11" i="19"/>
  <c r="BX22" i="19"/>
  <c r="BX23" i="19"/>
  <c r="BX10" i="19"/>
  <c r="CA12" i="19"/>
  <c r="BX11" i="19"/>
  <c r="BV9" i="19"/>
  <c r="BY7" i="19"/>
  <c r="BZ12" i="19"/>
  <c r="BY12" i="19"/>
  <c r="BV10" i="19"/>
  <c r="BX14" i="19"/>
  <c r="CA16" i="19"/>
  <c r="BY21" i="19"/>
  <c r="BZ21" i="19"/>
  <c r="BY9" i="19"/>
  <c r="BY10" i="19"/>
  <c r="BZ9" i="19"/>
  <c r="BZ7" i="19"/>
  <c r="BV12" i="19"/>
  <c r="CA7" i="19"/>
  <c r="BY8" i="19"/>
  <c r="BX8" i="19"/>
  <c r="BZ10" i="19"/>
  <c r="BY11" i="19"/>
  <c r="BW13" i="19"/>
  <c r="CA14" i="19"/>
  <c r="BY14" i="19"/>
  <c r="BW16" i="19"/>
  <c r="BZ16" i="19"/>
  <c r="BY16" i="19"/>
  <c r="CA17" i="19"/>
  <c r="BZ17" i="19"/>
  <c r="CA18" i="19"/>
  <c r="BZ15" i="19"/>
  <c r="BY19" i="19"/>
  <c r="CA15" i="19"/>
  <c r="CD22" i="20"/>
  <c r="CC23" i="20"/>
  <c r="CG17" i="20"/>
  <c r="CH22" i="20"/>
  <c r="CC12" i="20"/>
  <c r="CF8" i="20"/>
  <c r="CG14" i="20"/>
  <c r="CE12" i="20"/>
  <c r="CD9" i="20"/>
  <c r="CD15" i="20"/>
  <c r="CF18" i="20"/>
  <c r="CC16" i="20"/>
  <c r="CE19" i="20"/>
  <c r="CC21" i="20"/>
  <c r="CF21" i="20"/>
  <c r="CD21" i="20"/>
  <c r="CE22" i="20"/>
  <c r="CG23" i="20"/>
  <c r="CD18" i="20"/>
  <c r="CG12" i="20"/>
  <c r="CD7" i="20"/>
  <c r="CH8" i="20"/>
  <c r="CF17" i="20"/>
  <c r="CH9" i="20"/>
  <c r="CC9" i="20"/>
  <c r="CE9" i="20"/>
  <c r="CE13" i="20"/>
  <c r="CC15" i="20"/>
  <c r="CE16" i="20"/>
  <c r="CH17" i="20"/>
  <c r="CC18" i="20"/>
  <c r="CH19" i="20"/>
  <c r="CF20" i="20"/>
  <c r="CH23" i="20"/>
  <c r="CG22" i="20"/>
  <c r="CD12" i="20"/>
  <c r="CG11" i="20"/>
  <c r="CH7" i="20"/>
  <c r="CE7" i="20"/>
  <c r="CF11" i="20"/>
  <c r="CH10" i="20"/>
  <c r="CG13" i="20"/>
  <c r="CH14" i="20"/>
  <c r="CE11" i="20"/>
  <c r="CG16" i="20"/>
  <c r="CF19" i="20"/>
  <c r="CE23" i="20"/>
  <c r="CE20" i="20"/>
  <c r="CF22" i="20"/>
  <c r="CC22" i="20"/>
  <c r="CF15" i="20"/>
  <c r="CF12" i="20"/>
  <c r="CD10" i="20"/>
  <c r="CG10" i="20"/>
  <c r="CF10" i="20"/>
  <c r="CH13" i="20"/>
  <c r="CC13" i="20"/>
  <c r="CH15" i="20"/>
  <c r="CH18" i="20"/>
  <c r="CD20" i="20"/>
  <c r="CF16" i="20"/>
  <c r="CE17" i="20"/>
  <c r="CG20" i="20"/>
  <c r="CG21" i="20"/>
  <c r="AX22" i="16"/>
  <c r="AX19" i="16"/>
  <c r="AX15" i="16"/>
  <c r="CA23" i="19"/>
  <c r="G23" i="19"/>
  <c r="BW22" i="19"/>
  <c r="G22" i="19"/>
  <c r="E23" i="19"/>
  <c r="F22" i="19"/>
  <c r="G20" i="19"/>
  <c r="BX20" i="19"/>
  <c r="BW15" i="19"/>
  <c r="G15" i="19"/>
  <c r="BV15" i="19"/>
  <c r="F15" i="19"/>
  <c r="BZ18" i="19"/>
  <c r="BW18" i="19"/>
  <c r="BY15" i="19"/>
  <c r="BY13" i="19"/>
  <c r="CA13" i="19"/>
  <c r="E11" i="19"/>
  <c r="BW9" i="19"/>
  <c r="BZ8" i="19"/>
  <c r="BX21" i="19"/>
  <c r="BW19" i="20"/>
  <c r="AP19" i="20"/>
  <c r="CG18" i="20"/>
  <c r="BW9" i="20"/>
  <c r="BX8" i="20"/>
  <c r="CC14" i="20"/>
  <c r="CF13" i="20"/>
  <c r="AW23" i="16"/>
  <c r="AV16" i="16"/>
  <c r="AX16" i="16"/>
  <c r="AV12" i="16"/>
  <c r="AX12" i="16"/>
  <c r="BW23" i="19"/>
  <c r="CA21" i="19"/>
  <c r="G21" i="19"/>
  <c r="E20" i="19"/>
  <c r="F20" i="19"/>
  <c r="CA20" i="19"/>
  <c r="BX18" i="19"/>
  <c r="E19" i="19"/>
  <c r="D18" i="19"/>
  <c r="I17" i="19"/>
  <c r="J17" i="19" s="1"/>
  <c r="Q17" i="19" s="1"/>
  <c r="BV16" i="19"/>
  <c r="BV11" i="19"/>
  <c r="BV14" i="19"/>
  <c r="BX7" i="19"/>
  <c r="BW7" i="19"/>
  <c r="BW23" i="20"/>
  <c r="BD22" i="20"/>
  <c r="H20" i="20"/>
  <c r="AM20" i="20"/>
  <c r="AQ18" i="20"/>
  <c r="BW16" i="20"/>
  <c r="CC19" i="20"/>
  <c r="BX11" i="20"/>
  <c r="AN11" i="20"/>
  <c r="BW14" i="20"/>
  <c r="BX14" i="20"/>
  <c r="CF7" i="20"/>
  <c r="CH20" i="20"/>
  <c r="K11" i="19"/>
  <c r="K14" i="19"/>
  <c r="P13" i="19"/>
  <c r="N11" i="19"/>
  <c r="O10" i="19"/>
  <c r="AB9" i="19"/>
  <c r="AQ16" i="19"/>
  <c r="AB14" i="19"/>
  <c r="AI13" i="19"/>
  <c r="AC11" i="19"/>
  <c r="AD10" i="19"/>
  <c r="AQ9" i="19"/>
  <c r="K9" i="19"/>
  <c r="AA12" i="19"/>
  <c r="AQ8" i="19"/>
  <c r="P8" i="19"/>
  <c r="AG8" i="19"/>
  <c r="AI12" i="19"/>
  <c r="AK12" i="19"/>
  <c r="AK7" i="19"/>
  <c r="AH14" i="20"/>
  <c r="AK10" i="20"/>
  <c r="AK14" i="20"/>
  <c r="AK9" i="20"/>
  <c r="AI9" i="20"/>
  <c r="AI13" i="20"/>
  <c r="AI15" i="20"/>
  <c r="AF15" i="20"/>
  <c r="AH17" i="20"/>
  <c r="AG18" i="20"/>
  <c r="AF16" i="20"/>
  <c r="AH20" i="20"/>
  <c r="AI20" i="20"/>
  <c r="AF21" i="20"/>
  <c r="AJ20" i="20"/>
  <c r="BS7" i="20"/>
  <c r="BO7" i="20"/>
  <c r="BS9" i="20"/>
  <c r="BS13" i="20"/>
  <c r="BS8" i="20"/>
  <c r="BP10" i="20"/>
  <c r="BP14" i="20"/>
  <c r="BQ7" i="20"/>
  <c r="BP8" i="20"/>
  <c r="BR10" i="20"/>
  <c r="BQ13" i="20"/>
  <c r="BR14" i="20"/>
  <c r="BO11" i="20"/>
  <c r="BO12" i="20"/>
  <c r="BT15" i="20"/>
  <c r="BS16" i="20"/>
  <c r="BT16" i="20"/>
  <c r="BO17" i="20"/>
  <c r="BQ18" i="20"/>
  <c r="BS18" i="20"/>
  <c r="BS21" i="20"/>
  <c r="BT20" i="20"/>
  <c r="BO22" i="20"/>
  <c r="DF18" i="23"/>
  <c r="DG18" i="23" s="1"/>
  <c r="AF12" i="19"/>
  <c r="O9" i="20"/>
  <c r="K12" i="20"/>
  <c r="O16" i="20"/>
  <c r="N18" i="20"/>
  <c r="O21" i="20"/>
  <c r="AY10" i="20"/>
  <c r="AT13" i="20"/>
  <c r="AW16" i="20"/>
  <c r="AV17" i="20"/>
  <c r="AV21" i="20"/>
  <c r="DF11" i="23"/>
  <c r="DF13" i="23"/>
  <c r="DF10" i="23"/>
  <c r="DF12" i="23"/>
  <c r="DF7" i="23"/>
  <c r="F23" i="16"/>
  <c r="F19" i="16"/>
  <c r="E23" i="16"/>
  <c r="F22" i="16"/>
  <c r="E19" i="16"/>
  <c r="AP7" i="16"/>
  <c r="D12" i="16"/>
  <c r="G12" i="16" s="1"/>
  <c r="AP9" i="16"/>
  <c r="E15" i="16"/>
  <c r="G15" i="16" s="1"/>
  <c r="E14" i="16"/>
  <c r="G14" i="16" s="1"/>
  <c r="F17" i="16"/>
  <c r="D21" i="16"/>
  <c r="AO8" i="16"/>
  <c r="AN11" i="16"/>
  <c r="AN21" i="16"/>
  <c r="BB23" i="19"/>
  <c r="S22" i="19"/>
  <c r="BF22" i="19"/>
  <c r="R20" i="19"/>
  <c r="BF18" i="19"/>
  <c r="BE16" i="19"/>
  <c r="BD13" i="19"/>
  <c r="R11" i="19"/>
  <c r="BC7" i="19"/>
  <c r="V23" i="20"/>
  <c r="W22" i="20"/>
  <c r="S21" i="20"/>
  <c r="BM21" i="20"/>
  <c r="S18" i="20"/>
  <c r="BK18" i="20"/>
  <c r="BM19" i="20"/>
  <c r="BK16" i="20"/>
  <c r="S16" i="20"/>
  <c r="BH15" i="20"/>
  <c r="W11" i="20"/>
  <c r="BJ13" i="20"/>
  <c r="W7" i="20"/>
  <c r="DF20" i="23"/>
  <c r="DG20" i="23" s="1"/>
  <c r="Q24" i="26"/>
  <c r="E9" i="16"/>
  <c r="D10" i="16"/>
  <c r="W23" i="19"/>
  <c r="R23" i="19"/>
  <c r="BC22" i="19"/>
  <c r="V22" i="19"/>
  <c r="W21" i="19"/>
  <c r="BF20" i="19"/>
  <c r="V20" i="19"/>
  <c r="BA19" i="19"/>
  <c r="BF15" i="19"/>
  <c r="V15" i="19"/>
  <c r="BA15" i="19"/>
  <c r="BF16" i="19"/>
  <c r="F20" i="16"/>
  <c r="AN13" i="16"/>
  <c r="E18" i="16"/>
  <c r="F21" i="16"/>
  <c r="D7" i="16"/>
  <c r="G7" i="16" s="1"/>
  <c r="BC23" i="19"/>
  <c r="BB22" i="19"/>
  <c r="BC21" i="19"/>
  <c r="W20" i="19"/>
  <c r="W15" i="19"/>
  <c r="BE19" i="19"/>
  <c r="BE17" i="19"/>
  <c r="R15" i="19"/>
  <c r="T18" i="19"/>
  <c r="BA18" i="19"/>
  <c r="BQ18" i="19"/>
  <c r="S18" i="19"/>
  <c r="BO18" i="19"/>
  <c r="BD17" i="19"/>
  <c r="S17" i="19"/>
  <c r="BB17" i="19"/>
  <c r="BC17" i="19"/>
  <c r="BQ15" i="19"/>
  <c r="BT16" i="19"/>
  <c r="BM16" i="19"/>
  <c r="R16" i="19"/>
  <c r="BJ16" i="19"/>
  <c r="BQ13" i="19"/>
  <c r="BK11" i="19"/>
  <c r="CH14" i="19"/>
  <c r="CF14" i="19"/>
  <c r="BS10" i="19"/>
  <c r="BQ11" i="19"/>
  <c r="BF10" i="19"/>
  <c r="BF7" i="19"/>
  <c r="BK23" i="20"/>
  <c r="W23" i="20"/>
  <c r="BL22" i="20"/>
  <c r="R23" i="20"/>
  <c r="BK22" i="20"/>
  <c r="S22" i="20"/>
  <c r="BH21" i="20"/>
  <c r="BJ20" i="20"/>
  <c r="W21" i="20"/>
  <c r="BL19" i="20"/>
  <c r="U16" i="20"/>
  <c r="BK17" i="20"/>
  <c r="T16" i="20"/>
  <c r="W15" i="20"/>
  <c r="K11" i="20"/>
  <c r="BJ14" i="20"/>
  <c r="M13" i="20"/>
  <c r="AW13" i="20"/>
  <c r="BJ9" i="20"/>
  <c r="P14" i="20"/>
  <c r="S8" i="20"/>
  <c r="F16" i="16"/>
  <c r="AP15" i="16"/>
  <c r="F12" i="16"/>
  <c r="AN20" i="16"/>
  <c r="D13" i="16"/>
  <c r="G13" i="16" s="1"/>
  <c r="AO13" i="16"/>
  <c r="AP10" i="16"/>
  <c r="AN16" i="16"/>
  <c r="AP17" i="16"/>
  <c r="AO18" i="16"/>
  <c r="BB20" i="19"/>
  <c r="T19" i="19"/>
  <c r="V18" i="19"/>
  <c r="AO16" i="16"/>
  <c r="AN12" i="16"/>
  <c r="AP12" i="16"/>
  <c r="AP11" i="16"/>
  <c r="F7" i="16"/>
  <c r="F14" i="16"/>
  <c r="D9" i="16"/>
  <c r="AO9" i="16"/>
  <c r="D19" i="16"/>
  <c r="D16" i="16"/>
  <c r="E21" i="16"/>
  <c r="AO11" i="16"/>
  <c r="AO14" i="16"/>
  <c r="AO15" i="16"/>
  <c r="AN18" i="16"/>
  <c r="AN15" i="16"/>
  <c r="AO21" i="16"/>
  <c r="S23" i="19"/>
  <c r="R22" i="19"/>
  <c r="S21" i="19"/>
  <c r="U17" i="19"/>
  <c r="U19" i="19"/>
  <c r="BB15" i="19"/>
  <c r="AP19" i="16"/>
  <c r="AP18" i="16"/>
  <c r="AN14" i="16"/>
  <c r="E16" i="16"/>
  <c r="F15" i="16"/>
  <c r="AO12" i="16"/>
  <c r="AN10" i="16"/>
  <c r="E20" i="16"/>
  <c r="G20" i="16" s="1"/>
  <c r="AP20" i="16"/>
  <c r="F11" i="16"/>
  <c r="AN8" i="16"/>
  <c r="AN9" i="16"/>
  <c r="D8" i="16"/>
  <c r="D23" i="16"/>
  <c r="E10" i="16"/>
  <c r="E17" i="16"/>
  <c r="G17" i="16" s="1"/>
  <c r="D18" i="16"/>
  <c r="D22" i="16"/>
  <c r="G22" i="16" s="1"/>
  <c r="F8" i="16"/>
  <c r="AO7" i="16"/>
  <c r="AP14" i="16"/>
  <c r="AO17" i="16"/>
  <c r="AN19" i="16"/>
  <c r="AN17" i="16"/>
  <c r="BS23" i="19"/>
  <c r="CD23" i="19"/>
  <c r="BJ23" i="19"/>
  <c r="BO22" i="19"/>
  <c r="BE23" i="19"/>
  <c r="U23" i="19"/>
  <c r="CH22" i="19"/>
  <c r="BR22" i="19"/>
  <c r="BS21" i="19"/>
  <c r="CE21" i="19"/>
  <c r="BD20" i="19"/>
  <c r="BT20" i="19"/>
  <c r="BA20" i="19"/>
  <c r="BQ20" i="19"/>
  <c r="BJ20" i="19"/>
  <c r="CD20" i="19"/>
  <c r="CF17" i="19"/>
  <c r="BC15" i="19"/>
  <c r="S15" i="19"/>
  <c r="S20" i="19"/>
  <c r="BP19" i="19"/>
  <c r="Y19" i="19"/>
  <c r="AO19" i="19"/>
  <c r="BI19" i="19"/>
  <c r="CC19" i="19"/>
  <c r="R19" i="19"/>
  <c r="BB19" i="19"/>
  <c r="BT18" i="19"/>
  <c r="T17" i="19"/>
  <c r="CH15" i="19"/>
  <c r="BR15" i="19"/>
  <c r="AD15" i="19"/>
  <c r="CF18" i="19"/>
  <c r="U18" i="19"/>
  <c r="AK18" i="19"/>
  <c r="BE18" i="19"/>
  <c r="AD18" i="19"/>
  <c r="AA18" i="19"/>
  <c r="R17" i="19"/>
  <c r="AP17" i="19"/>
  <c r="BJ17" i="19"/>
  <c r="CD17" i="19"/>
  <c r="AM17" i="19"/>
  <c r="BK17" i="19"/>
  <c r="CE17" i="19"/>
  <c r="BI15" i="19"/>
  <c r="AK15" i="19"/>
  <c r="AI16" i="19"/>
  <c r="AJ16" i="19"/>
  <c r="BD16" i="19"/>
  <c r="Y16" i="19"/>
  <c r="AO16" i="19"/>
  <c r="BQ16" i="19"/>
  <c r="V16" i="19"/>
  <c r="AP16" i="19"/>
  <c r="CE16" i="19"/>
  <c r="BM13" i="19"/>
  <c r="AA11" i="19"/>
  <c r="BA14" i="19"/>
  <c r="AA14" i="19"/>
  <c r="BC14" i="19"/>
  <c r="AF14" i="19"/>
  <c r="BH14" i="19"/>
  <c r="AR13" i="19"/>
  <c r="AB13" i="19"/>
  <c r="AD11" i="19"/>
  <c r="AA10" i="19"/>
  <c r="BP9" i="19"/>
  <c r="AN9" i="19"/>
  <c r="AA16" i="19"/>
  <c r="AH14" i="19"/>
  <c r="AQ13" i="19"/>
  <c r="BE11" i="19"/>
  <c r="AG11" i="19"/>
  <c r="BB10" i="19"/>
  <c r="Z10" i="19"/>
  <c r="BS9" i="19"/>
  <c r="AA9" i="19"/>
  <c r="CG13" i="19"/>
  <c r="AI8" i="19"/>
  <c r="AN8" i="19"/>
  <c r="Y8" i="19"/>
  <c r="AO8" i="19"/>
  <c r="BD7" i="19"/>
  <c r="Z8" i="19"/>
  <c r="AR12" i="19"/>
  <c r="AO7" i="19"/>
  <c r="S23" i="20"/>
  <c r="BH22" i="20"/>
  <c r="O22" i="20"/>
  <c r="BK20" i="20"/>
  <c r="T20" i="20"/>
  <c r="T21" i="20"/>
  <c r="BL21" i="20"/>
  <c r="U20" i="20"/>
  <c r="AX21" i="20"/>
  <c r="R21" i="20"/>
  <c r="AX20" i="20"/>
  <c r="R19" i="20"/>
  <c r="L19" i="20"/>
  <c r="BI18" i="20"/>
  <c r="BM16" i="20"/>
  <c r="E16" i="20"/>
  <c r="BJ18" i="20"/>
  <c r="AU17" i="20"/>
  <c r="BX16" i="20"/>
  <c r="AN16" i="20"/>
  <c r="D16" i="20"/>
  <c r="AM16" i="20"/>
  <c r="O12" i="20"/>
  <c r="AY15" i="20"/>
  <c r="K15" i="20"/>
  <c r="BZ15" i="20"/>
  <c r="CA11" i="20"/>
  <c r="AQ11" i="20"/>
  <c r="G11" i="20"/>
  <c r="N14" i="20"/>
  <c r="AY13" i="20"/>
  <c r="U13" i="20"/>
  <c r="BI13" i="20"/>
  <c r="CD13" i="20"/>
  <c r="V10" i="20"/>
  <c r="CG9" i="20"/>
  <c r="CC8" i="20"/>
  <c r="CE14" i="20"/>
  <c r="CF14" i="20"/>
  <c r="BI14" i="20"/>
  <c r="CE10" i="20"/>
  <c r="CG8" i="20"/>
  <c r="CD8" i="20"/>
  <c r="O13" i="20"/>
  <c r="CD14" i="20"/>
  <c r="CE8" i="20"/>
  <c r="CH21" i="20"/>
  <c r="CC17" i="20"/>
  <c r="CH16" i="20"/>
  <c r="CG19" i="20"/>
  <c r="CF23" i="20"/>
  <c r="DF22" i="23"/>
  <c r="DG22" i="23" s="1"/>
  <c r="DF15" i="23"/>
  <c r="DF17" i="23"/>
  <c r="DG17" i="23" s="1"/>
  <c r="DF23" i="23"/>
  <c r="DG23" i="23" s="1"/>
  <c r="AE7" i="26"/>
  <c r="X24" i="26"/>
  <c r="DF19" i="23"/>
  <c r="DG14" i="23"/>
  <c r="DG8" i="23"/>
  <c r="AA9" i="23"/>
  <c r="AI9" i="23" s="1"/>
  <c r="AQ9" i="23" s="1"/>
  <c r="AY9" i="23" s="1"/>
  <c r="BG9" i="23" s="1"/>
  <c r="BO9" i="23" s="1"/>
  <c r="BW9" i="23" s="1"/>
  <c r="CE9" i="23" s="1"/>
  <c r="CM9" i="23" s="1"/>
  <c r="CU9" i="23" s="1"/>
  <c r="DA9" i="23" s="1"/>
  <c r="AA10" i="23"/>
  <c r="AI10" i="23" s="1"/>
  <c r="AQ10" i="23" s="1"/>
  <c r="AY10" i="23" s="1"/>
  <c r="BG10" i="23" s="1"/>
  <c r="BO10" i="23" s="1"/>
  <c r="BW10" i="23" s="1"/>
  <c r="CE10" i="23" s="1"/>
  <c r="CM10" i="23" s="1"/>
  <c r="CU10" i="23" s="1"/>
  <c r="DA10" i="23" s="1"/>
  <c r="AA12" i="23"/>
  <c r="AI12" i="23" s="1"/>
  <c r="AQ12" i="23" s="1"/>
  <c r="AY12" i="23" s="1"/>
  <c r="BG12" i="23" s="1"/>
  <c r="BO12" i="23" s="1"/>
  <c r="BW12" i="23" s="1"/>
  <c r="CE12" i="23" s="1"/>
  <c r="CM12" i="23" s="1"/>
  <c r="CU12" i="23" s="1"/>
  <c r="DA12" i="23" s="1"/>
  <c r="AA19" i="23"/>
  <c r="AI19" i="23" s="1"/>
  <c r="AQ19" i="23" s="1"/>
  <c r="AY19" i="23" s="1"/>
  <c r="BG19" i="23" s="1"/>
  <c r="BO19" i="23" s="1"/>
  <c r="BW19" i="23" s="1"/>
  <c r="CE19" i="23" s="1"/>
  <c r="CM19" i="23" s="1"/>
  <c r="CU19" i="23" s="1"/>
  <c r="AA13" i="23"/>
  <c r="AI13" i="23" s="1"/>
  <c r="AQ13" i="23" s="1"/>
  <c r="AY13" i="23" s="1"/>
  <c r="BG13" i="23" s="1"/>
  <c r="BO13" i="23" s="1"/>
  <c r="BW13" i="23" s="1"/>
  <c r="CE13" i="23" s="1"/>
  <c r="CM13" i="23" s="1"/>
  <c r="CU13" i="23" s="1"/>
  <c r="AA15" i="23"/>
  <c r="AI15" i="23" s="1"/>
  <c r="AQ15" i="23" s="1"/>
  <c r="AY15" i="23" s="1"/>
  <c r="BG15" i="23" s="1"/>
  <c r="BO15" i="23" s="1"/>
  <c r="BW15" i="23" s="1"/>
  <c r="CE15" i="23" s="1"/>
  <c r="CM15" i="23" s="1"/>
  <c r="CU15" i="23" s="1"/>
  <c r="AA11" i="23"/>
  <c r="AI11" i="23" s="1"/>
  <c r="AQ11" i="23" s="1"/>
  <c r="AY11" i="23" s="1"/>
  <c r="BG11" i="23" s="1"/>
  <c r="BO11" i="23" s="1"/>
  <c r="BW11" i="23" s="1"/>
  <c r="CE11" i="23" s="1"/>
  <c r="CM11" i="23" s="1"/>
  <c r="CU11" i="23" s="1"/>
  <c r="DA11" i="23" s="1"/>
  <c r="S24" i="25"/>
  <c r="Z7" i="25"/>
  <c r="S8" i="19"/>
  <c r="BH8" i="19"/>
  <c r="AX23" i="16"/>
  <c r="AX18" i="16"/>
  <c r="AV20" i="16"/>
  <c r="AW20" i="16"/>
  <c r="AX20" i="16"/>
  <c r="W18" i="19"/>
  <c r="BL17" i="19"/>
  <c r="CC13" i="19"/>
  <c r="BI13" i="19"/>
  <c r="CD14" i="19"/>
  <c r="BP13" i="19"/>
  <c r="BF11" i="19"/>
  <c r="BC10" i="19"/>
  <c r="BC13" i="19"/>
  <c r="CE9" i="19"/>
  <c r="BL8" i="19"/>
  <c r="BF8" i="19"/>
  <c r="BK7" i="19"/>
  <c r="BI12" i="19"/>
  <c r="AU14" i="19"/>
  <c r="AT11" i="19"/>
  <c r="AX16" i="19"/>
  <c r="AY17" i="19"/>
  <c r="AY18" i="19"/>
  <c r="BT12" i="19"/>
  <c r="BQ8" i="19"/>
  <c r="BT9" i="19"/>
  <c r="BT14" i="19"/>
  <c r="BS14" i="19"/>
  <c r="BT7" i="19"/>
  <c r="BP8" i="19"/>
  <c r="BR10" i="19"/>
  <c r="BO13" i="19"/>
  <c r="BO10" i="19"/>
  <c r="BR11" i="19"/>
  <c r="BP14" i="19"/>
  <c r="BO14" i="19"/>
  <c r="BQ14" i="19"/>
  <c r="BR16" i="19"/>
  <c r="BO16" i="19"/>
  <c r="BS17" i="19"/>
  <c r="BT17" i="19"/>
  <c r="BS18" i="19"/>
  <c r="BR18" i="19"/>
  <c r="CC8" i="19"/>
  <c r="CE8" i="19"/>
  <c r="CD10" i="19"/>
  <c r="CC11" i="19"/>
  <c r="CD11" i="19"/>
  <c r="CE11" i="19"/>
  <c r="CH10" i="19"/>
  <c r="CG11" i="19"/>
  <c r="CE13" i="19"/>
  <c r="CH11" i="19"/>
  <c r="CF13" i="19"/>
  <c r="CE14" i="19"/>
  <c r="CF16" i="19"/>
  <c r="CG15" i="19"/>
  <c r="CH18" i="19"/>
  <c r="BM12" i="19"/>
  <c r="BJ12" i="19"/>
  <c r="BE7" i="19"/>
  <c r="BA12" i="19"/>
  <c r="BA8" i="19"/>
  <c r="BD8" i="19"/>
  <c r="BC9" i="19"/>
  <c r="BD9" i="19"/>
  <c r="BD14" i="19"/>
  <c r="BC12" i="19"/>
  <c r="BF14" i="19"/>
  <c r="BC11" i="19"/>
  <c r="BE13" i="19"/>
  <c r="BF17" i="19"/>
  <c r="U7" i="19"/>
  <c r="R10" i="19"/>
  <c r="U11" i="19"/>
  <c r="S13" i="19"/>
  <c r="R14" i="19"/>
  <c r="S10" i="19"/>
  <c r="V11" i="19"/>
  <c r="T13" i="19"/>
  <c r="S14" i="19"/>
  <c r="T8" i="19"/>
  <c r="V10" i="19"/>
  <c r="W13" i="19"/>
  <c r="V14" i="19"/>
  <c r="T9" i="19"/>
  <c r="W10" i="19"/>
  <c r="W14" i="19"/>
  <c r="S11" i="19"/>
  <c r="U16" i="19"/>
  <c r="T16" i="19"/>
  <c r="V17" i="19"/>
  <c r="BM7" i="19"/>
  <c r="BH7" i="19"/>
  <c r="BL12" i="19"/>
  <c r="BL7" i="19"/>
  <c r="BJ10" i="19"/>
  <c r="BI11" i="19"/>
  <c r="BK13" i="19"/>
  <c r="BK10" i="19"/>
  <c r="BJ11" i="19"/>
  <c r="BH13" i="19"/>
  <c r="BI14" i="19"/>
  <c r="BJ7" i="19"/>
  <c r="BI7" i="19"/>
  <c r="BH12" i="19"/>
  <c r="BM8" i="19"/>
  <c r="BK9" i="19"/>
  <c r="BM11" i="19"/>
  <c r="BH9" i="19"/>
  <c r="BL13" i="19"/>
  <c r="BK16" i="19"/>
  <c r="BI16" i="19"/>
  <c r="BH16" i="19"/>
  <c r="BM15" i="19"/>
  <c r="O9" i="19"/>
  <c r="K8" i="19"/>
  <c r="AB12" i="19"/>
  <c r="K17" i="20"/>
  <c r="AV11" i="20"/>
  <c r="BM13" i="20"/>
  <c r="R13" i="20"/>
  <c r="BI9" i="20"/>
  <c r="AF8" i="20"/>
  <c r="AK7" i="20"/>
  <c r="AI14" i="20"/>
  <c r="AJ14" i="20"/>
  <c r="AI10" i="20"/>
  <c r="AV10" i="20"/>
  <c r="U10" i="20"/>
  <c r="BO8" i="20"/>
  <c r="O8" i="20"/>
  <c r="AX8" i="20"/>
  <c r="CG7" i="20"/>
  <c r="CF9" i="20"/>
  <c r="CD11" i="20"/>
  <c r="CE15" i="20"/>
  <c r="CH11" i="20"/>
  <c r="CH12" i="20"/>
  <c r="CD16" i="20"/>
  <c r="AT10" i="20"/>
  <c r="K14" i="20"/>
  <c r="U14" i="20"/>
  <c r="AW14" i="20"/>
  <c r="T10" i="20"/>
  <c r="AY8" i="20"/>
  <c r="N8" i="20"/>
  <c r="K24" i="23"/>
  <c r="S7" i="23"/>
  <c r="AA7" i="23" s="1"/>
  <c r="BK9" i="20"/>
  <c r="BK7" i="20"/>
  <c r="H21" i="16"/>
  <c r="H14" i="16"/>
  <c r="J17" i="16"/>
  <c r="H15" i="16"/>
  <c r="I17" i="16"/>
  <c r="H7" i="16"/>
  <c r="J10" i="16"/>
  <c r="J9" i="16"/>
  <c r="I9" i="16"/>
  <c r="H9" i="16"/>
  <c r="H8" i="16"/>
  <c r="J11" i="16"/>
  <c r="I12" i="16"/>
  <c r="J20" i="16"/>
  <c r="H20" i="16"/>
  <c r="I21" i="16"/>
  <c r="I18" i="16"/>
  <c r="H18" i="16"/>
  <c r="I10" i="16"/>
  <c r="I22" i="16"/>
  <c r="H12" i="16"/>
  <c r="J13" i="16"/>
  <c r="J21" i="16"/>
  <c r="H23" i="16"/>
  <c r="I15" i="16"/>
  <c r="J14" i="16"/>
  <c r="I14" i="16"/>
  <c r="I7" i="16"/>
  <c r="I13" i="16"/>
  <c r="J12" i="16"/>
  <c r="J15" i="16"/>
  <c r="J18" i="16"/>
  <c r="J22" i="16"/>
  <c r="J19" i="16"/>
  <c r="J7" i="16"/>
  <c r="I23" i="16"/>
  <c r="H22" i="16"/>
  <c r="H17" i="16"/>
  <c r="H19" i="16"/>
  <c r="H11" i="16"/>
  <c r="H10" i="16"/>
  <c r="H16" i="16"/>
  <c r="I11" i="16"/>
  <c r="J8" i="16"/>
  <c r="I8" i="16"/>
  <c r="H13" i="16"/>
  <c r="I20" i="16"/>
  <c r="I19" i="16"/>
  <c r="I16" i="16"/>
  <c r="J16" i="16"/>
  <c r="J23" i="16"/>
  <c r="R16" i="16"/>
  <c r="AX9" i="16"/>
  <c r="L5" i="16"/>
  <c r="M21" i="16" s="1"/>
  <c r="Q19" i="16"/>
  <c r="Q23" i="16"/>
  <c r="R18" i="16"/>
  <c r="Q20" i="16"/>
  <c r="R8" i="19"/>
  <c r="CC16" i="19"/>
  <c r="CH12" i="19"/>
  <c r="BB7" i="19"/>
  <c r="W12" i="19"/>
  <c r="S12" i="19"/>
  <c r="CF12" i="19"/>
  <c r="BR12" i="19"/>
  <c r="CD7" i="19"/>
  <c r="BB8" i="20"/>
  <c r="BF10" i="20"/>
  <c r="BC8" i="20"/>
  <c r="BE14" i="20"/>
  <c r="BD8" i="20"/>
  <c r="BF9" i="20"/>
  <c r="BE9" i="20"/>
  <c r="BB10" i="20"/>
  <c r="BF13" i="20"/>
  <c r="BE13" i="20"/>
  <c r="BD11" i="20"/>
  <c r="BA16" i="20"/>
  <c r="BA18" i="20"/>
  <c r="BC20" i="20"/>
  <c r="BC21" i="20"/>
  <c r="BF8" i="20"/>
  <c r="BC13" i="20"/>
  <c r="BA14" i="20"/>
  <c r="BB9" i="20"/>
  <c r="BA9" i="20"/>
  <c r="BB13" i="20"/>
  <c r="BA13" i="20"/>
  <c r="BD15" i="20"/>
  <c r="BC16" i="20"/>
  <c r="BC17" i="20"/>
  <c r="BB18" i="20"/>
  <c r="BE19" i="20"/>
  <c r="BE16" i="20"/>
  <c r="BD19" i="20"/>
  <c r="BD21" i="20"/>
  <c r="BF20" i="20"/>
  <c r="BC22" i="20"/>
  <c r="BC7" i="20"/>
  <c r="BC9" i="20"/>
  <c r="BF14" i="20"/>
  <c r="BE10" i="20"/>
  <c r="BD10" i="20"/>
  <c r="BD14" i="20"/>
  <c r="BA7" i="20"/>
  <c r="BB14" i="20"/>
  <c r="BC12" i="20"/>
  <c r="BB17" i="20"/>
  <c r="BA10" i="20"/>
  <c r="BE7" i="20"/>
  <c r="BC11" i="20"/>
  <c r="BC15" i="20"/>
  <c r="BF17" i="20"/>
  <c r="BC19" i="20"/>
  <c r="BD16" i="20"/>
  <c r="CE22" i="19"/>
  <c r="CF9" i="19"/>
  <c r="AH8" i="19"/>
  <c r="BS7" i="19"/>
  <c r="T7" i="19"/>
  <c r="CE12" i="19"/>
  <c r="AJ12" i="19"/>
  <c r="U12" i="19"/>
  <c r="BE12" i="19"/>
  <c r="CG12" i="19"/>
  <c r="BB12" i="19"/>
  <c r="BA7" i="19"/>
  <c r="CC7" i="19"/>
  <c r="Z8" i="20"/>
  <c r="AA7" i="20"/>
  <c r="Z13" i="20"/>
  <c r="AA18" i="20"/>
  <c r="AD19" i="20"/>
  <c r="AA19" i="20"/>
  <c r="AC21" i="20"/>
  <c r="AC20" i="20"/>
  <c r="Y21" i="20"/>
  <c r="AA8" i="20"/>
  <c r="AA14" i="20"/>
  <c r="AC13" i="20"/>
  <c r="Z19" i="20"/>
  <c r="Y20" i="20"/>
  <c r="AD20" i="20"/>
  <c r="AD21" i="20"/>
  <c r="Z20" i="20"/>
  <c r="Z10" i="20"/>
  <c r="AC10" i="20"/>
  <c r="AB10" i="20"/>
  <c r="AA10" i="20"/>
  <c r="Y14" i="20"/>
  <c r="AC7" i="20"/>
  <c r="AD17" i="20"/>
  <c r="Z18" i="20"/>
  <c r="AD9" i="20"/>
  <c r="R23" i="16"/>
  <c r="R22" i="16"/>
  <c r="Q16" i="16"/>
  <c r="R20" i="16"/>
  <c r="Q13" i="16"/>
  <c r="R12" i="16"/>
  <c r="AV9" i="16"/>
  <c r="BT8" i="19"/>
  <c r="U8" i="19"/>
  <c r="BS12" i="19"/>
  <c r="BO12" i="19"/>
  <c r="P12" i="19"/>
  <c r="N12" i="19"/>
  <c r="BF12" i="19"/>
  <c r="BC8" i="19"/>
  <c r="O7" i="19"/>
  <c r="BM9" i="20"/>
  <c r="BL8" i="20"/>
  <c r="BM14" i="20"/>
  <c r="BK13" i="20"/>
  <c r="BJ8" i="20"/>
  <c r="S7" i="20"/>
  <c r="AU21" i="20"/>
  <c r="U21" i="20"/>
  <c r="AY21" i="20"/>
  <c r="P21" i="20"/>
  <c r="BI21" i="20"/>
  <c r="AY20" i="20"/>
  <c r="BI20" i="20"/>
  <c r="BK21" i="20"/>
  <c r="M21" i="20"/>
  <c r="BH20" i="20"/>
  <c r="R20" i="20"/>
  <c r="AT19" i="20"/>
  <c r="BJ19" i="20"/>
  <c r="P19" i="20"/>
  <c r="O18" i="20"/>
  <c r="AU18" i="20"/>
  <c r="AW18" i="20"/>
  <c r="BM18" i="20"/>
  <c r="BL17" i="20"/>
  <c r="M16" i="20"/>
  <c r="V18" i="20"/>
  <c r="W17" i="20"/>
  <c r="BL16" i="20"/>
  <c r="P16" i="20"/>
  <c r="W19" i="20"/>
  <c r="U18" i="20"/>
  <c r="AX17" i="20"/>
  <c r="V17" i="20"/>
  <c r="K16" i="20"/>
  <c r="T15" i="20"/>
  <c r="AY12" i="20"/>
  <c r="W12" i="20"/>
  <c r="BH11" i="20"/>
  <c r="AU15" i="20"/>
  <c r="S15" i="20"/>
  <c r="AU11" i="20"/>
  <c r="S11" i="20"/>
  <c r="AT14" i="20"/>
  <c r="S13" i="20"/>
  <c r="V13" i="20"/>
  <c r="BJ10" i="20"/>
  <c r="N10" i="20"/>
  <c r="AY9" i="20"/>
  <c r="U9" i="20"/>
  <c r="R9" i="20"/>
  <c r="BH8" i="20"/>
  <c r="T8" i="20"/>
  <c r="BM7" i="20"/>
  <c r="AW7" i="20"/>
  <c r="U7" i="20"/>
  <c r="T14" i="20"/>
  <c r="BH14" i="20"/>
  <c r="S10" i="20"/>
  <c r="BH10" i="20"/>
  <c r="BI10" i="20"/>
  <c r="BK8" i="20"/>
  <c r="R10" i="20"/>
  <c r="W9" i="20"/>
  <c r="V8" i="20"/>
  <c r="AT20" i="20"/>
  <c r="S20" i="20"/>
  <c r="AW20" i="20"/>
  <c r="BM20" i="20"/>
  <c r="L20" i="20"/>
  <c r="N19" i="20"/>
  <c r="AX19" i="20"/>
  <c r="T19" i="20"/>
  <c r="BH19" i="20"/>
  <c r="BL18" i="20"/>
  <c r="K18" i="20"/>
  <c r="AY18" i="20"/>
  <c r="BH17" i="20"/>
  <c r="AW19" i="20"/>
  <c r="AT18" i="20"/>
  <c r="R18" i="20"/>
  <c r="AY17" i="20"/>
  <c r="S17" i="20"/>
  <c r="BH16" i="20"/>
  <c r="L16" i="20"/>
  <c r="BK19" i="20"/>
  <c r="O19" i="20"/>
  <c r="BH18" i="20"/>
  <c r="M18" i="20"/>
  <c r="BJ17" i="20"/>
  <c r="AT17" i="20"/>
  <c r="R17" i="20"/>
  <c r="AY16" i="20"/>
  <c r="W16" i="20"/>
  <c r="AV15" i="20"/>
  <c r="P15" i="20"/>
  <c r="AU12" i="20"/>
  <c r="S12" i="20"/>
  <c r="BK15" i="20"/>
  <c r="O15" i="20"/>
  <c r="BK11" i="20"/>
  <c r="O11" i="20"/>
  <c r="V14" i="20"/>
  <c r="V9" i="20"/>
  <c r="BI7" i="20"/>
  <c r="S14" i="20"/>
  <c r="BL14" i="20"/>
  <c r="L10" i="20"/>
  <c r="BL10" i="20"/>
  <c r="E10" i="20"/>
  <c r="W8" i="20"/>
  <c r="R14" i="20"/>
  <c r="W13" i="20"/>
  <c r="AA17" i="20"/>
  <c r="Z17" i="20"/>
  <c r="F17" i="20"/>
  <c r="AR15" i="20"/>
  <c r="AB15" i="20"/>
  <c r="H15" i="20"/>
  <c r="BW11" i="20"/>
  <c r="AM11" i="20"/>
  <c r="AA13" i="20"/>
  <c r="F13" i="20"/>
  <c r="AD13" i="20"/>
  <c r="BV13" i="20"/>
  <c r="AA9" i="20"/>
  <c r="BY9" i="20"/>
  <c r="AO7" i="20"/>
  <c r="Y7" i="20"/>
  <c r="AN14" i="20"/>
  <c r="AC14" i="20"/>
  <c r="I10" i="20"/>
  <c r="BY10" i="20"/>
  <c r="BW8" i="20"/>
  <c r="Z14" i="20"/>
  <c r="BW7" i="20"/>
  <c r="AO18" i="20"/>
  <c r="CA17" i="20"/>
  <c r="AQ17" i="20"/>
  <c r="G17" i="20"/>
  <c r="CA19" i="20"/>
  <c r="G19" i="20"/>
  <c r="AC18" i="20"/>
  <c r="I18" i="20"/>
  <c r="BZ17" i="20"/>
  <c r="AP17" i="20"/>
  <c r="AA16" i="20"/>
  <c r="AN15" i="20"/>
  <c r="D15" i="20"/>
  <c r="AA12" i="20"/>
  <c r="AA15" i="20"/>
  <c r="BZ14" i="20"/>
  <c r="F14" i="20"/>
  <c r="BY13" i="20"/>
  <c r="BZ13" i="20"/>
  <c r="BZ10" i="20"/>
  <c r="F10" i="20"/>
  <c r="Y9" i="20"/>
  <c r="AO9" i="20"/>
  <c r="AP9" i="20"/>
  <c r="AR8" i="20"/>
  <c r="AB8" i="20"/>
  <c r="BY7" i="20"/>
  <c r="AQ14" i="20"/>
  <c r="AB14" i="20"/>
  <c r="AR14" i="20"/>
  <c r="I14" i="20"/>
  <c r="AQ10" i="20"/>
  <c r="BX10" i="20"/>
  <c r="AD8" i="20"/>
  <c r="AM7" i="20"/>
  <c r="AN18" i="20"/>
  <c r="AM18" i="20"/>
  <c r="BW18" i="20"/>
  <c r="AR17" i="20"/>
  <c r="AB17" i="20"/>
  <c r="AC16" i="20"/>
  <c r="I16" i="20"/>
  <c r="Y19" i="20"/>
  <c r="AD18" i="20"/>
  <c r="BW17" i="20"/>
  <c r="AM17" i="20"/>
  <c r="AR16" i="20"/>
  <c r="AB16" i="20"/>
  <c r="H16" i="20"/>
  <c r="AM19" i="20"/>
  <c r="AR18" i="20"/>
  <c r="Y18" i="20"/>
  <c r="E18" i="20"/>
  <c r="BV17" i="20"/>
  <c r="CA16" i="20"/>
  <c r="AQ16" i="20"/>
  <c r="G16" i="20"/>
  <c r="CA12" i="20"/>
  <c r="AQ12" i="20"/>
  <c r="G12" i="20"/>
  <c r="AR11" i="20"/>
  <c r="AB11" i="20"/>
  <c r="AQ15" i="20"/>
  <c r="G15" i="20"/>
  <c r="BV15" i="20"/>
  <c r="AA11" i="20"/>
  <c r="AD14" i="20"/>
  <c r="AQ13" i="20"/>
  <c r="E13" i="20"/>
  <c r="Y13" i="20"/>
  <c r="AO13" i="20"/>
  <c r="AP13" i="20"/>
  <c r="AD10" i="20"/>
  <c r="AQ9" i="20"/>
  <c r="E9" i="20"/>
  <c r="AC9" i="20"/>
  <c r="Z9" i="20"/>
  <c r="BV9" i="20"/>
  <c r="AN8" i="20"/>
  <c r="I7" i="20"/>
  <c r="D14" i="20"/>
  <c r="BY14" i="20"/>
  <c r="BW10" i="20"/>
  <c r="AR10" i="20"/>
  <c r="Y10" i="20"/>
  <c r="G9" i="20"/>
  <c r="P22" i="20"/>
  <c r="L22" i="20"/>
  <c r="M23" i="20"/>
  <c r="M22" i="20"/>
  <c r="L23" i="20"/>
  <c r="P23" i="20"/>
  <c r="N22" i="20"/>
  <c r="K20" i="20"/>
  <c r="P17" i="20"/>
  <c r="L17" i="20"/>
  <c r="P18" i="20"/>
  <c r="P11" i="20"/>
  <c r="L11" i="20"/>
  <c r="L18" i="20"/>
  <c r="N16" i="20"/>
  <c r="N12" i="20"/>
  <c r="K21" i="20"/>
  <c r="N15" i="20"/>
  <c r="P12" i="20"/>
  <c r="N11" i="20"/>
  <c r="O14" i="20"/>
  <c r="M19" i="20"/>
  <c r="M15" i="20"/>
  <c r="P13" i="20"/>
  <c r="M12" i="20"/>
  <c r="M11" i="20"/>
  <c r="P9" i="20"/>
  <c r="P7" i="20"/>
  <c r="L7" i="20"/>
  <c r="P20" i="20"/>
  <c r="M17" i="20"/>
  <c r="L12" i="20"/>
  <c r="L13" i="20"/>
  <c r="O10" i="20"/>
  <c r="N7" i="20"/>
  <c r="L9" i="20"/>
  <c r="M8" i="20"/>
  <c r="AX22" i="20"/>
  <c r="AW23" i="20"/>
  <c r="AW22" i="20"/>
  <c r="AV23" i="20"/>
  <c r="AT22" i="20"/>
  <c r="AW21" i="20"/>
  <c r="AV20" i="20"/>
  <c r="AX16" i="20"/>
  <c r="AX18" i="20"/>
  <c r="AT16" i="20"/>
  <c r="AX12" i="20"/>
  <c r="AT12" i="20"/>
  <c r="AT15" i="20"/>
  <c r="AV12" i="20"/>
  <c r="AT11" i="20"/>
  <c r="AU14" i="20"/>
  <c r="AW11" i="20"/>
  <c r="AW17" i="20"/>
  <c r="AV13" i="20"/>
  <c r="AV9" i="20"/>
  <c r="AV7" i="20"/>
  <c r="AX15" i="20"/>
  <c r="AX11" i="20"/>
  <c r="AW15" i="20"/>
  <c r="AW12" i="20"/>
  <c r="AU10" i="20"/>
  <c r="AT7" i="20"/>
  <c r="AX7" i="20"/>
  <c r="AW8" i="20"/>
  <c r="M9" i="20"/>
  <c r="AT9" i="20"/>
  <c r="P8" i="20"/>
  <c r="M14" i="20"/>
  <c r="K10" i="20"/>
  <c r="P10" i="20"/>
  <c r="AW10" i="20"/>
  <c r="AU8" i="20"/>
  <c r="K8" i="20"/>
  <c r="AX14" i="20"/>
  <c r="AU13" i="20"/>
  <c r="AX10" i="20"/>
  <c r="AU9" i="20"/>
  <c r="AT8" i="20"/>
  <c r="AY7" i="20"/>
  <c r="O7" i="20"/>
  <c r="H22" i="20"/>
  <c r="D22" i="20"/>
  <c r="E23" i="20"/>
  <c r="E22" i="20"/>
  <c r="D23" i="20"/>
  <c r="I23" i="20"/>
  <c r="I22" i="20"/>
  <c r="F21" i="20"/>
  <c r="H17" i="20"/>
  <c r="D17" i="20"/>
  <c r="H23" i="20"/>
  <c r="F22" i="20"/>
  <c r="F20" i="20"/>
  <c r="I17" i="20"/>
  <c r="H11" i="20"/>
  <c r="D11" i="20"/>
  <c r="E17" i="20"/>
  <c r="F12" i="20"/>
  <c r="F15" i="20"/>
  <c r="H12" i="20"/>
  <c r="F11" i="20"/>
  <c r="D13" i="20"/>
  <c r="G10" i="20"/>
  <c r="E15" i="20"/>
  <c r="H13" i="20"/>
  <c r="E12" i="20"/>
  <c r="E11" i="20"/>
  <c r="H9" i="20"/>
  <c r="H7" i="20"/>
  <c r="D7" i="20"/>
  <c r="E19" i="20"/>
  <c r="H18" i="20"/>
  <c r="F16" i="20"/>
  <c r="D12" i="20"/>
  <c r="D18" i="20"/>
  <c r="I15" i="20"/>
  <c r="G14" i="20"/>
  <c r="I12" i="20"/>
  <c r="I11" i="20"/>
  <c r="E8" i="20"/>
  <c r="F7" i="20"/>
  <c r="D9" i="20"/>
  <c r="I8" i="20"/>
  <c r="J8" i="20" s="1"/>
  <c r="AR23" i="20"/>
  <c r="AP22" i="20"/>
  <c r="AO23" i="20"/>
  <c r="AO22" i="20"/>
  <c r="AN23" i="20"/>
  <c r="AQ21" i="20"/>
  <c r="AQ20" i="20"/>
  <c r="AO17" i="20"/>
  <c r="AP12" i="20"/>
  <c r="AN12" i="20"/>
  <c r="AO12" i="20"/>
  <c r="AM10" i="20"/>
  <c r="AP16" i="20"/>
  <c r="AN13" i="20"/>
  <c r="AN9" i="20"/>
  <c r="AR7" i="20"/>
  <c r="AN7" i="20"/>
  <c r="AO15" i="20"/>
  <c r="AP18" i="20"/>
  <c r="AP15" i="20"/>
  <c r="AR12" i="20"/>
  <c r="AP11" i="20"/>
  <c r="AM14" i="20"/>
  <c r="AR13" i="20"/>
  <c r="AO11" i="20"/>
  <c r="AP7" i="20"/>
  <c r="AR9" i="20"/>
  <c r="AO8" i="20"/>
  <c r="BY23" i="20"/>
  <c r="BY22" i="20"/>
  <c r="BX23" i="20"/>
  <c r="BV22" i="20"/>
  <c r="BZ22" i="20"/>
  <c r="BZ21" i="20"/>
  <c r="BW20" i="20"/>
  <c r="BZ16" i="20"/>
  <c r="BZ12" i="20"/>
  <c r="BV12" i="20"/>
  <c r="BV18" i="20"/>
  <c r="BZ11" i="20"/>
  <c r="BW15" i="20"/>
  <c r="CA14" i="20"/>
  <c r="BY19" i="20"/>
  <c r="BV16" i="20"/>
  <c r="BY12" i="20"/>
  <c r="BY11" i="20"/>
  <c r="BX7" i="20"/>
  <c r="BY17" i="20"/>
  <c r="BX15" i="20"/>
  <c r="BX12" i="20"/>
  <c r="BV11" i="20"/>
  <c r="BX13" i="20"/>
  <c r="CA10" i="20"/>
  <c r="BZ7" i="20"/>
  <c r="BV7" i="20"/>
  <c r="BX9" i="20"/>
  <c r="BY8" i="20"/>
  <c r="CA13" i="20"/>
  <c r="K9" i="20"/>
  <c r="N9" i="20"/>
  <c r="AX9" i="20"/>
  <c r="AV8" i="20"/>
  <c r="L8" i="20"/>
  <c r="H14" i="20"/>
  <c r="D10" i="20"/>
  <c r="AN10" i="20"/>
  <c r="M10" i="20"/>
  <c r="AQ8" i="20"/>
  <c r="G8" i="20"/>
  <c r="AP14" i="20"/>
  <c r="AM13" i="20"/>
  <c r="AP10" i="20"/>
  <c r="AM9" i="20"/>
  <c r="CA8" i="20"/>
  <c r="AP8" i="20"/>
  <c r="AU7" i="20"/>
  <c r="K7" i="20"/>
  <c r="AK23" i="20"/>
  <c r="AK22" i="20"/>
  <c r="AJ23" i="20"/>
  <c r="AH22" i="20"/>
  <c r="AG23" i="20"/>
  <c r="AG22" i="20"/>
  <c r="AF20" i="20"/>
  <c r="AF23" i="20"/>
  <c r="AF18" i="20"/>
  <c r="AH16" i="20"/>
  <c r="AG21" i="20"/>
  <c r="AK17" i="20"/>
  <c r="AH12" i="20"/>
  <c r="AK19" i="20"/>
  <c r="AF12" i="20"/>
  <c r="AJ18" i="20"/>
  <c r="AG15" i="20"/>
  <c r="AJ13" i="20"/>
  <c r="AG11" i="20"/>
  <c r="AK15" i="20"/>
  <c r="AF13" i="20"/>
  <c r="AK12" i="20"/>
  <c r="AK11" i="20"/>
  <c r="AF9" i="20"/>
  <c r="AJ7" i="20"/>
  <c r="AF7" i="20"/>
  <c r="AH15" i="20"/>
  <c r="AJ12" i="20"/>
  <c r="AH11" i="20"/>
  <c r="AG17" i="20"/>
  <c r="AG12" i="20"/>
  <c r="AK8" i="20"/>
  <c r="AG8" i="20"/>
  <c r="AJ9" i="20"/>
  <c r="AH7" i="20"/>
  <c r="BQ23" i="20"/>
  <c r="BQ22" i="20"/>
  <c r="BP23" i="20"/>
  <c r="BT23" i="20"/>
  <c r="BR22" i="20"/>
  <c r="BR21" i="20"/>
  <c r="BR20" i="20"/>
  <c r="BQ17" i="20"/>
  <c r="BR12" i="20"/>
  <c r="BR15" i="20"/>
  <c r="BT12" i="20"/>
  <c r="BR11" i="20"/>
  <c r="BP13" i="20"/>
  <c r="BS10" i="20"/>
  <c r="BQ15" i="20"/>
  <c r="BT13" i="20"/>
  <c r="BQ12" i="20"/>
  <c r="BQ11" i="20"/>
  <c r="BT9" i="20"/>
  <c r="BT7" i="20"/>
  <c r="BP7" i="20"/>
  <c r="BQ19" i="20"/>
  <c r="BR16" i="20"/>
  <c r="BP12" i="20"/>
  <c r="BS14" i="20"/>
  <c r="BQ8" i="20"/>
  <c r="BP9" i="20"/>
  <c r="BR7" i="20"/>
  <c r="AC23" i="20"/>
  <c r="AC22" i="20"/>
  <c r="AB23" i="20"/>
  <c r="Z22" i="20"/>
  <c r="Y23" i="20"/>
  <c r="Y22" i="20"/>
  <c r="AA21" i="20"/>
  <c r="AA20" i="20"/>
  <c r="AD22" i="20"/>
  <c r="AC19" i="20"/>
  <c r="Y17" i="20"/>
  <c r="AB18" i="20"/>
  <c r="AD16" i="20"/>
  <c r="AD12" i="20"/>
  <c r="Z12" i="20"/>
  <c r="AC17" i="20"/>
  <c r="AD15" i="20"/>
  <c r="AD11" i="20"/>
  <c r="Z16" i="20"/>
  <c r="Y12" i="20"/>
  <c r="AC15" i="20"/>
  <c r="AC12" i="20"/>
  <c r="AC11" i="20"/>
  <c r="AB7" i="20"/>
  <c r="Z15" i="20"/>
  <c r="AB12" i="20"/>
  <c r="Z11" i="20"/>
  <c r="Y15" i="20"/>
  <c r="AB13" i="20"/>
  <c r="Y11" i="20"/>
  <c r="AB9" i="20"/>
  <c r="AD7" i="20"/>
  <c r="Y8" i="20"/>
  <c r="Z7" i="20"/>
  <c r="AC8" i="20"/>
  <c r="K13" i="20"/>
  <c r="N13" i="20"/>
  <c r="AX13" i="20"/>
  <c r="H8" i="20"/>
  <c r="M7" i="20"/>
  <c r="AY14" i="20"/>
  <c r="L14" i="20"/>
  <c r="AV14" i="20"/>
  <c r="E14" i="20"/>
  <c r="H10" i="20"/>
  <c r="AM8" i="20"/>
  <c r="BZ8" i="20"/>
  <c r="BV14" i="20"/>
  <c r="BV10" i="20"/>
  <c r="BV8" i="20"/>
  <c r="CA7" i="20"/>
  <c r="AQ7" i="20"/>
  <c r="G7" i="20"/>
  <c r="BI23" i="20"/>
  <c r="BI22" i="20"/>
  <c r="BH23" i="20"/>
  <c r="BM23" i="20"/>
  <c r="BM22" i="20"/>
  <c r="BL23" i="20"/>
  <c r="BJ22" i="20"/>
  <c r="BJ21" i="20"/>
  <c r="BL20" i="20"/>
  <c r="BI19" i="20"/>
  <c r="BJ16" i="20"/>
  <c r="BJ12" i="20"/>
  <c r="BI17" i="20"/>
  <c r="BJ15" i="20"/>
  <c r="BL12" i="20"/>
  <c r="BJ11" i="20"/>
  <c r="BM17" i="20"/>
  <c r="BK14" i="20"/>
  <c r="BK10" i="20"/>
  <c r="BI15" i="20"/>
  <c r="BL13" i="20"/>
  <c r="BI12" i="20"/>
  <c r="BI11" i="20"/>
  <c r="BL9" i="20"/>
  <c r="BL7" i="20"/>
  <c r="BH7" i="20"/>
  <c r="BH12" i="20"/>
  <c r="BM15" i="20"/>
  <c r="BH13" i="20"/>
  <c r="BM12" i="20"/>
  <c r="BM11" i="20"/>
  <c r="BH9" i="20"/>
  <c r="BJ7" i="20"/>
  <c r="BM8" i="20"/>
  <c r="BI8" i="20"/>
  <c r="T22" i="20"/>
  <c r="U23" i="20"/>
  <c r="U22" i="20"/>
  <c r="T23" i="20"/>
  <c r="R22" i="20"/>
  <c r="T17" i="20"/>
  <c r="V21" i="20"/>
  <c r="V20" i="20"/>
  <c r="R16" i="20"/>
  <c r="T11" i="20"/>
  <c r="V22" i="20"/>
  <c r="U19" i="20"/>
  <c r="U17" i="20"/>
  <c r="V12" i="20"/>
  <c r="R12" i="20"/>
  <c r="V16" i="20"/>
  <c r="V15" i="20"/>
  <c r="V11" i="20"/>
  <c r="T13" i="20"/>
  <c r="W10" i="20"/>
  <c r="T18" i="20"/>
  <c r="U15" i="20"/>
  <c r="U12" i="20"/>
  <c r="U11" i="20"/>
  <c r="T7" i="20"/>
  <c r="R15" i="20"/>
  <c r="T12" i="20"/>
  <c r="R11" i="20"/>
  <c r="W14" i="20"/>
  <c r="U8" i="20"/>
  <c r="R7" i="20"/>
  <c r="T9" i="20"/>
  <c r="V7" i="20"/>
  <c r="BA23" i="20"/>
  <c r="BA22" i="20"/>
  <c r="BF22" i="20"/>
  <c r="BE23" i="20"/>
  <c r="BE22" i="20"/>
  <c r="BB20" i="20"/>
  <c r="BD23" i="20"/>
  <c r="BB22" i="20"/>
  <c r="BB21" i="20"/>
  <c r="BF18" i="20"/>
  <c r="BE17" i="20"/>
  <c r="BA19" i="20"/>
  <c r="BA17" i="20"/>
  <c r="BF12" i="20"/>
  <c r="BB12" i="20"/>
  <c r="BB16" i="20"/>
  <c r="BB15" i="20"/>
  <c r="BD12" i="20"/>
  <c r="BB11" i="20"/>
  <c r="BE15" i="20"/>
  <c r="BE12" i="20"/>
  <c r="BE11" i="20"/>
  <c r="BA15" i="20"/>
  <c r="BD13" i="20"/>
  <c r="BA12" i="20"/>
  <c r="BA11" i="20"/>
  <c r="BD9" i="20"/>
  <c r="BD7" i="20"/>
  <c r="BF15" i="20"/>
  <c r="BF11" i="20"/>
  <c r="BF16" i="20"/>
  <c r="BC14" i="20"/>
  <c r="BC10" i="20"/>
  <c r="BA8" i="20"/>
  <c r="BB7" i="20"/>
  <c r="BE8" i="20"/>
  <c r="BF7" i="20"/>
  <c r="AV22" i="19"/>
  <c r="AW21" i="19"/>
  <c r="AV21" i="19"/>
  <c r="AV23" i="19"/>
  <c r="AX21" i="19"/>
  <c r="AT21" i="19"/>
  <c r="AW22" i="19"/>
  <c r="AT14" i="19"/>
  <c r="AV10" i="19"/>
  <c r="AW9" i="19"/>
  <c r="AV18" i="19"/>
  <c r="AV15" i="19"/>
  <c r="AX13" i="19"/>
  <c r="AV11" i="19"/>
  <c r="AX9" i="19"/>
  <c r="AT8" i="19"/>
  <c r="AY7" i="19"/>
  <c r="AW14" i="19"/>
  <c r="AT13" i="19"/>
  <c r="AT9" i="19"/>
  <c r="AW10" i="19"/>
  <c r="AU12" i="19"/>
  <c r="AU7" i="19"/>
  <c r="AY12" i="19"/>
  <c r="AX12" i="19"/>
  <c r="AT7" i="19"/>
  <c r="H22" i="19"/>
  <c r="D22" i="19"/>
  <c r="I21" i="19"/>
  <c r="E21" i="19"/>
  <c r="H21" i="19"/>
  <c r="D21" i="19"/>
  <c r="D23" i="19"/>
  <c r="F21" i="19"/>
  <c r="I22" i="19"/>
  <c r="E22" i="19"/>
  <c r="H23" i="19"/>
  <c r="G19" i="19"/>
  <c r="I15" i="19"/>
  <c r="E15" i="19"/>
  <c r="I20" i="19"/>
  <c r="J20" i="19" s="1"/>
  <c r="Q20" i="19" s="1"/>
  <c r="H15" i="19"/>
  <c r="H14" i="19"/>
  <c r="D14" i="19"/>
  <c r="I13" i="19"/>
  <c r="E13" i="19"/>
  <c r="H10" i="19"/>
  <c r="D10" i="19"/>
  <c r="I9" i="19"/>
  <c r="H18" i="19"/>
  <c r="D15" i="19"/>
  <c r="G17" i="19"/>
  <c r="I14" i="19"/>
  <c r="I10" i="19"/>
  <c r="E9" i="19"/>
  <c r="F9" i="19"/>
  <c r="F7" i="19"/>
  <c r="G16" i="19"/>
  <c r="E14" i="19"/>
  <c r="E10" i="19"/>
  <c r="H11" i="19"/>
  <c r="G8" i="19"/>
  <c r="F13" i="19"/>
  <c r="D11" i="19"/>
  <c r="F8" i="19"/>
  <c r="AW15" i="19"/>
  <c r="I16" i="19"/>
  <c r="AW16" i="19"/>
  <c r="F16" i="19"/>
  <c r="AT16" i="19"/>
  <c r="G11" i="19"/>
  <c r="AY14" i="19"/>
  <c r="AV14" i="19"/>
  <c r="H13" i="19"/>
  <c r="G10" i="19"/>
  <c r="H9" i="19"/>
  <c r="AX14" i="19"/>
  <c r="AU13" i="19"/>
  <c r="AX10" i="19"/>
  <c r="H8" i="19"/>
  <c r="AR8" i="19"/>
  <c r="M7" i="19"/>
  <c r="T22" i="19"/>
  <c r="U21" i="19"/>
  <c r="T21" i="19"/>
  <c r="T23" i="19"/>
  <c r="V21" i="19"/>
  <c r="R21" i="19"/>
  <c r="U22" i="19"/>
  <c r="W19" i="19"/>
  <c r="U15" i="19"/>
  <c r="T14" i="19"/>
  <c r="U13" i="19"/>
  <c r="T10" i="19"/>
  <c r="U9" i="19"/>
  <c r="T15" i="19"/>
  <c r="W16" i="19"/>
  <c r="R13" i="19"/>
  <c r="R9" i="19"/>
  <c r="W17" i="19"/>
  <c r="R7" i="19"/>
  <c r="U14" i="19"/>
  <c r="U10" i="19"/>
  <c r="V13" i="19"/>
  <c r="T11" i="19"/>
  <c r="V9" i="19"/>
  <c r="V7" i="19"/>
  <c r="W8" i="19"/>
  <c r="V8" i="19"/>
  <c r="AM12" i="19"/>
  <c r="AM7" i="19"/>
  <c r="P7" i="19"/>
  <c r="BT22" i="19"/>
  <c r="BP22" i="19"/>
  <c r="BQ21" i="19"/>
  <c r="BT21" i="19"/>
  <c r="BP21" i="19"/>
  <c r="BP23" i="19"/>
  <c r="BR21" i="19"/>
  <c r="BQ22" i="19"/>
  <c r="BT23" i="19"/>
  <c r="BS19" i="19"/>
  <c r="BT15" i="19"/>
  <c r="BR14" i="19"/>
  <c r="BT10" i="19"/>
  <c r="BP10" i="19"/>
  <c r="BQ9" i="19"/>
  <c r="BQ17" i="19"/>
  <c r="BP15" i="19"/>
  <c r="BO20" i="19"/>
  <c r="BP11" i="19"/>
  <c r="BR8" i="19"/>
  <c r="BS16" i="19"/>
  <c r="BQ10" i="19"/>
  <c r="BR13" i="19"/>
  <c r="BR9" i="19"/>
  <c r="BT11" i="19"/>
  <c r="BO7" i="19"/>
  <c r="CF22" i="19"/>
  <c r="CG21" i="19"/>
  <c r="CC21" i="19"/>
  <c r="CF21" i="19"/>
  <c r="CF23" i="19"/>
  <c r="CH21" i="19"/>
  <c r="CD21" i="19"/>
  <c r="CG22" i="19"/>
  <c r="CC22" i="19"/>
  <c r="CF10" i="19"/>
  <c r="CG9" i="19"/>
  <c r="CC9" i="19"/>
  <c r="CF15" i="19"/>
  <c r="CD13" i="19"/>
  <c r="CD9" i="19"/>
  <c r="CH13" i="19"/>
  <c r="CG17" i="19"/>
  <c r="CG14" i="19"/>
  <c r="CG10" i="19"/>
  <c r="CE7" i="19"/>
  <c r="CC10" i="19"/>
  <c r="CF11" i="19"/>
  <c r="CH9" i="19"/>
  <c r="CH8" i="19"/>
  <c r="L12" i="19"/>
  <c r="AV12" i="19"/>
  <c r="BP12" i="19"/>
  <c r="E12" i="19"/>
  <c r="Y12" i="19"/>
  <c r="CC12" i="19"/>
  <c r="R12" i="19"/>
  <c r="CE10" i="19"/>
  <c r="BP7" i="19"/>
  <c r="AW7" i="19"/>
  <c r="CG7" i="19"/>
  <c r="AX7" i="19"/>
  <c r="BR7" i="19"/>
  <c r="CH7" i="19"/>
  <c r="BD22" i="19"/>
  <c r="BE21" i="19"/>
  <c r="BA21" i="19"/>
  <c r="BD21" i="19"/>
  <c r="BB21" i="19"/>
  <c r="BE22" i="19"/>
  <c r="BA22" i="19"/>
  <c r="BC19" i="19"/>
  <c r="BD23" i="19"/>
  <c r="BF21" i="19"/>
  <c r="BD15" i="19"/>
  <c r="BB14" i="19"/>
  <c r="BD10" i="19"/>
  <c r="BE9" i="19"/>
  <c r="BA9" i="19"/>
  <c r="BE14" i="19"/>
  <c r="BE10" i="19"/>
  <c r="BB9" i="19"/>
  <c r="BA10" i="19"/>
  <c r="BB8" i="19"/>
  <c r="BA17" i="19"/>
  <c r="BC16" i="19"/>
  <c r="BF13" i="19"/>
  <c r="BD11" i="19"/>
  <c r="BF9" i="19"/>
  <c r="BB13" i="19"/>
  <c r="D13" i="19"/>
  <c r="D9" i="19"/>
  <c r="G13" i="19"/>
  <c r="AT10" i="19"/>
  <c r="F10" i="19"/>
  <c r="AY9" i="19"/>
  <c r="AY8" i="19"/>
  <c r="AV8" i="19"/>
  <c r="E8" i="19"/>
  <c r="I7" i="19"/>
  <c r="J7" i="19" s="1"/>
  <c r="AR22" i="19"/>
  <c r="AN22" i="19"/>
  <c r="AO21" i="19"/>
  <c r="AR21" i="19"/>
  <c r="AN21" i="19"/>
  <c r="AO22" i="19"/>
  <c r="AR23" i="19"/>
  <c r="AM19" i="19"/>
  <c r="AN23" i="19"/>
  <c r="AP21" i="19"/>
  <c r="AQ19" i="19"/>
  <c r="AN15" i="19"/>
  <c r="AO13" i="19"/>
  <c r="AR10" i="19"/>
  <c r="AN10" i="19"/>
  <c r="AO9" i="19"/>
  <c r="AO10" i="19"/>
  <c r="AR15" i="19"/>
  <c r="AR11" i="19"/>
  <c r="AM16" i="19"/>
  <c r="AO14" i="19"/>
  <c r="AP13" i="19"/>
  <c r="AN11" i="19"/>
  <c r="AP9" i="19"/>
  <c r="AM8" i="19"/>
  <c r="AQ7" i="19"/>
  <c r="AB22" i="19"/>
  <c r="AC21" i="19"/>
  <c r="Y21" i="19"/>
  <c r="AB21" i="19"/>
  <c r="AC22" i="19"/>
  <c r="Y22" i="19"/>
  <c r="AB23" i="19"/>
  <c r="AD21" i="19"/>
  <c r="AC15" i="19"/>
  <c r="Y15" i="19"/>
  <c r="Z21" i="19"/>
  <c r="AD14" i="19"/>
  <c r="Y14" i="19"/>
  <c r="AC13" i="19"/>
  <c r="Y13" i="19"/>
  <c r="AB10" i="19"/>
  <c r="AC9" i="19"/>
  <c r="Y9" i="19"/>
  <c r="AA19" i="19"/>
  <c r="AC17" i="19"/>
  <c r="Z14" i="19"/>
  <c r="Y10" i="19"/>
  <c r="AC10" i="19"/>
  <c r="AD7" i="19"/>
  <c r="AD13" i="19"/>
  <c r="AB11" i="19"/>
  <c r="AD9" i="19"/>
  <c r="AD8" i="19"/>
  <c r="AB15" i="19"/>
  <c r="Z13" i="19"/>
  <c r="Z9" i="19"/>
  <c r="Z7" i="19"/>
  <c r="I12" i="19"/>
  <c r="AC12" i="19"/>
  <c r="AW12" i="19"/>
  <c r="V12" i="19"/>
  <c r="AP12" i="19"/>
  <c r="AU8" i="19"/>
  <c r="W7" i="19"/>
  <c r="G7" i="19"/>
  <c r="BQ7" i="19"/>
  <c r="BL22" i="19"/>
  <c r="BH22" i="19"/>
  <c r="BM21" i="19"/>
  <c r="BI21" i="19"/>
  <c r="BL21" i="19"/>
  <c r="BH21" i="19"/>
  <c r="BI22" i="19"/>
  <c r="BL23" i="19"/>
  <c r="BH23" i="19"/>
  <c r="BJ21" i="19"/>
  <c r="BJ14" i="19"/>
  <c r="BL10" i="19"/>
  <c r="BH10" i="19"/>
  <c r="BM9" i="19"/>
  <c r="BI9" i="19"/>
  <c r="BL18" i="19"/>
  <c r="BM22" i="19"/>
  <c r="BI17" i="19"/>
  <c r="BL15" i="19"/>
  <c r="BH15" i="19"/>
  <c r="BL11" i="19"/>
  <c r="BJ13" i="19"/>
  <c r="BH11" i="19"/>
  <c r="BJ9" i="19"/>
  <c r="BM14" i="19"/>
  <c r="BK12" i="19"/>
  <c r="BI10" i="19"/>
  <c r="BM10" i="19"/>
  <c r="BJ8" i="19"/>
  <c r="AX11" i="19"/>
  <c r="AY10" i="19"/>
  <c r="AW11" i="19"/>
  <c r="I11" i="19"/>
  <c r="AU9" i="19"/>
  <c r="I8" i="19"/>
  <c r="J8" i="19" s="1"/>
  <c r="AW8" i="19"/>
  <c r="AV7" i="19"/>
  <c r="Y7" i="19"/>
  <c r="E7" i="19"/>
  <c r="G12" i="19"/>
  <c r="AX8" i="19"/>
  <c r="AB7" i="19"/>
  <c r="H7" i="19"/>
  <c r="P22" i="19"/>
  <c r="L22" i="19"/>
  <c r="M21" i="19"/>
  <c r="P21" i="19"/>
  <c r="L21" i="19"/>
  <c r="M22" i="19"/>
  <c r="P23" i="19"/>
  <c r="L23" i="19"/>
  <c r="N21" i="19"/>
  <c r="M15" i="19"/>
  <c r="P18" i="19"/>
  <c r="P14" i="19"/>
  <c r="L14" i="19"/>
  <c r="M13" i="19"/>
  <c r="P10" i="19"/>
  <c r="L10" i="19"/>
  <c r="M9" i="19"/>
  <c r="L17" i="19"/>
  <c r="K19" i="19"/>
  <c r="P15" i="19"/>
  <c r="P11" i="19"/>
  <c r="N8" i="19"/>
  <c r="N13" i="19"/>
  <c r="L11" i="19"/>
  <c r="N9" i="19"/>
  <c r="O12" i="19"/>
  <c r="M10" i="19"/>
  <c r="O8" i="19"/>
  <c r="L15" i="19"/>
  <c r="M14" i="19"/>
  <c r="N7" i="19"/>
  <c r="D12" i="19"/>
  <c r="T12" i="19"/>
  <c r="AN12" i="19"/>
  <c r="M12" i="19"/>
  <c r="BQ12" i="19"/>
  <c r="F12" i="19"/>
  <c r="Z12" i="19"/>
  <c r="AT12" i="19"/>
  <c r="CD12" i="19"/>
  <c r="BS8" i="19"/>
  <c r="CF7" i="19"/>
  <c r="AR7" i="19"/>
  <c r="S7" i="19"/>
  <c r="AP7" i="19"/>
  <c r="AJ22" i="19"/>
  <c r="AF22" i="19"/>
  <c r="AK21" i="19"/>
  <c r="AG21" i="19"/>
  <c r="AJ21" i="19"/>
  <c r="AF21" i="19"/>
  <c r="AJ23" i="19"/>
  <c r="AF23" i="19"/>
  <c r="AH21" i="19"/>
  <c r="AK22" i="19"/>
  <c r="AG22" i="19"/>
  <c r="AK13" i="19"/>
  <c r="AG13" i="19"/>
  <c r="AJ10" i="19"/>
  <c r="AF10" i="19"/>
  <c r="AK9" i="19"/>
  <c r="AG9" i="19"/>
  <c r="AK17" i="19"/>
  <c r="AJ15" i="19"/>
  <c r="AF15" i="19"/>
  <c r="AH13" i="19"/>
  <c r="AF11" i="19"/>
  <c r="AH9" i="19"/>
  <c r="AG14" i="19"/>
  <c r="AJ11" i="19"/>
  <c r="AK10" i="19"/>
  <c r="AF18" i="19"/>
  <c r="AI7" i="19"/>
  <c r="AG10" i="19"/>
  <c r="CD8" i="19"/>
  <c r="P9" i="16"/>
  <c r="R9" i="16"/>
  <c r="Q8" i="16"/>
  <c r="P20" i="16"/>
  <c r="R11" i="16"/>
  <c r="AW9" i="16"/>
  <c r="P8" i="16"/>
  <c r="R8" i="16"/>
  <c r="Q12" i="16"/>
  <c r="P13" i="16"/>
  <c r="R7" i="16"/>
  <c r="L22" i="16"/>
  <c r="M17" i="16"/>
  <c r="L14" i="16"/>
  <c r="L11" i="16"/>
  <c r="N21" i="16"/>
  <c r="M11" i="16"/>
  <c r="M7" i="16"/>
  <c r="AV13" i="16"/>
  <c r="AW13" i="16"/>
  <c r="P22" i="16"/>
  <c r="Q21" i="16"/>
  <c r="P21" i="16"/>
  <c r="P23" i="16"/>
  <c r="P19" i="16"/>
  <c r="R17" i="16"/>
  <c r="Q22" i="16"/>
  <c r="Q18" i="16"/>
  <c r="Q17" i="16"/>
  <c r="P14" i="16"/>
  <c r="R21" i="16"/>
  <c r="P18" i="16"/>
  <c r="P17" i="16"/>
  <c r="Q15" i="16"/>
  <c r="P11" i="16"/>
  <c r="Q10" i="16"/>
  <c r="P16" i="16"/>
  <c r="P15" i="16"/>
  <c r="R14" i="16"/>
  <c r="P10" i="16"/>
  <c r="Q14" i="16"/>
  <c r="R10" i="16"/>
  <c r="P7" i="16"/>
  <c r="Q11" i="16"/>
  <c r="Q7" i="16"/>
  <c r="R13" i="16"/>
  <c r="P12" i="16"/>
  <c r="G8" i="16"/>
  <c r="AV8" i="16"/>
  <c r="AB4" i="16"/>
  <c r="X5" i="16"/>
  <c r="M12" i="16"/>
  <c r="N8" i="16"/>
  <c r="T5" i="16"/>
  <c r="AW21" i="16"/>
  <c r="AV21" i="16"/>
  <c r="AV17" i="16"/>
  <c r="AV23" i="16"/>
  <c r="AV19" i="16"/>
  <c r="AV15" i="16"/>
  <c r="AW22" i="16"/>
  <c r="AW18" i="16"/>
  <c r="AX21" i="16"/>
  <c r="AV18" i="16"/>
  <c r="AX17" i="16"/>
  <c r="AV11" i="16"/>
  <c r="AW10" i="16"/>
  <c r="AW16" i="16"/>
  <c r="AX14" i="16"/>
  <c r="AW15" i="16"/>
  <c r="AW14" i="16"/>
  <c r="AW17" i="16"/>
  <c r="AX10" i="16"/>
  <c r="AV7" i="16"/>
  <c r="AW11" i="16"/>
  <c r="AW7" i="16"/>
  <c r="AX13" i="16"/>
  <c r="AV10" i="16"/>
  <c r="N9" i="16"/>
  <c r="AW8" i="16"/>
  <c r="AX8" i="16"/>
  <c r="AX11" i="16"/>
  <c r="AL24" i="34" l="1"/>
  <c r="AS7" i="34"/>
  <c r="BK24" i="32"/>
  <c r="BW7" i="32"/>
  <c r="J9" i="20"/>
  <c r="J18" i="19"/>
  <c r="Q18" i="19" s="1"/>
  <c r="X18" i="19" s="1"/>
  <c r="AE18" i="19" s="1"/>
  <c r="AL18" i="19" s="1"/>
  <c r="AS18" i="19" s="1"/>
  <c r="AZ18" i="19" s="1"/>
  <c r="BG18" i="19" s="1"/>
  <c r="BN18" i="19" s="1"/>
  <c r="BU18" i="19" s="1"/>
  <c r="CB18" i="19" s="1"/>
  <c r="CI18" i="19" s="1"/>
  <c r="J13" i="20"/>
  <c r="J15" i="19"/>
  <c r="Q15" i="19" s="1"/>
  <c r="X15" i="19" s="1"/>
  <c r="AE15" i="19" s="1"/>
  <c r="AL15" i="19" s="1"/>
  <c r="AS15" i="19" s="1"/>
  <c r="AZ15" i="19" s="1"/>
  <c r="BG15" i="19" s="1"/>
  <c r="BN15" i="19" s="1"/>
  <c r="BU15" i="19" s="1"/>
  <c r="CB15" i="19" s="1"/>
  <c r="CI15" i="19" s="1"/>
  <c r="AY24" i="29"/>
  <c r="BG7" i="29"/>
  <c r="AS24" i="28"/>
  <c r="AZ7" i="28"/>
  <c r="G16" i="16"/>
  <c r="J13" i="19"/>
  <c r="Q13" i="19" s="1"/>
  <c r="X13" i="19" s="1"/>
  <c r="AE13" i="19" s="1"/>
  <c r="AL13" i="19" s="1"/>
  <c r="AS13" i="19" s="1"/>
  <c r="AZ13" i="19" s="1"/>
  <c r="BG13" i="19" s="1"/>
  <c r="BN13" i="19" s="1"/>
  <c r="BU13" i="19" s="1"/>
  <c r="CB13" i="19" s="1"/>
  <c r="CI13" i="19" s="1"/>
  <c r="G10" i="16"/>
  <c r="K10" i="16" s="1"/>
  <c r="J16" i="19"/>
  <c r="Q16" i="19" s="1"/>
  <c r="X16" i="19" s="1"/>
  <c r="AE16" i="19" s="1"/>
  <c r="AL16" i="19" s="1"/>
  <c r="AS16" i="19" s="1"/>
  <c r="AZ16" i="19" s="1"/>
  <c r="BG16" i="19" s="1"/>
  <c r="BN16" i="19" s="1"/>
  <c r="BU16" i="19" s="1"/>
  <c r="CB16" i="19" s="1"/>
  <c r="CI16" i="19" s="1"/>
  <c r="J16" i="20"/>
  <c r="Q16" i="20" s="1"/>
  <c r="X16" i="20" s="1"/>
  <c r="AE16" i="20" s="1"/>
  <c r="AL16" i="20" s="1"/>
  <c r="AS16" i="20" s="1"/>
  <c r="AZ16" i="20" s="1"/>
  <c r="BG16" i="20" s="1"/>
  <c r="BN16" i="20" s="1"/>
  <c r="BU16" i="20" s="1"/>
  <c r="CB16" i="20" s="1"/>
  <c r="CI16" i="20" s="1"/>
  <c r="CN16" i="20" s="1"/>
  <c r="R15" i="16"/>
  <c r="R19" i="16"/>
  <c r="Q8" i="19"/>
  <c r="X8" i="19" s="1"/>
  <c r="AE8" i="19" s="1"/>
  <c r="AL8" i="19" s="1"/>
  <c r="AS8" i="19" s="1"/>
  <c r="AZ8" i="19" s="1"/>
  <c r="BG8" i="19" s="1"/>
  <c r="BN8" i="19" s="1"/>
  <c r="BU8" i="19" s="1"/>
  <c r="CB8" i="19" s="1"/>
  <c r="CI8" i="19" s="1"/>
  <c r="G18" i="16"/>
  <c r="K18" i="16" s="1"/>
  <c r="G19" i="16"/>
  <c r="K19" i="16" s="1"/>
  <c r="J19" i="20"/>
  <c r="Q19" i="19"/>
  <c r="X19" i="19" s="1"/>
  <c r="AE19" i="19" s="1"/>
  <c r="AL19" i="19" s="1"/>
  <c r="AS19" i="19" s="1"/>
  <c r="AZ19" i="19" s="1"/>
  <c r="BG19" i="19" s="1"/>
  <c r="BN19" i="19" s="1"/>
  <c r="BU19" i="19" s="1"/>
  <c r="CB19" i="19" s="1"/>
  <c r="CI19" i="19" s="1"/>
  <c r="CE24" i="20"/>
  <c r="X20" i="19"/>
  <c r="AE20" i="19" s="1"/>
  <c r="AL20" i="19" s="1"/>
  <c r="AS20" i="19" s="1"/>
  <c r="AZ20" i="19" s="1"/>
  <c r="BG20" i="19" s="1"/>
  <c r="BN20" i="19" s="1"/>
  <c r="BU20" i="19" s="1"/>
  <c r="CB20" i="19" s="1"/>
  <c r="CI20" i="19" s="1"/>
  <c r="J23" i="19"/>
  <c r="Q23" i="19" s="1"/>
  <c r="X23" i="19" s="1"/>
  <c r="AE23" i="19" s="1"/>
  <c r="AL23" i="19" s="1"/>
  <c r="AS23" i="19" s="1"/>
  <c r="AZ23" i="19" s="1"/>
  <c r="BG23" i="19" s="1"/>
  <c r="BN23" i="19" s="1"/>
  <c r="BU23" i="19" s="1"/>
  <c r="CB23" i="19" s="1"/>
  <c r="CI23" i="19" s="1"/>
  <c r="BO24" i="20"/>
  <c r="G23" i="16"/>
  <c r="K23" i="16" s="1"/>
  <c r="CG24" i="20"/>
  <c r="CC24" i="20"/>
  <c r="G9" i="16"/>
  <c r="K9" i="16" s="1"/>
  <c r="G21" i="16"/>
  <c r="K21" i="16" s="1"/>
  <c r="N13" i="16"/>
  <c r="M9" i="16"/>
  <c r="N10" i="16"/>
  <c r="L10" i="16"/>
  <c r="L9" i="16"/>
  <c r="K14" i="16"/>
  <c r="N14" i="16"/>
  <c r="L8" i="16"/>
  <c r="M15" i="16"/>
  <c r="N17" i="16"/>
  <c r="M18" i="16"/>
  <c r="L19" i="16"/>
  <c r="L21" i="16"/>
  <c r="K7" i="16"/>
  <c r="M8" i="16"/>
  <c r="L15" i="16"/>
  <c r="M14" i="16"/>
  <c r="L17" i="16"/>
  <c r="L18" i="16"/>
  <c r="N11" i="16"/>
  <c r="L7" i="16"/>
  <c r="L12" i="16"/>
  <c r="L16" i="16"/>
  <c r="M10" i="16"/>
  <c r="M22" i="16"/>
  <c r="L23" i="16"/>
  <c r="CF24" i="20"/>
  <c r="K15" i="16"/>
  <c r="AL7" i="26"/>
  <c r="AE24" i="26"/>
  <c r="K17" i="16"/>
  <c r="K8" i="16"/>
  <c r="K12" i="16"/>
  <c r="DA19" i="23"/>
  <c r="DG19" i="23"/>
  <c r="DG10" i="23"/>
  <c r="DG12" i="23"/>
  <c r="DA15" i="23"/>
  <c r="DG15" i="23"/>
  <c r="DA13" i="23"/>
  <c r="DG13" i="23"/>
  <c r="DG11" i="23"/>
  <c r="DG9" i="23"/>
  <c r="K16" i="16"/>
  <c r="Z24" i="25"/>
  <c r="AG7" i="25"/>
  <c r="CD24" i="20"/>
  <c r="CH24" i="20"/>
  <c r="AI24" i="20"/>
  <c r="CA24" i="20"/>
  <c r="J10" i="20"/>
  <c r="Q10" i="20" s="1"/>
  <c r="X10" i="20" s="1"/>
  <c r="AE10" i="20" s="1"/>
  <c r="AL10" i="20" s="1"/>
  <c r="AS10" i="20" s="1"/>
  <c r="AZ10" i="20" s="1"/>
  <c r="BG10" i="20" s="1"/>
  <c r="BN10" i="20" s="1"/>
  <c r="BU10" i="20" s="1"/>
  <c r="CB10" i="20" s="1"/>
  <c r="CI10" i="20" s="1"/>
  <c r="CN10" i="20" s="1"/>
  <c r="AQ24" i="20"/>
  <c r="AU24" i="20"/>
  <c r="O24" i="20"/>
  <c r="BS24" i="20"/>
  <c r="AG24" i="20"/>
  <c r="AK24" i="20"/>
  <c r="E24" i="20"/>
  <c r="R24" i="20"/>
  <c r="BH24" i="20"/>
  <c r="AF24" i="20"/>
  <c r="W24" i="20"/>
  <c r="J9" i="19"/>
  <c r="Q9" i="19" s="1"/>
  <c r="X9" i="19" s="1"/>
  <c r="AE9" i="19" s="1"/>
  <c r="AL9" i="19" s="1"/>
  <c r="AS9" i="19" s="1"/>
  <c r="AZ9" i="19" s="1"/>
  <c r="BG9" i="19" s="1"/>
  <c r="BN9" i="19" s="1"/>
  <c r="BU9" i="19" s="1"/>
  <c r="CB9" i="19" s="1"/>
  <c r="CI9" i="19" s="1"/>
  <c r="BB24" i="20"/>
  <c r="AD24" i="20"/>
  <c r="BT24" i="20"/>
  <c r="AN24" i="20"/>
  <c r="I24" i="20"/>
  <c r="Y24" i="20"/>
  <c r="AR24" i="20"/>
  <c r="AY24" i="20"/>
  <c r="AX24" i="20"/>
  <c r="L24" i="20"/>
  <c r="AM24" i="20"/>
  <c r="BW24" i="20"/>
  <c r="BE24" i="20"/>
  <c r="BF24" i="20"/>
  <c r="BL24" i="20"/>
  <c r="Z24" i="20"/>
  <c r="AJ24" i="20"/>
  <c r="BV24" i="20"/>
  <c r="D24" i="20"/>
  <c r="AT24" i="20"/>
  <c r="P24" i="20"/>
  <c r="BM24" i="20"/>
  <c r="S24" i="20"/>
  <c r="BA24" i="20"/>
  <c r="BD24" i="20"/>
  <c r="V24" i="20"/>
  <c r="BP24" i="20"/>
  <c r="K24" i="20"/>
  <c r="CM8" i="20"/>
  <c r="BZ24" i="20"/>
  <c r="AP24" i="20"/>
  <c r="CM14" i="20"/>
  <c r="CL16" i="20"/>
  <c r="H24" i="20"/>
  <c r="CL20" i="20"/>
  <c r="CM22" i="20"/>
  <c r="BI24" i="20"/>
  <c r="AC24" i="20"/>
  <c r="CL9" i="20"/>
  <c r="CL19" i="20"/>
  <c r="CM23" i="20"/>
  <c r="BQ24" i="20"/>
  <c r="CM11" i="20"/>
  <c r="CL23" i="20"/>
  <c r="CL18" i="20"/>
  <c r="CM20" i="20"/>
  <c r="CM18" i="20"/>
  <c r="CM21" i="20"/>
  <c r="CM13" i="20"/>
  <c r="CL8" i="20"/>
  <c r="T24" i="20"/>
  <c r="CL11" i="20"/>
  <c r="N24" i="20"/>
  <c r="CM16" i="20"/>
  <c r="CL10" i="20"/>
  <c r="CL14" i="20"/>
  <c r="BK24" i="20"/>
  <c r="F24" i="20"/>
  <c r="CL7" i="20"/>
  <c r="M24" i="20"/>
  <c r="AB24" i="20"/>
  <c r="BR24" i="20"/>
  <c r="AH24" i="20"/>
  <c r="CL22" i="20"/>
  <c r="CL21" i="20"/>
  <c r="AV24" i="20"/>
  <c r="CM15" i="20"/>
  <c r="CM12" i="20"/>
  <c r="CM17" i="20"/>
  <c r="U24" i="20"/>
  <c r="AA24" i="20"/>
  <c r="BC24" i="20"/>
  <c r="CM10" i="20"/>
  <c r="CL15" i="20"/>
  <c r="BY24" i="20"/>
  <c r="AO24" i="20"/>
  <c r="CL17" i="20"/>
  <c r="AW24" i="20"/>
  <c r="CM7" i="20"/>
  <c r="G24" i="20"/>
  <c r="BJ24" i="20"/>
  <c r="BX24" i="20"/>
  <c r="CL12" i="20"/>
  <c r="CM9" i="20"/>
  <c r="CM19" i="20"/>
  <c r="CL13" i="20"/>
  <c r="S24" i="23"/>
  <c r="J15" i="20"/>
  <c r="Q15" i="20" s="1"/>
  <c r="X15" i="20" s="1"/>
  <c r="AE15" i="20" s="1"/>
  <c r="AL15" i="20" s="1"/>
  <c r="AS15" i="20" s="1"/>
  <c r="AZ15" i="20" s="1"/>
  <c r="BG15" i="20" s="1"/>
  <c r="BN15" i="20" s="1"/>
  <c r="BU15" i="20" s="1"/>
  <c r="CB15" i="20" s="1"/>
  <c r="CI15" i="20" s="1"/>
  <c r="CN15" i="20" s="1"/>
  <c r="K11" i="16"/>
  <c r="O11" i="16" s="1"/>
  <c r="S11" i="16" s="1"/>
  <c r="K22" i="16"/>
  <c r="X17" i="19"/>
  <c r="AE17" i="19" s="1"/>
  <c r="AL17" i="19" s="1"/>
  <c r="AS17" i="19" s="1"/>
  <c r="AZ17" i="19" s="1"/>
  <c r="BG17" i="19" s="1"/>
  <c r="BN17" i="19" s="1"/>
  <c r="BU17" i="19" s="1"/>
  <c r="CB17" i="19" s="1"/>
  <c r="CI17" i="19" s="1"/>
  <c r="Q8" i="20"/>
  <c r="X8" i="20" s="1"/>
  <c r="AE8" i="20" s="1"/>
  <c r="AL8" i="20" s="1"/>
  <c r="AS8" i="20" s="1"/>
  <c r="AZ8" i="20" s="1"/>
  <c r="BG8" i="20" s="1"/>
  <c r="BN8" i="20" s="1"/>
  <c r="BU8" i="20" s="1"/>
  <c r="CB8" i="20" s="1"/>
  <c r="CI8" i="20" s="1"/>
  <c r="CN8" i="20" s="1"/>
  <c r="Q21" i="20"/>
  <c r="X21" i="20" s="1"/>
  <c r="AE21" i="20" s="1"/>
  <c r="AL21" i="20" s="1"/>
  <c r="AS21" i="20" s="1"/>
  <c r="AZ21" i="20" s="1"/>
  <c r="BG21" i="20" s="1"/>
  <c r="BN21" i="20" s="1"/>
  <c r="BU21" i="20" s="1"/>
  <c r="CB21" i="20" s="1"/>
  <c r="CI21" i="20" s="1"/>
  <c r="CN21" i="20" s="1"/>
  <c r="K13" i="16"/>
  <c r="Q19" i="20"/>
  <c r="X19" i="20" s="1"/>
  <c r="AE19" i="20" s="1"/>
  <c r="AL19" i="20" s="1"/>
  <c r="AS19" i="20" s="1"/>
  <c r="AZ19" i="20" s="1"/>
  <c r="BG19" i="20" s="1"/>
  <c r="BN19" i="20" s="1"/>
  <c r="BU19" i="20" s="1"/>
  <c r="CB19" i="20" s="1"/>
  <c r="CI19" i="20" s="1"/>
  <c r="CN19" i="20" s="1"/>
  <c r="K20" i="16"/>
  <c r="N7" i="16"/>
  <c r="M13" i="16"/>
  <c r="M16" i="16"/>
  <c r="N16" i="16"/>
  <c r="M23" i="16"/>
  <c r="N23" i="16"/>
  <c r="L13" i="16"/>
  <c r="M20" i="16"/>
  <c r="N12" i="16"/>
  <c r="N15" i="16"/>
  <c r="N18" i="16"/>
  <c r="N22" i="16"/>
  <c r="N19" i="16"/>
  <c r="N20" i="16"/>
  <c r="L20" i="16"/>
  <c r="M19" i="16"/>
  <c r="J18" i="20"/>
  <c r="Q18" i="20" s="1"/>
  <c r="X18" i="20" s="1"/>
  <c r="AE18" i="20" s="1"/>
  <c r="AL18" i="20" s="1"/>
  <c r="AS18" i="20" s="1"/>
  <c r="AZ18" i="20" s="1"/>
  <c r="BG18" i="20" s="1"/>
  <c r="BN18" i="20" s="1"/>
  <c r="BU18" i="20" s="1"/>
  <c r="CB18" i="20" s="1"/>
  <c r="CI18" i="20" s="1"/>
  <c r="CN18" i="20" s="1"/>
  <c r="Q20" i="20"/>
  <c r="X20" i="20" s="1"/>
  <c r="AE20" i="20" s="1"/>
  <c r="AL20" i="20" s="1"/>
  <c r="AS20" i="20" s="1"/>
  <c r="AZ20" i="20" s="1"/>
  <c r="BG20" i="20" s="1"/>
  <c r="BN20" i="20" s="1"/>
  <c r="BU20" i="20" s="1"/>
  <c r="CB20" i="20" s="1"/>
  <c r="CI20" i="20" s="1"/>
  <c r="CN20" i="20" s="1"/>
  <c r="J7" i="20"/>
  <c r="J12" i="19"/>
  <c r="Q12" i="19" s="1"/>
  <c r="X12" i="19" s="1"/>
  <c r="AE12" i="19" s="1"/>
  <c r="AL12" i="19" s="1"/>
  <c r="AS12" i="19" s="1"/>
  <c r="AZ12" i="19" s="1"/>
  <c r="BG12" i="19" s="1"/>
  <c r="BN12" i="19" s="1"/>
  <c r="BU12" i="19" s="1"/>
  <c r="CB12" i="19" s="1"/>
  <c r="CI12" i="19" s="1"/>
  <c r="Q7" i="19"/>
  <c r="X7" i="19" s="1"/>
  <c r="AE7" i="19" s="1"/>
  <c r="AL7" i="19" s="1"/>
  <c r="AS7" i="19" s="1"/>
  <c r="AZ7" i="19" s="1"/>
  <c r="BG7" i="19" s="1"/>
  <c r="BN7" i="19" s="1"/>
  <c r="BU7" i="19" s="1"/>
  <c r="CB7" i="19" s="1"/>
  <c r="CI7" i="19" s="1"/>
  <c r="J14" i="20"/>
  <c r="Q14" i="20" s="1"/>
  <c r="X14" i="20" s="1"/>
  <c r="AE14" i="20" s="1"/>
  <c r="AL14" i="20" s="1"/>
  <c r="AS14" i="20" s="1"/>
  <c r="AZ14" i="20" s="1"/>
  <c r="BG14" i="20" s="1"/>
  <c r="BN14" i="20" s="1"/>
  <c r="BU14" i="20" s="1"/>
  <c r="CB14" i="20" s="1"/>
  <c r="CI14" i="20" s="1"/>
  <c r="CN14" i="20" s="1"/>
  <c r="Q9" i="20"/>
  <c r="X9" i="20" s="1"/>
  <c r="AE9" i="20" s="1"/>
  <c r="AL9" i="20" s="1"/>
  <c r="AS9" i="20" s="1"/>
  <c r="AZ9" i="20" s="1"/>
  <c r="BG9" i="20" s="1"/>
  <c r="BN9" i="20" s="1"/>
  <c r="BU9" i="20" s="1"/>
  <c r="CB9" i="20" s="1"/>
  <c r="CI9" i="20" s="1"/>
  <c r="CN9" i="20" s="1"/>
  <c r="J22" i="20"/>
  <c r="Q22" i="20" s="1"/>
  <c r="X22" i="20" s="1"/>
  <c r="AE22" i="20" s="1"/>
  <c r="AL22" i="20" s="1"/>
  <c r="AS22" i="20" s="1"/>
  <c r="AZ22" i="20" s="1"/>
  <c r="BG22" i="20" s="1"/>
  <c r="BN22" i="20" s="1"/>
  <c r="BU22" i="20" s="1"/>
  <c r="CB22" i="20" s="1"/>
  <c r="CI22" i="20" s="1"/>
  <c r="CN22" i="20" s="1"/>
  <c r="J12" i="20"/>
  <c r="Q12" i="20" s="1"/>
  <c r="X12" i="20" s="1"/>
  <c r="AE12" i="20" s="1"/>
  <c r="AL12" i="20" s="1"/>
  <c r="AS12" i="20" s="1"/>
  <c r="AZ12" i="20" s="1"/>
  <c r="BG12" i="20" s="1"/>
  <c r="BN12" i="20" s="1"/>
  <c r="BU12" i="20" s="1"/>
  <c r="CB12" i="20" s="1"/>
  <c r="CI12" i="20" s="1"/>
  <c r="CN12" i="20" s="1"/>
  <c r="J23" i="20"/>
  <c r="Q23" i="20" s="1"/>
  <c r="X23" i="20" s="1"/>
  <c r="AE23" i="20" s="1"/>
  <c r="AL23" i="20" s="1"/>
  <c r="AS23" i="20" s="1"/>
  <c r="AZ23" i="20" s="1"/>
  <c r="BG23" i="20" s="1"/>
  <c r="BN23" i="20" s="1"/>
  <c r="BU23" i="20" s="1"/>
  <c r="CB23" i="20" s="1"/>
  <c r="CI23" i="20" s="1"/>
  <c r="CN23" i="20" s="1"/>
  <c r="Q13" i="20"/>
  <c r="X13" i="20" s="1"/>
  <c r="AE13" i="20" s="1"/>
  <c r="AL13" i="20" s="1"/>
  <c r="AS13" i="20" s="1"/>
  <c r="AZ13" i="20" s="1"/>
  <c r="BG13" i="20" s="1"/>
  <c r="BN13" i="20" s="1"/>
  <c r="BU13" i="20" s="1"/>
  <c r="CB13" i="20" s="1"/>
  <c r="CI13" i="20" s="1"/>
  <c r="CN13" i="20" s="1"/>
  <c r="J17" i="20"/>
  <c r="Q17" i="20" s="1"/>
  <c r="X17" i="20" s="1"/>
  <c r="AE17" i="20" s="1"/>
  <c r="AL17" i="20" s="1"/>
  <c r="AS17" i="20" s="1"/>
  <c r="AZ17" i="20" s="1"/>
  <c r="BG17" i="20" s="1"/>
  <c r="BN17" i="20" s="1"/>
  <c r="BU17" i="20" s="1"/>
  <c r="CB17" i="20" s="1"/>
  <c r="CI17" i="20" s="1"/>
  <c r="CN17" i="20" s="1"/>
  <c r="J11" i="20"/>
  <c r="Q11" i="20" s="1"/>
  <c r="X11" i="20" s="1"/>
  <c r="AE11" i="20" s="1"/>
  <c r="AL11" i="20" s="1"/>
  <c r="AS11" i="20" s="1"/>
  <c r="AZ11" i="20" s="1"/>
  <c r="BG11" i="20" s="1"/>
  <c r="BN11" i="20" s="1"/>
  <c r="BU11" i="20" s="1"/>
  <c r="CB11" i="20" s="1"/>
  <c r="CI11" i="20" s="1"/>
  <c r="CN11" i="20" s="1"/>
  <c r="J11" i="19"/>
  <c r="Q11" i="19" s="1"/>
  <c r="X11" i="19" s="1"/>
  <c r="AE11" i="19" s="1"/>
  <c r="AL11" i="19" s="1"/>
  <c r="AS11" i="19" s="1"/>
  <c r="AZ11" i="19" s="1"/>
  <c r="BG11" i="19" s="1"/>
  <c r="BN11" i="19" s="1"/>
  <c r="BU11" i="19" s="1"/>
  <c r="CB11" i="19" s="1"/>
  <c r="CI11" i="19" s="1"/>
  <c r="J10" i="19"/>
  <c r="Q10" i="19" s="1"/>
  <c r="X10" i="19" s="1"/>
  <c r="AE10" i="19" s="1"/>
  <c r="AL10" i="19" s="1"/>
  <c r="AS10" i="19" s="1"/>
  <c r="AZ10" i="19" s="1"/>
  <c r="BG10" i="19" s="1"/>
  <c r="BN10" i="19" s="1"/>
  <c r="BU10" i="19" s="1"/>
  <c r="CB10" i="19" s="1"/>
  <c r="CI10" i="19" s="1"/>
  <c r="J14" i="19"/>
  <c r="Q14" i="19" s="1"/>
  <c r="X14" i="19" s="1"/>
  <c r="AE14" i="19" s="1"/>
  <c r="AL14" i="19" s="1"/>
  <c r="AS14" i="19" s="1"/>
  <c r="AZ14" i="19" s="1"/>
  <c r="BG14" i="19" s="1"/>
  <c r="BN14" i="19" s="1"/>
  <c r="BU14" i="19" s="1"/>
  <c r="CB14" i="19" s="1"/>
  <c r="CI14" i="19" s="1"/>
  <c r="J21" i="19"/>
  <c r="Q21" i="19" s="1"/>
  <c r="X21" i="19" s="1"/>
  <c r="AE21" i="19" s="1"/>
  <c r="AL21" i="19" s="1"/>
  <c r="AS21" i="19" s="1"/>
  <c r="AZ21" i="19" s="1"/>
  <c r="BG21" i="19" s="1"/>
  <c r="BN21" i="19" s="1"/>
  <c r="BU21" i="19" s="1"/>
  <c r="CB21" i="19" s="1"/>
  <c r="CI21" i="19" s="1"/>
  <c r="J22" i="19"/>
  <c r="Q22" i="19" s="1"/>
  <c r="X22" i="19" s="1"/>
  <c r="AE22" i="19" s="1"/>
  <c r="AL22" i="19" s="1"/>
  <c r="AS22" i="19" s="1"/>
  <c r="AZ22" i="19" s="1"/>
  <c r="BG22" i="19" s="1"/>
  <c r="BN22" i="19" s="1"/>
  <c r="BU22" i="19" s="1"/>
  <c r="CB22" i="19" s="1"/>
  <c r="CI22" i="19" s="1"/>
  <c r="X22" i="16"/>
  <c r="Y21" i="16"/>
  <c r="X21" i="16"/>
  <c r="Z21" i="16"/>
  <c r="X17" i="16"/>
  <c r="Y18" i="16"/>
  <c r="X14" i="16"/>
  <c r="X23" i="16"/>
  <c r="X19" i="16"/>
  <c r="X18" i="16"/>
  <c r="Z17" i="16"/>
  <c r="Y15" i="16"/>
  <c r="X11" i="16"/>
  <c r="Y10" i="16"/>
  <c r="Y22" i="16"/>
  <c r="X15" i="16"/>
  <c r="Z14" i="16"/>
  <c r="X16" i="16"/>
  <c r="Y14" i="16"/>
  <c r="Y17" i="16"/>
  <c r="X7" i="16"/>
  <c r="Y7" i="16"/>
  <c r="Z13" i="16"/>
  <c r="Y11" i="16"/>
  <c r="Z10" i="16"/>
  <c r="Y13" i="16"/>
  <c r="X13" i="16"/>
  <c r="Z20" i="16"/>
  <c r="Y20" i="16"/>
  <c r="X20" i="16"/>
  <c r="Y12" i="16"/>
  <c r="Z12" i="16"/>
  <c r="Z9" i="16"/>
  <c r="Y9" i="16"/>
  <c r="X9" i="16"/>
  <c r="Z11" i="16"/>
  <c r="Y16" i="16"/>
  <c r="Y19" i="16"/>
  <c r="Z22" i="16"/>
  <c r="Y23" i="16"/>
  <c r="Z19" i="16"/>
  <c r="X10" i="16"/>
  <c r="Z8" i="16"/>
  <c r="Y8" i="16"/>
  <c r="X8" i="16"/>
  <c r="Z7" i="16"/>
  <c r="Z15" i="16"/>
  <c r="Z18" i="16"/>
  <c r="Z16" i="16"/>
  <c r="Z23" i="16"/>
  <c r="X12" i="16"/>
  <c r="T22" i="16"/>
  <c r="U21" i="16"/>
  <c r="T21" i="16"/>
  <c r="U22" i="16"/>
  <c r="T18" i="16"/>
  <c r="V21" i="16"/>
  <c r="V17" i="16"/>
  <c r="T14" i="16"/>
  <c r="U17" i="16"/>
  <c r="T17" i="16"/>
  <c r="T16" i="16"/>
  <c r="U14" i="16"/>
  <c r="T11" i="16"/>
  <c r="U10" i="16"/>
  <c r="T23" i="16"/>
  <c r="T19" i="16"/>
  <c r="T15" i="16"/>
  <c r="U15" i="16"/>
  <c r="U18" i="16"/>
  <c r="V12" i="16"/>
  <c r="T8" i="16"/>
  <c r="U7" i="16"/>
  <c r="V10" i="16"/>
  <c r="V14" i="16"/>
  <c r="U11" i="16"/>
  <c r="T7" i="16"/>
  <c r="V11" i="16"/>
  <c r="U16" i="16"/>
  <c r="U19" i="16"/>
  <c r="V22" i="16"/>
  <c r="U23" i="16"/>
  <c r="V19" i="16"/>
  <c r="V7" i="16"/>
  <c r="U13" i="16"/>
  <c r="T13" i="16"/>
  <c r="V20" i="16"/>
  <c r="U20" i="16"/>
  <c r="T20" i="16"/>
  <c r="U12" i="16"/>
  <c r="V15" i="16"/>
  <c r="V18" i="16"/>
  <c r="T12" i="16"/>
  <c r="V9" i="16"/>
  <c r="U9" i="16"/>
  <c r="T9" i="16"/>
  <c r="T10" i="16"/>
  <c r="V13" i="16"/>
  <c r="V16" i="16"/>
  <c r="V23" i="16"/>
  <c r="V8" i="16"/>
  <c r="U8" i="16"/>
  <c r="AF4" i="16"/>
  <c r="AB5" i="16"/>
  <c r="AS24" i="34" l="1"/>
  <c r="AZ7" i="34"/>
  <c r="O22" i="16"/>
  <c r="S22" i="16" s="1"/>
  <c r="BW24" i="32"/>
  <c r="CI7" i="32"/>
  <c r="O14" i="16"/>
  <c r="S14" i="16" s="1"/>
  <c r="W14" i="16" s="1"/>
  <c r="AA14" i="16" s="1"/>
  <c r="O7" i="16"/>
  <c r="S7" i="16" s="1"/>
  <c r="W7" i="16" s="1"/>
  <c r="AA7" i="16" s="1"/>
  <c r="O17" i="16"/>
  <c r="S17" i="16" s="1"/>
  <c r="O15" i="16"/>
  <c r="S15" i="16" s="1"/>
  <c r="W15" i="16" s="1"/>
  <c r="AA15" i="16" s="1"/>
  <c r="O12" i="16"/>
  <c r="S12" i="16" s="1"/>
  <c r="W12" i="16" s="1"/>
  <c r="AA12" i="16" s="1"/>
  <c r="BG24" i="29"/>
  <c r="BO7" i="29"/>
  <c r="AZ24" i="28"/>
  <c r="BG7" i="28"/>
  <c r="O18" i="16"/>
  <c r="S18" i="16" s="1"/>
  <c r="W18" i="16" s="1"/>
  <c r="AA18" i="16" s="1"/>
  <c r="O9" i="16"/>
  <c r="S9" i="16" s="1"/>
  <c r="W9" i="16" s="1"/>
  <c r="AA9" i="16" s="1"/>
  <c r="O23" i="16"/>
  <c r="S23" i="16" s="1"/>
  <c r="W23" i="16" s="1"/>
  <c r="AA23" i="16" s="1"/>
  <c r="O21" i="16"/>
  <c r="S21" i="16" s="1"/>
  <c r="W21" i="16" s="1"/>
  <c r="AA21" i="16" s="1"/>
  <c r="O8" i="16"/>
  <c r="S8" i="16" s="1"/>
  <c r="W8" i="16" s="1"/>
  <c r="AA8" i="16" s="1"/>
  <c r="O19" i="16"/>
  <c r="S19" i="16" s="1"/>
  <c r="W19" i="16" s="1"/>
  <c r="AA19" i="16" s="1"/>
  <c r="O16" i="16"/>
  <c r="S16" i="16" s="1"/>
  <c r="W16" i="16" s="1"/>
  <c r="AA16" i="16" s="1"/>
  <c r="O10" i="16"/>
  <c r="S10" i="16" s="1"/>
  <c r="W10" i="16" s="1"/>
  <c r="AA10" i="16" s="1"/>
  <c r="AS7" i="26"/>
  <c r="AL24" i="26"/>
  <c r="AG24" i="25"/>
  <c r="AN7" i="25"/>
  <c r="O20" i="16"/>
  <c r="S20" i="16" s="1"/>
  <c r="W20" i="16" s="1"/>
  <c r="AA20" i="16" s="1"/>
  <c r="O13" i="16"/>
  <c r="S13" i="16" s="1"/>
  <c r="W13" i="16" s="1"/>
  <c r="AA13" i="16" s="1"/>
  <c r="Q7" i="20"/>
  <c r="J24" i="20"/>
  <c r="AA24" i="23"/>
  <c r="AI7" i="23"/>
  <c r="W11" i="16"/>
  <c r="AA11" i="16" s="1"/>
  <c r="AB22" i="16"/>
  <c r="AC21" i="16"/>
  <c r="AB21" i="16"/>
  <c r="AB18" i="16"/>
  <c r="AC17" i="16"/>
  <c r="AB15" i="16"/>
  <c r="AB23" i="16"/>
  <c r="AB19" i="16"/>
  <c r="AB17" i="16"/>
  <c r="AB14" i="16"/>
  <c r="AC22" i="16"/>
  <c r="AC14" i="16"/>
  <c r="AB11" i="16"/>
  <c r="AC10" i="16"/>
  <c r="AD21" i="16"/>
  <c r="AC18" i="16"/>
  <c r="AD17" i="16"/>
  <c r="AB16" i="16"/>
  <c r="AC15" i="16"/>
  <c r="AC11" i="16"/>
  <c r="AD14" i="16"/>
  <c r="AD10" i="16"/>
  <c r="AC7" i="16"/>
  <c r="AB8" i="16"/>
  <c r="AB7" i="16"/>
  <c r="AD9" i="16"/>
  <c r="AC9" i="16"/>
  <c r="AB9" i="16"/>
  <c r="AB10" i="16"/>
  <c r="AD16" i="16"/>
  <c r="AD8" i="16"/>
  <c r="AC8" i="16"/>
  <c r="AD12" i="16"/>
  <c r="AD23" i="16"/>
  <c r="AD19" i="16"/>
  <c r="AC20" i="16"/>
  <c r="AB20" i="16"/>
  <c r="AD15" i="16"/>
  <c r="AD11" i="16"/>
  <c r="AC16" i="16"/>
  <c r="AC19" i="16"/>
  <c r="AD22" i="16"/>
  <c r="AC23" i="16"/>
  <c r="AD13" i="16"/>
  <c r="AC12" i="16"/>
  <c r="AD18" i="16"/>
  <c r="AD7" i="16"/>
  <c r="AB12" i="16"/>
  <c r="AC13" i="16"/>
  <c r="AB13" i="16"/>
  <c r="AD20" i="16"/>
  <c r="AJ4" i="16"/>
  <c r="AJ5" i="16" s="1"/>
  <c r="AF5" i="16"/>
  <c r="W22" i="16"/>
  <c r="AA22" i="16" s="1"/>
  <c r="W17" i="16"/>
  <c r="AA17" i="16" s="1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AR4" i="12"/>
  <c r="AV4" i="12" s="1"/>
  <c r="D4" i="12"/>
  <c r="H4" i="12" s="1"/>
  <c r="L4" i="12" s="1"/>
  <c r="P4" i="12" s="1"/>
  <c r="T4" i="12" s="1"/>
  <c r="X4" i="12" s="1"/>
  <c r="AB4" i="12" s="1"/>
  <c r="AF4" i="12" s="1"/>
  <c r="AJ4" i="12" s="1"/>
  <c r="C3" i="12"/>
  <c r="AN3" i="12" s="1"/>
  <c r="AN5" i="12" s="1"/>
  <c r="AJ17" i="10"/>
  <c r="AJ18" i="10"/>
  <c r="AJ19" i="10"/>
  <c r="AK17" i="10"/>
  <c r="AK18" i="10"/>
  <c r="AK19" i="10"/>
  <c r="AN17" i="10"/>
  <c r="AN18" i="10"/>
  <c r="AN19" i="10"/>
  <c r="AJ4" i="10"/>
  <c r="AJ5" i="10"/>
  <c r="AJ6" i="10"/>
  <c r="AJ7" i="10"/>
  <c r="AJ8" i="10"/>
  <c r="AJ9" i="10"/>
  <c r="AJ10" i="10"/>
  <c r="AJ11" i="10"/>
  <c r="AJ12" i="10"/>
  <c r="AJ13" i="10"/>
  <c r="AJ14" i="10"/>
  <c r="AJ15" i="10"/>
  <c r="AJ16" i="10"/>
  <c r="AJ20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20" i="10"/>
  <c r="AN4" i="10"/>
  <c r="AN5" i="10"/>
  <c r="AN6" i="10"/>
  <c r="AN7" i="10"/>
  <c r="AN8" i="10"/>
  <c r="AN9" i="10"/>
  <c r="AN10" i="10"/>
  <c r="AN11" i="10"/>
  <c r="AN12" i="10"/>
  <c r="AN13" i="10"/>
  <c r="AN14" i="10"/>
  <c r="AN15" i="10"/>
  <c r="AN16" i="10"/>
  <c r="AN20" i="10"/>
  <c r="AZ24" i="34" l="1"/>
  <c r="BG7" i="34"/>
  <c r="CI24" i="32"/>
  <c r="CU7" i="32"/>
  <c r="BO24" i="29"/>
  <c r="BW7" i="29"/>
  <c r="BG24" i="28"/>
  <c r="BN7" i="28"/>
  <c r="AE17" i="16"/>
  <c r="AE23" i="16"/>
  <c r="AE14" i="16"/>
  <c r="AZ7" i="26"/>
  <c r="AS24" i="26"/>
  <c r="AN24" i="25"/>
  <c r="AU7" i="25"/>
  <c r="AE8" i="16"/>
  <c r="X7" i="20"/>
  <c r="Q24" i="20"/>
  <c r="AI24" i="23"/>
  <c r="AQ7" i="23"/>
  <c r="AE15" i="16"/>
  <c r="AE21" i="16"/>
  <c r="AE20" i="16"/>
  <c r="AE10" i="16"/>
  <c r="AE11" i="16"/>
  <c r="AE12" i="16"/>
  <c r="AP17" i="12"/>
  <c r="AP16" i="12"/>
  <c r="AP15" i="12"/>
  <c r="AP14" i="12"/>
  <c r="AP13" i="12"/>
  <c r="AP12" i="12"/>
  <c r="AP11" i="12"/>
  <c r="AP10" i="12"/>
  <c r="AP9" i="12"/>
  <c r="AP8" i="12"/>
  <c r="AP7" i="12"/>
  <c r="AP18" i="12"/>
  <c r="AP23" i="12"/>
  <c r="AP22" i="12"/>
  <c r="AP21" i="12"/>
  <c r="AP20" i="12"/>
  <c r="AP19" i="12"/>
  <c r="AE22" i="16"/>
  <c r="AE13" i="16"/>
  <c r="AE7" i="16"/>
  <c r="AE9" i="16"/>
  <c r="AE18" i="16"/>
  <c r="AJ22" i="16"/>
  <c r="AK21" i="16"/>
  <c r="AJ21" i="16"/>
  <c r="AK22" i="16"/>
  <c r="AJ18" i="16"/>
  <c r="AJ15" i="16"/>
  <c r="AL21" i="16"/>
  <c r="AL17" i="16"/>
  <c r="AJ14" i="16"/>
  <c r="AK17" i="16"/>
  <c r="AJ23" i="16"/>
  <c r="AJ19" i="16"/>
  <c r="AJ16" i="16"/>
  <c r="AK14" i="16"/>
  <c r="AJ11" i="16"/>
  <c r="AK10" i="16"/>
  <c r="AK18" i="16"/>
  <c r="AJ17" i="16"/>
  <c r="AK15" i="16"/>
  <c r="AL14" i="16"/>
  <c r="AL10" i="16"/>
  <c r="AJ8" i="16"/>
  <c r="AK7" i="16"/>
  <c r="AK11" i="16"/>
  <c r="AJ7" i="16"/>
  <c r="AL11" i="16"/>
  <c r="AJ12" i="16"/>
  <c r="AL13" i="16"/>
  <c r="AK16" i="16"/>
  <c r="AK19" i="16"/>
  <c r="AL22" i="16"/>
  <c r="AK23" i="16"/>
  <c r="AL19" i="16"/>
  <c r="AL7" i="16"/>
  <c r="AK13" i="16"/>
  <c r="AJ13" i="16"/>
  <c r="AL20" i="16"/>
  <c r="AK20" i="16"/>
  <c r="AJ20" i="16"/>
  <c r="AK12" i="16"/>
  <c r="AL15" i="16"/>
  <c r="AL18" i="16"/>
  <c r="AL12" i="16"/>
  <c r="AL9" i="16"/>
  <c r="AK9" i="16"/>
  <c r="AJ9" i="16"/>
  <c r="AJ10" i="16"/>
  <c r="AL16" i="16"/>
  <c r="AL23" i="16"/>
  <c r="AL8" i="16"/>
  <c r="AK8" i="16"/>
  <c r="AE19" i="16"/>
  <c r="AF22" i="16"/>
  <c r="AG21" i="16"/>
  <c r="AF21" i="16"/>
  <c r="AF23" i="16"/>
  <c r="AF19" i="16"/>
  <c r="AH17" i="16"/>
  <c r="AF15" i="16"/>
  <c r="AG22" i="16"/>
  <c r="AG18" i="16"/>
  <c r="AG17" i="16"/>
  <c r="AF14" i="16"/>
  <c r="AH21" i="16"/>
  <c r="AF18" i="16"/>
  <c r="AF17" i="16"/>
  <c r="AF11" i="16"/>
  <c r="AG10" i="16"/>
  <c r="AF16" i="16"/>
  <c r="AH14" i="16"/>
  <c r="AG15" i="16"/>
  <c r="AG14" i="16"/>
  <c r="AH13" i="16"/>
  <c r="AH10" i="16"/>
  <c r="AF7" i="16"/>
  <c r="AG7" i="16"/>
  <c r="AG11" i="16"/>
  <c r="AH8" i="16"/>
  <c r="AG8" i="16"/>
  <c r="AH7" i="16"/>
  <c r="AH12" i="16"/>
  <c r="AH15" i="16"/>
  <c r="AH18" i="16"/>
  <c r="AF8" i="16"/>
  <c r="AF10" i="16"/>
  <c r="AF12" i="16"/>
  <c r="AH16" i="16"/>
  <c r="AH23" i="16"/>
  <c r="AG23" i="16"/>
  <c r="AG13" i="16"/>
  <c r="AF13" i="16"/>
  <c r="AH20" i="16"/>
  <c r="AG20" i="16"/>
  <c r="AF20" i="16"/>
  <c r="AG12" i="16"/>
  <c r="AG16" i="16"/>
  <c r="AG19" i="16"/>
  <c r="AH22" i="16"/>
  <c r="AH19" i="16"/>
  <c r="AH9" i="16"/>
  <c r="AG9" i="16"/>
  <c r="AF9" i="16"/>
  <c r="AH11" i="16"/>
  <c r="AE16" i="16"/>
  <c r="AB3" i="12"/>
  <c r="AB5" i="12" s="1"/>
  <c r="AC22" i="12" s="1"/>
  <c r="L3" i="12"/>
  <c r="L5" i="12" s="1"/>
  <c r="AR3" i="12"/>
  <c r="AR5" i="12" s="1"/>
  <c r="AS15" i="12" s="1"/>
  <c r="AI20" i="10"/>
  <c r="AI4" i="10"/>
  <c r="AI14" i="10"/>
  <c r="AI10" i="10"/>
  <c r="AI6" i="10"/>
  <c r="AI12" i="10"/>
  <c r="AO20" i="12"/>
  <c r="AN22" i="12"/>
  <c r="AN18" i="12"/>
  <c r="AO23" i="12"/>
  <c r="AO21" i="12"/>
  <c r="AO19" i="12"/>
  <c r="AN20" i="12"/>
  <c r="AO15" i="12"/>
  <c r="AN15" i="12"/>
  <c r="AO8" i="12"/>
  <c r="AN8" i="12"/>
  <c r="AO12" i="12"/>
  <c r="AN12" i="12"/>
  <c r="AN16" i="12"/>
  <c r="AO7" i="12"/>
  <c r="AO9" i="12"/>
  <c r="AN9" i="12"/>
  <c r="AO11" i="12"/>
  <c r="AO17" i="12"/>
  <c r="AN17" i="12"/>
  <c r="P3" i="12"/>
  <c r="P5" i="12" s="1"/>
  <c r="AV3" i="12"/>
  <c r="AV5" i="12" s="1"/>
  <c r="AV23" i="12" s="1"/>
  <c r="D3" i="12"/>
  <c r="D5" i="12" s="1"/>
  <c r="T3" i="12"/>
  <c r="T5" i="12" s="1"/>
  <c r="U18" i="12" s="1"/>
  <c r="AJ3" i="12"/>
  <c r="AJ5" i="12" s="1"/>
  <c r="AN10" i="12"/>
  <c r="AO16" i="12"/>
  <c r="AF3" i="12"/>
  <c r="AF5" i="12" s="1"/>
  <c r="C5" i="12"/>
  <c r="AW22" i="12"/>
  <c r="H3" i="12"/>
  <c r="H5" i="12" s="1"/>
  <c r="H14" i="12" s="1"/>
  <c r="X3" i="12"/>
  <c r="X5" i="12" s="1"/>
  <c r="Y18" i="12" s="1"/>
  <c r="AN7" i="12"/>
  <c r="AO10" i="12"/>
  <c r="AN11" i="12"/>
  <c r="AO13" i="12"/>
  <c r="AN13" i="12"/>
  <c r="AN14" i="12"/>
  <c r="AO14" i="12"/>
  <c r="AN19" i="12"/>
  <c r="AN23" i="12"/>
  <c r="AN21" i="12"/>
  <c r="AF21" i="12"/>
  <c r="AO18" i="12"/>
  <c r="Y22" i="12"/>
  <c r="AO22" i="12"/>
  <c r="AI17" i="10"/>
  <c r="AI18" i="10"/>
  <c r="AI8" i="10"/>
  <c r="AI15" i="10"/>
  <c r="AI11" i="10"/>
  <c r="AI7" i="10"/>
  <c r="AI19" i="10"/>
  <c r="AI16" i="10"/>
  <c r="AI5" i="10"/>
  <c r="AI9" i="10"/>
  <c r="AI13" i="10"/>
  <c r="H34" i="8"/>
  <c r="AN3" i="10"/>
  <c r="AN21" i="10"/>
  <c r="AJ3" i="10"/>
  <c r="AK3" i="10"/>
  <c r="AJ21" i="10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D9" i="1"/>
  <c r="AC9" i="1"/>
  <c r="AB9" i="1"/>
  <c r="AD8" i="1"/>
  <c r="AC8" i="1"/>
  <c r="AB8" i="1"/>
  <c r="AD7" i="1"/>
  <c r="AC7" i="1"/>
  <c r="AB7" i="1"/>
  <c r="AD6" i="1"/>
  <c r="AC6" i="1"/>
  <c r="AB6" i="1"/>
  <c r="AD5" i="1"/>
  <c r="AC5" i="1"/>
  <c r="AB5" i="1"/>
  <c r="AD4" i="1"/>
  <c r="AC4" i="1"/>
  <c r="AB4" i="1"/>
  <c r="AD3" i="1"/>
  <c r="AC3" i="1"/>
  <c r="AB3" i="1"/>
  <c r="AD30" i="1"/>
  <c r="AD29" i="1"/>
  <c r="AD28" i="1"/>
  <c r="AD27" i="1"/>
  <c r="AD26" i="1"/>
  <c r="AD25" i="1"/>
  <c r="AD24" i="1"/>
  <c r="AD23" i="1"/>
  <c r="AD22" i="1"/>
  <c r="AD21" i="1"/>
  <c r="AD20" i="1"/>
  <c r="AE33" i="1"/>
  <c r="AB33" i="1"/>
  <c r="X33" i="1"/>
  <c r="U33" i="1"/>
  <c r="Y33" i="1" s="1"/>
  <c r="B33" i="1"/>
  <c r="U32" i="1"/>
  <c r="Y32" i="1" s="1"/>
  <c r="U28" i="1"/>
  <c r="Y28" i="1" s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G24" i="34" l="1"/>
  <c r="BN7" i="34"/>
  <c r="CU24" i="32"/>
  <c r="DG7" i="32"/>
  <c r="BW24" i="29"/>
  <c r="CE7" i="29"/>
  <c r="BN24" i="28"/>
  <c r="BU7" i="28"/>
  <c r="Y19" i="12"/>
  <c r="AI17" i="16"/>
  <c r="AM17" i="16" s="1"/>
  <c r="AQ17" i="16" s="1"/>
  <c r="AU17" i="16" s="1"/>
  <c r="AY17" i="16" s="1"/>
  <c r="BC17" i="16" s="1"/>
  <c r="AS11" i="12"/>
  <c r="AI18" i="16"/>
  <c r="AM18" i="16" s="1"/>
  <c r="AQ18" i="16" s="1"/>
  <c r="AU18" i="16" s="1"/>
  <c r="AY18" i="16" s="1"/>
  <c r="BC18" i="16" s="1"/>
  <c r="AS12" i="12"/>
  <c r="AR8" i="12"/>
  <c r="AZ24" i="26"/>
  <c r="BG7" i="26"/>
  <c r="AU24" i="25"/>
  <c r="BB7" i="25"/>
  <c r="AR23" i="12"/>
  <c r="AR16" i="12"/>
  <c r="AR21" i="12"/>
  <c r="AR7" i="12"/>
  <c r="AR17" i="12"/>
  <c r="AS9" i="12"/>
  <c r="AE7" i="20"/>
  <c r="X24" i="20"/>
  <c r="AQ24" i="23"/>
  <c r="AY7" i="23"/>
  <c r="BB17" i="16"/>
  <c r="BB18" i="16"/>
  <c r="AR18" i="12"/>
  <c r="AI13" i="16"/>
  <c r="AM13" i="16" s="1"/>
  <c r="AQ13" i="16" s="1"/>
  <c r="AU13" i="16" s="1"/>
  <c r="AY13" i="16" s="1"/>
  <c r="AI22" i="16"/>
  <c r="AM22" i="16" s="1"/>
  <c r="AQ22" i="16" s="1"/>
  <c r="AU22" i="16" s="1"/>
  <c r="AY22" i="16" s="1"/>
  <c r="AI21" i="16"/>
  <c r="AM21" i="16" s="1"/>
  <c r="AQ21" i="16" s="1"/>
  <c r="AU21" i="16" s="1"/>
  <c r="AY21" i="16" s="1"/>
  <c r="AI10" i="16"/>
  <c r="AM10" i="16" s="1"/>
  <c r="AQ10" i="16" s="1"/>
  <c r="AU10" i="16" s="1"/>
  <c r="AY10" i="16" s="1"/>
  <c r="AI7" i="16"/>
  <c r="AM7" i="16" s="1"/>
  <c r="AQ7" i="16" s="1"/>
  <c r="AU7" i="16" s="1"/>
  <c r="AY7" i="16" s="1"/>
  <c r="AI11" i="16"/>
  <c r="AM11" i="16" s="1"/>
  <c r="AQ11" i="16" s="1"/>
  <c r="AU11" i="16" s="1"/>
  <c r="AY11" i="16" s="1"/>
  <c r="AI14" i="16"/>
  <c r="AM14" i="16" s="1"/>
  <c r="AQ14" i="16" s="1"/>
  <c r="AU14" i="16" s="1"/>
  <c r="AY14" i="16" s="1"/>
  <c r="AI15" i="16"/>
  <c r="AM15" i="16" s="1"/>
  <c r="AQ15" i="16" s="1"/>
  <c r="AU15" i="16" s="1"/>
  <c r="AY15" i="16" s="1"/>
  <c r="AI9" i="16"/>
  <c r="AM9" i="16" s="1"/>
  <c r="AQ9" i="16" s="1"/>
  <c r="AU9" i="16" s="1"/>
  <c r="AY9" i="16" s="1"/>
  <c r="AI20" i="16"/>
  <c r="AM20" i="16" s="1"/>
  <c r="AQ20" i="16" s="1"/>
  <c r="AU20" i="16" s="1"/>
  <c r="AY20" i="16" s="1"/>
  <c r="L20" i="12"/>
  <c r="N17" i="12"/>
  <c r="N16" i="12"/>
  <c r="N15" i="12"/>
  <c r="N14" i="12"/>
  <c r="N13" i="12"/>
  <c r="N12" i="12"/>
  <c r="N11" i="12"/>
  <c r="N10" i="12"/>
  <c r="N9" i="12"/>
  <c r="N8" i="12"/>
  <c r="N7" i="12"/>
  <c r="N18" i="12"/>
  <c r="N23" i="12"/>
  <c r="N22" i="12"/>
  <c r="N21" i="12"/>
  <c r="N20" i="12"/>
  <c r="N19" i="12"/>
  <c r="AX17" i="12"/>
  <c r="AX23" i="12"/>
  <c r="AX22" i="12"/>
  <c r="AX21" i="12"/>
  <c r="AX20" i="12"/>
  <c r="AX19" i="12"/>
  <c r="AX18" i="12"/>
  <c r="AW18" i="12"/>
  <c r="AX16" i="12"/>
  <c r="AX15" i="12"/>
  <c r="AX14" i="12"/>
  <c r="AX13" i="12"/>
  <c r="AX12" i="12"/>
  <c r="AX11" i="12"/>
  <c r="AX10" i="12"/>
  <c r="AX9" i="12"/>
  <c r="AX8" i="12"/>
  <c r="AX7" i="12"/>
  <c r="AV21" i="12"/>
  <c r="AK12" i="12"/>
  <c r="AL23" i="12"/>
  <c r="AL22" i="12"/>
  <c r="AL21" i="12"/>
  <c r="AL20" i="12"/>
  <c r="AL19" i="12"/>
  <c r="AL17" i="12"/>
  <c r="AL16" i="12"/>
  <c r="AL15" i="12"/>
  <c r="AL14" i="12"/>
  <c r="AL13" i="12"/>
  <c r="AL12" i="12"/>
  <c r="AL11" i="12"/>
  <c r="AL10" i="12"/>
  <c r="AL9" i="12"/>
  <c r="AL8" i="12"/>
  <c r="AL7" i="12"/>
  <c r="AL18" i="12"/>
  <c r="Q12" i="12"/>
  <c r="R18" i="12"/>
  <c r="R23" i="12"/>
  <c r="R22" i="12"/>
  <c r="R21" i="12"/>
  <c r="R20" i="12"/>
  <c r="R19" i="12"/>
  <c r="R17" i="12"/>
  <c r="R16" i="12"/>
  <c r="R15" i="12"/>
  <c r="R14" i="12"/>
  <c r="R13" i="12"/>
  <c r="R12" i="12"/>
  <c r="R11" i="12"/>
  <c r="R10" i="12"/>
  <c r="R9" i="12"/>
  <c r="R8" i="12"/>
  <c r="R7" i="12"/>
  <c r="AV14" i="12"/>
  <c r="Z17" i="12"/>
  <c r="Z16" i="12"/>
  <c r="Z15" i="12"/>
  <c r="Z14" i="12"/>
  <c r="Z13" i="12"/>
  <c r="Z12" i="12"/>
  <c r="Z11" i="12"/>
  <c r="Z10" i="12"/>
  <c r="Z9" i="12"/>
  <c r="Z8" i="12"/>
  <c r="Z7" i="12"/>
  <c r="Z18" i="12"/>
  <c r="Z23" i="12"/>
  <c r="Z22" i="12"/>
  <c r="Z21" i="12"/>
  <c r="Z20" i="12"/>
  <c r="Z19" i="12"/>
  <c r="AH18" i="12"/>
  <c r="AH23" i="12"/>
  <c r="AH22" i="12"/>
  <c r="AH21" i="12"/>
  <c r="AH20" i="12"/>
  <c r="AH19" i="12"/>
  <c r="AH17" i="12"/>
  <c r="AH16" i="12"/>
  <c r="AH15" i="12"/>
  <c r="AH14" i="12"/>
  <c r="AH13" i="12"/>
  <c r="AH12" i="12"/>
  <c r="AH11" i="12"/>
  <c r="AH10" i="12"/>
  <c r="AH9" i="12"/>
  <c r="AH8" i="12"/>
  <c r="AH7" i="12"/>
  <c r="U9" i="12"/>
  <c r="V23" i="12"/>
  <c r="V22" i="12"/>
  <c r="V21" i="12"/>
  <c r="V20" i="12"/>
  <c r="V19" i="12"/>
  <c r="V17" i="12"/>
  <c r="V16" i="12"/>
  <c r="V15" i="12"/>
  <c r="V14" i="12"/>
  <c r="V13" i="12"/>
  <c r="V12" i="12"/>
  <c r="V11" i="12"/>
  <c r="V10" i="12"/>
  <c r="V9" i="12"/>
  <c r="V8" i="12"/>
  <c r="V7" i="12"/>
  <c r="V18" i="12"/>
  <c r="AD17" i="12"/>
  <c r="AD16" i="12"/>
  <c r="AD15" i="12"/>
  <c r="AD14" i="12"/>
  <c r="AD13" i="12"/>
  <c r="AD12" i="12"/>
  <c r="AD11" i="12"/>
  <c r="AD10" i="12"/>
  <c r="AD9" i="12"/>
  <c r="AD8" i="12"/>
  <c r="AD7" i="12"/>
  <c r="AD18" i="12"/>
  <c r="AD23" i="12"/>
  <c r="AD22" i="12"/>
  <c r="AD21" i="12"/>
  <c r="AD20" i="12"/>
  <c r="AD19" i="12"/>
  <c r="I12" i="12"/>
  <c r="J17" i="12"/>
  <c r="J16" i="12"/>
  <c r="J15" i="12"/>
  <c r="J14" i="12"/>
  <c r="J13" i="12"/>
  <c r="J12" i="12"/>
  <c r="J11" i="12"/>
  <c r="J10" i="12"/>
  <c r="J9" i="12"/>
  <c r="J8" i="12"/>
  <c r="J7" i="12"/>
  <c r="J18" i="12"/>
  <c r="J23" i="12"/>
  <c r="J22" i="12"/>
  <c r="J21" i="12"/>
  <c r="J20" i="12"/>
  <c r="J19" i="12"/>
  <c r="D1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10" i="12"/>
  <c r="F9" i="12"/>
  <c r="F8" i="12"/>
  <c r="F7" i="12"/>
  <c r="F18" i="12"/>
  <c r="AR20" i="12"/>
  <c r="AT16" i="12"/>
  <c r="AT15" i="12"/>
  <c r="AT14" i="12"/>
  <c r="AT13" i="12"/>
  <c r="AT12" i="12"/>
  <c r="AT11" i="12"/>
  <c r="AT10" i="12"/>
  <c r="AT9" i="12"/>
  <c r="AT8" i="12"/>
  <c r="AT7" i="12"/>
  <c r="AT17" i="12"/>
  <c r="AT23" i="12"/>
  <c r="AT22" i="12"/>
  <c r="AT21" i="12"/>
  <c r="AT20" i="12"/>
  <c r="AT19" i="12"/>
  <c r="AT18" i="12"/>
  <c r="AI12" i="16"/>
  <c r="AM12" i="16" s="1"/>
  <c r="AQ12" i="16" s="1"/>
  <c r="AU12" i="16" s="1"/>
  <c r="AY12" i="16" s="1"/>
  <c r="AI8" i="16"/>
  <c r="AM8" i="16" s="1"/>
  <c r="AQ8" i="16" s="1"/>
  <c r="AU8" i="16" s="1"/>
  <c r="AY8" i="16" s="1"/>
  <c r="AI23" i="16"/>
  <c r="AM23" i="16" s="1"/>
  <c r="AQ23" i="16" s="1"/>
  <c r="AU23" i="16" s="1"/>
  <c r="AY23" i="16" s="1"/>
  <c r="AI16" i="16"/>
  <c r="AM16" i="16" s="1"/>
  <c r="AQ16" i="16" s="1"/>
  <c r="AU16" i="16" s="1"/>
  <c r="AY16" i="16" s="1"/>
  <c r="AI19" i="16"/>
  <c r="AM19" i="16" s="1"/>
  <c r="AQ19" i="16" s="1"/>
  <c r="AU19" i="16" s="1"/>
  <c r="AY19" i="16" s="1"/>
  <c r="D21" i="12"/>
  <c r="AS23" i="12"/>
  <c r="AR19" i="12"/>
  <c r="AS14" i="12"/>
  <c r="AS13" i="12"/>
  <c r="AS10" i="12"/>
  <c r="AR12" i="12"/>
  <c r="AS17" i="12"/>
  <c r="AS8" i="12"/>
  <c r="AS20" i="12"/>
  <c r="AW23" i="12"/>
  <c r="AS22" i="12"/>
  <c r="AS18" i="12"/>
  <c r="AS19" i="12"/>
  <c r="AV19" i="12"/>
  <c r="AR14" i="12"/>
  <c r="AW16" i="12"/>
  <c r="AS16" i="12"/>
  <c r="AR9" i="12"/>
  <c r="L16" i="12"/>
  <c r="AR13" i="12"/>
  <c r="AR15" i="12"/>
  <c r="L10" i="12"/>
  <c r="L7" i="12"/>
  <c r="L19" i="12"/>
  <c r="M14" i="12"/>
  <c r="L11" i="12"/>
  <c r="M12" i="12"/>
  <c r="M15" i="12"/>
  <c r="L23" i="12"/>
  <c r="M20" i="12"/>
  <c r="I22" i="12"/>
  <c r="H23" i="12"/>
  <c r="AJ14" i="12"/>
  <c r="I17" i="12"/>
  <c r="I18" i="12"/>
  <c r="H21" i="12"/>
  <c r="H13" i="12"/>
  <c r="AK10" i="12"/>
  <c r="AJ7" i="12"/>
  <c r="T21" i="12"/>
  <c r="AJ23" i="12"/>
  <c r="H19" i="12"/>
  <c r="I14" i="12"/>
  <c r="AK13" i="12"/>
  <c r="Q16" i="12"/>
  <c r="H11" i="12"/>
  <c r="I10" i="12"/>
  <c r="P19" i="12"/>
  <c r="AJ13" i="12"/>
  <c r="U22" i="12"/>
  <c r="M18" i="12"/>
  <c r="AJ21" i="12"/>
  <c r="P23" i="12"/>
  <c r="M19" i="12"/>
  <c r="AJ19" i="12"/>
  <c r="L14" i="12"/>
  <c r="L13" i="12"/>
  <c r="AK16" i="12"/>
  <c r="L9" i="12"/>
  <c r="M11" i="12"/>
  <c r="M21" i="12"/>
  <c r="L22" i="12"/>
  <c r="P16" i="12"/>
  <c r="AK22" i="12"/>
  <c r="M22" i="12"/>
  <c r="AK18" i="12"/>
  <c r="L21" i="12"/>
  <c r="M23" i="12"/>
  <c r="X23" i="12"/>
  <c r="P14" i="12"/>
  <c r="T11" i="12"/>
  <c r="M16" i="12"/>
  <c r="AJ10" i="12"/>
  <c r="M17" i="12"/>
  <c r="M8" i="12"/>
  <c r="L15" i="12"/>
  <c r="AB19" i="12"/>
  <c r="AF13" i="12"/>
  <c r="AW11" i="12"/>
  <c r="AC17" i="12"/>
  <c r="AV9" i="12"/>
  <c r="AF19" i="12"/>
  <c r="X14" i="12"/>
  <c r="Y10" i="12"/>
  <c r="AG19" i="12"/>
  <c r="AF7" i="12"/>
  <c r="AJ16" i="12"/>
  <c r="AV16" i="12"/>
  <c r="X10" i="12"/>
  <c r="AW12" i="12"/>
  <c r="T12" i="12"/>
  <c r="AB23" i="12"/>
  <c r="Y14" i="12"/>
  <c r="AB14" i="12"/>
  <c r="T13" i="12"/>
  <c r="U19" i="12"/>
  <c r="P11" i="12"/>
  <c r="U10" i="12"/>
  <c r="T7" i="12"/>
  <c r="T16" i="12"/>
  <c r="U16" i="12"/>
  <c r="AR11" i="12"/>
  <c r="AR10" i="12"/>
  <c r="T10" i="12"/>
  <c r="H17" i="12"/>
  <c r="L17" i="12"/>
  <c r="M9" i="12"/>
  <c r="AW9" i="12"/>
  <c r="U12" i="12"/>
  <c r="L8" i="12"/>
  <c r="AS7" i="12"/>
  <c r="AS21" i="12"/>
  <c r="AR22" i="12"/>
  <c r="P13" i="12"/>
  <c r="Q10" i="12"/>
  <c r="Q17" i="12"/>
  <c r="AC9" i="12"/>
  <c r="Q22" i="12"/>
  <c r="Q18" i="12"/>
  <c r="P21" i="12"/>
  <c r="T23" i="12"/>
  <c r="T19" i="12"/>
  <c r="T14" i="12"/>
  <c r="X11" i="12"/>
  <c r="AC10" i="12"/>
  <c r="M10" i="12"/>
  <c r="H10" i="12"/>
  <c r="AJ17" i="12"/>
  <c r="T17" i="12"/>
  <c r="AB17" i="12"/>
  <c r="AV17" i="12"/>
  <c r="L12" i="12"/>
  <c r="AV12" i="12"/>
  <c r="M7" i="12"/>
  <c r="M13" i="12"/>
  <c r="L18" i="12"/>
  <c r="X9" i="12"/>
  <c r="E16" i="12"/>
  <c r="Y17" i="12"/>
  <c r="AF9" i="12"/>
  <c r="AG9" i="12"/>
  <c r="AF12" i="12"/>
  <c r="AG12" i="12"/>
  <c r="E22" i="12"/>
  <c r="AG18" i="12"/>
  <c r="X21" i="12"/>
  <c r="Y23" i="12"/>
  <c r="AF23" i="12"/>
  <c r="AF14" i="12"/>
  <c r="AB13" i="12"/>
  <c r="AB16" i="12"/>
  <c r="AF11" i="12"/>
  <c r="AB7" i="12"/>
  <c r="Y16" i="12"/>
  <c r="P10" i="12"/>
  <c r="U17" i="12"/>
  <c r="AF17" i="12"/>
  <c r="Q9" i="12"/>
  <c r="T9" i="12"/>
  <c r="AJ12" i="12"/>
  <c r="AV7" i="12"/>
  <c r="AG22" i="12"/>
  <c r="AC18" i="12"/>
  <c r="AB21" i="12"/>
  <c r="X19" i="12"/>
  <c r="X13" i="12"/>
  <c r="AC14" i="12"/>
  <c r="AG23" i="12"/>
  <c r="AB11" i="12"/>
  <c r="X7" i="12"/>
  <c r="X16" i="12"/>
  <c r="AB10" i="12"/>
  <c r="AB9" i="12"/>
  <c r="P12" i="12"/>
  <c r="E20" i="12"/>
  <c r="D20" i="12"/>
  <c r="E21" i="12"/>
  <c r="E15" i="12"/>
  <c r="D7" i="12"/>
  <c r="E23" i="12"/>
  <c r="D22" i="12"/>
  <c r="D18" i="12"/>
  <c r="E13" i="12"/>
  <c r="E14" i="12"/>
  <c r="E8" i="12"/>
  <c r="E19" i="12"/>
  <c r="E11" i="12"/>
  <c r="E7" i="12"/>
  <c r="D8" i="12"/>
  <c r="D15" i="12"/>
  <c r="D12" i="12"/>
  <c r="E12" i="12"/>
  <c r="D13" i="12"/>
  <c r="E10" i="12"/>
  <c r="Y20" i="12"/>
  <c r="X22" i="12"/>
  <c r="X18" i="12"/>
  <c r="Y21" i="12"/>
  <c r="X20" i="12"/>
  <c r="X15" i="12"/>
  <c r="Y8" i="12"/>
  <c r="Y15" i="12"/>
  <c r="X8" i="12"/>
  <c r="Y13" i="12"/>
  <c r="Y11" i="12"/>
  <c r="Y7" i="12"/>
  <c r="AG20" i="12"/>
  <c r="AF22" i="12"/>
  <c r="AF18" i="12"/>
  <c r="AG15" i="12"/>
  <c r="AF15" i="12"/>
  <c r="AG21" i="12"/>
  <c r="AG16" i="12"/>
  <c r="AG8" i="12"/>
  <c r="AF8" i="12"/>
  <c r="AF20" i="12"/>
  <c r="AG14" i="12"/>
  <c r="AG11" i="12"/>
  <c r="AG7" i="12"/>
  <c r="AG13" i="12"/>
  <c r="D16" i="12"/>
  <c r="D10" i="12"/>
  <c r="AK20" i="12"/>
  <c r="AJ20" i="12"/>
  <c r="AK21" i="12"/>
  <c r="AK15" i="12"/>
  <c r="AK14" i="12"/>
  <c r="AK8" i="12"/>
  <c r="AK23" i="12"/>
  <c r="AK19" i="12"/>
  <c r="AJ22" i="12"/>
  <c r="AK11" i="12"/>
  <c r="AK7" i="12"/>
  <c r="AJ15" i="12"/>
  <c r="AJ8" i="12"/>
  <c r="AJ18" i="12"/>
  <c r="AV22" i="12"/>
  <c r="AV18" i="12"/>
  <c r="AW21" i="12"/>
  <c r="AV20" i="12"/>
  <c r="AW15" i="12"/>
  <c r="AV15" i="12"/>
  <c r="AW14" i="12"/>
  <c r="AV13" i="12"/>
  <c r="AV11" i="12"/>
  <c r="AW8" i="12"/>
  <c r="AV8" i="12"/>
  <c r="AW19" i="12"/>
  <c r="AW7" i="12"/>
  <c r="X17" i="12"/>
  <c r="H9" i="12"/>
  <c r="AJ9" i="12"/>
  <c r="E9" i="12"/>
  <c r="AK9" i="12"/>
  <c r="D9" i="12"/>
  <c r="H12" i="12"/>
  <c r="X12" i="12"/>
  <c r="Y12" i="12"/>
  <c r="AW10" i="12"/>
  <c r="E18" i="12"/>
  <c r="D23" i="12"/>
  <c r="D19" i="12"/>
  <c r="AW20" i="12"/>
  <c r="AW13" i="12"/>
  <c r="AJ11" i="12"/>
  <c r="D11" i="12"/>
  <c r="AG10" i="12"/>
  <c r="I20" i="12"/>
  <c r="H22" i="12"/>
  <c r="H18" i="12"/>
  <c r="H20" i="12"/>
  <c r="H7" i="12"/>
  <c r="I23" i="12"/>
  <c r="I19" i="12"/>
  <c r="H15" i="12"/>
  <c r="I8" i="12"/>
  <c r="I15" i="12"/>
  <c r="I21" i="12"/>
  <c r="H16" i="12"/>
  <c r="I11" i="12"/>
  <c r="I7" i="12"/>
  <c r="I13" i="12"/>
  <c r="H8" i="12"/>
  <c r="I16" i="12"/>
  <c r="AF16" i="12"/>
  <c r="AV10" i="12"/>
  <c r="AF10" i="12"/>
  <c r="U20" i="12"/>
  <c r="T20" i="12"/>
  <c r="T22" i="12"/>
  <c r="T18" i="12"/>
  <c r="U23" i="12"/>
  <c r="U15" i="12"/>
  <c r="U21" i="12"/>
  <c r="U14" i="12"/>
  <c r="U8" i="12"/>
  <c r="T15" i="12"/>
  <c r="U13" i="12"/>
  <c r="U11" i="12"/>
  <c r="U7" i="12"/>
  <c r="T8" i="12"/>
  <c r="Q20" i="12"/>
  <c r="P22" i="12"/>
  <c r="P18" i="12"/>
  <c r="Q21" i="12"/>
  <c r="P20" i="12"/>
  <c r="Q15" i="12"/>
  <c r="P15" i="12"/>
  <c r="P7" i="12"/>
  <c r="Q23" i="12"/>
  <c r="Q19" i="12"/>
  <c r="Q14" i="12"/>
  <c r="Q8" i="12"/>
  <c r="Q13" i="12"/>
  <c r="P8" i="12"/>
  <c r="P17" i="12"/>
  <c r="Q11" i="12"/>
  <c r="Q7" i="12"/>
  <c r="AK17" i="12"/>
  <c r="D17" i="12"/>
  <c r="E17" i="12"/>
  <c r="AW17" i="12"/>
  <c r="AG17" i="12"/>
  <c r="P9" i="12"/>
  <c r="I9" i="12"/>
  <c r="Y9" i="12"/>
  <c r="AC20" i="12"/>
  <c r="AB20" i="12"/>
  <c r="AC21" i="12"/>
  <c r="AB15" i="12"/>
  <c r="AB22" i="12"/>
  <c r="AB18" i="12"/>
  <c r="AC15" i="12"/>
  <c r="AC8" i="12"/>
  <c r="AC13" i="12"/>
  <c r="AC23" i="12"/>
  <c r="AC19" i="12"/>
  <c r="AC11" i="12"/>
  <c r="AC7" i="12"/>
  <c r="AB8" i="12"/>
  <c r="AC16" i="12"/>
  <c r="AB12" i="12"/>
  <c r="AC12" i="12"/>
  <c r="AI21" i="10"/>
  <c r="Z33" i="1"/>
  <c r="AA33" i="1" s="1"/>
  <c r="AE32" i="1"/>
  <c r="AB32" i="1"/>
  <c r="X32" i="1"/>
  <c r="B20" i="1"/>
  <c r="U31" i="1"/>
  <c r="Y31" i="1" s="1"/>
  <c r="U30" i="1"/>
  <c r="Y30" i="1" s="1"/>
  <c r="U29" i="1"/>
  <c r="Y29" i="1" s="1"/>
  <c r="U27" i="1"/>
  <c r="Y27" i="1" s="1"/>
  <c r="U26" i="1"/>
  <c r="Y26" i="1" s="1"/>
  <c r="U25" i="1"/>
  <c r="Y25" i="1" s="1"/>
  <c r="U24" i="1"/>
  <c r="Y24" i="1" s="1"/>
  <c r="U23" i="1"/>
  <c r="Y23" i="1" s="1"/>
  <c r="U22" i="1"/>
  <c r="Y22" i="1" s="1"/>
  <c r="U21" i="1"/>
  <c r="Y21" i="1" s="1"/>
  <c r="U20" i="1"/>
  <c r="Y20" i="1" s="1"/>
  <c r="AE31" i="1"/>
  <c r="AE30" i="1"/>
  <c r="AE29" i="1"/>
  <c r="AE28" i="1"/>
  <c r="AE27" i="1"/>
  <c r="AE26" i="1"/>
  <c r="AE25" i="1"/>
  <c r="AE24" i="1"/>
  <c r="AE23" i="1"/>
  <c r="AE22" i="1"/>
  <c r="AE21" i="1"/>
  <c r="AE20" i="1"/>
  <c r="X28" i="1"/>
  <c r="X27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S21" i="1"/>
  <c r="X26" i="1"/>
  <c r="X25" i="1"/>
  <c r="X24" i="1"/>
  <c r="X23" i="1"/>
  <c r="X22" i="1"/>
  <c r="AC31" i="1"/>
  <c r="AB31" i="1"/>
  <c r="AC30" i="1"/>
  <c r="AB30" i="1"/>
  <c r="AC29" i="1"/>
  <c r="AB29" i="1"/>
  <c r="AC21" i="1"/>
  <c r="AB21" i="1"/>
  <c r="X31" i="1"/>
  <c r="X30" i="1"/>
  <c r="X29" i="1"/>
  <c r="X21" i="1"/>
  <c r="X20" i="1"/>
  <c r="A21" i="1"/>
  <c r="A22" i="1" s="1"/>
  <c r="AC20" i="1"/>
  <c r="AB20" i="1"/>
  <c r="BN24" i="34" l="1"/>
  <c r="BU7" i="34"/>
  <c r="DG24" i="32"/>
  <c r="DS7" i="32"/>
  <c r="CE24" i="29"/>
  <c r="CM7" i="29"/>
  <c r="BU24" i="28"/>
  <c r="CB7" i="28"/>
  <c r="G21" i="12"/>
  <c r="BN7" i="26"/>
  <c r="BG24" i="26"/>
  <c r="BB24" i="25"/>
  <c r="BI7" i="25"/>
  <c r="AL7" i="20"/>
  <c r="AE24" i="20"/>
  <c r="AY24" i="23"/>
  <c r="BG7" i="23"/>
  <c r="BC7" i="16"/>
  <c r="BB7" i="16"/>
  <c r="BC8" i="16"/>
  <c r="BB8" i="16"/>
  <c r="BC21" i="16"/>
  <c r="BB21" i="16"/>
  <c r="BC14" i="16"/>
  <c r="BB14" i="16"/>
  <c r="BC19" i="16"/>
  <c r="BB19" i="16"/>
  <c r="BC11" i="16"/>
  <c r="BB11" i="16"/>
  <c r="BC22" i="16"/>
  <c r="BB22" i="16"/>
  <c r="BC12" i="16"/>
  <c r="BB12" i="16"/>
  <c r="BC9" i="16"/>
  <c r="BB9" i="16"/>
  <c r="BC13" i="16"/>
  <c r="BB13" i="16"/>
  <c r="BC16" i="16"/>
  <c r="BB16" i="16"/>
  <c r="BC23" i="16"/>
  <c r="BB23" i="16"/>
  <c r="BC20" i="16"/>
  <c r="BB20" i="16"/>
  <c r="BC15" i="16"/>
  <c r="BB15" i="16"/>
  <c r="BC10" i="16"/>
  <c r="BB10" i="16"/>
  <c r="G14" i="12"/>
  <c r="K14" i="12" s="1"/>
  <c r="O14" i="12" s="1"/>
  <c r="S14" i="12" s="1"/>
  <c r="W14" i="12" s="1"/>
  <c r="AA14" i="12" s="1"/>
  <c r="AE14" i="12" s="1"/>
  <c r="AI14" i="12" s="1"/>
  <c r="AM14" i="12" s="1"/>
  <c r="AQ14" i="12" s="1"/>
  <c r="AU14" i="12" s="1"/>
  <c r="AY14" i="12" s="1"/>
  <c r="G8" i="12"/>
  <c r="K8" i="12" s="1"/>
  <c r="O8" i="12" s="1"/>
  <c r="S8" i="12" s="1"/>
  <c r="W8" i="12" s="1"/>
  <c r="AA8" i="12" s="1"/>
  <c r="AE8" i="12" s="1"/>
  <c r="AI8" i="12" s="1"/>
  <c r="AM8" i="12" s="1"/>
  <c r="AQ8" i="12" s="1"/>
  <c r="AU8" i="12" s="1"/>
  <c r="AY8" i="12" s="1"/>
  <c r="G15" i="12"/>
  <c r="K15" i="12" s="1"/>
  <c r="O15" i="12" s="1"/>
  <c r="S15" i="12" s="1"/>
  <c r="W15" i="12" s="1"/>
  <c r="AA15" i="12" s="1"/>
  <c r="AE15" i="12" s="1"/>
  <c r="AI15" i="12" s="1"/>
  <c r="AM15" i="12" s="1"/>
  <c r="AQ15" i="12" s="1"/>
  <c r="AU15" i="12" s="1"/>
  <c r="AY15" i="12" s="1"/>
  <c r="G16" i="12"/>
  <c r="K16" i="12" s="1"/>
  <c r="O16" i="12" s="1"/>
  <c r="S16" i="12" s="1"/>
  <c r="W16" i="12" s="1"/>
  <c r="AA16" i="12" s="1"/>
  <c r="AE16" i="12" s="1"/>
  <c r="AI16" i="12" s="1"/>
  <c r="AM16" i="12" s="1"/>
  <c r="AQ16" i="12" s="1"/>
  <c r="AU16" i="12" s="1"/>
  <c r="AY16" i="12" s="1"/>
  <c r="G22" i="12"/>
  <c r="K22" i="12" s="1"/>
  <c r="O22" i="12" s="1"/>
  <c r="S22" i="12" s="1"/>
  <c r="W22" i="12" s="1"/>
  <c r="AA22" i="12" s="1"/>
  <c r="AE22" i="12" s="1"/>
  <c r="AI22" i="12" s="1"/>
  <c r="AM22" i="12" s="1"/>
  <c r="AQ22" i="12" s="1"/>
  <c r="AU22" i="12" s="1"/>
  <c r="AY22" i="12" s="1"/>
  <c r="G11" i="12"/>
  <c r="K11" i="12" s="1"/>
  <c r="O11" i="12" s="1"/>
  <c r="S11" i="12" s="1"/>
  <c r="W11" i="12" s="1"/>
  <c r="AA11" i="12" s="1"/>
  <c r="AE11" i="12" s="1"/>
  <c r="AI11" i="12" s="1"/>
  <c r="AM11" i="12" s="1"/>
  <c r="AQ11" i="12" s="1"/>
  <c r="AU11" i="12" s="1"/>
  <c r="AY11" i="12" s="1"/>
  <c r="G19" i="12"/>
  <c r="K19" i="12" s="1"/>
  <c r="O19" i="12" s="1"/>
  <c r="S19" i="12" s="1"/>
  <c r="W19" i="12" s="1"/>
  <c r="AA19" i="12" s="1"/>
  <c r="AE19" i="12" s="1"/>
  <c r="AI19" i="12" s="1"/>
  <c r="AM19" i="12" s="1"/>
  <c r="AQ19" i="12" s="1"/>
  <c r="AU19" i="12" s="1"/>
  <c r="AY19" i="12" s="1"/>
  <c r="K21" i="12"/>
  <c r="O21" i="12" s="1"/>
  <c r="S21" i="12" s="1"/>
  <c r="W21" i="12" s="1"/>
  <c r="AA21" i="12" s="1"/>
  <c r="AE21" i="12" s="1"/>
  <c r="AI21" i="12" s="1"/>
  <c r="AM21" i="12" s="1"/>
  <c r="AQ21" i="12" s="1"/>
  <c r="AU21" i="12" s="1"/>
  <c r="AY21" i="12" s="1"/>
  <c r="G13" i="12"/>
  <c r="K13" i="12" s="1"/>
  <c r="O13" i="12" s="1"/>
  <c r="S13" i="12" s="1"/>
  <c r="W13" i="12" s="1"/>
  <c r="AA13" i="12" s="1"/>
  <c r="AE13" i="12" s="1"/>
  <c r="AI13" i="12" s="1"/>
  <c r="AM13" i="12" s="1"/>
  <c r="AQ13" i="12" s="1"/>
  <c r="AU13" i="12" s="1"/>
  <c r="AY13" i="12" s="1"/>
  <c r="G20" i="12"/>
  <c r="K20" i="12" s="1"/>
  <c r="O20" i="12" s="1"/>
  <c r="S20" i="12" s="1"/>
  <c r="W20" i="12" s="1"/>
  <c r="AA20" i="12" s="1"/>
  <c r="AE20" i="12" s="1"/>
  <c r="AI20" i="12" s="1"/>
  <c r="AM20" i="12" s="1"/>
  <c r="AQ20" i="12" s="1"/>
  <c r="AU20" i="12" s="1"/>
  <c r="AY20" i="12" s="1"/>
  <c r="G12" i="12"/>
  <c r="K12" i="12" s="1"/>
  <c r="O12" i="12" s="1"/>
  <c r="S12" i="12" s="1"/>
  <c r="W12" i="12" s="1"/>
  <c r="AA12" i="12" s="1"/>
  <c r="AE12" i="12" s="1"/>
  <c r="AI12" i="12" s="1"/>
  <c r="AM12" i="12" s="1"/>
  <c r="AQ12" i="12" s="1"/>
  <c r="AU12" i="12" s="1"/>
  <c r="AY12" i="12" s="1"/>
  <c r="G23" i="12"/>
  <c r="K23" i="12" s="1"/>
  <c r="O23" i="12" s="1"/>
  <c r="S23" i="12" s="1"/>
  <c r="W23" i="12" s="1"/>
  <c r="AA23" i="12" s="1"/>
  <c r="AE23" i="12" s="1"/>
  <c r="AI23" i="12" s="1"/>
  <c r="AM23" i="12" s="1"/>
  <c r="AQ23" i="12" s="1"/>
  <c r="AU23" i="12" s="1"/>
  <c r="AY23" i="12" s="1"/>
  <c r="G18" i="12"/>
  <c r="K18" i="12" s="1"/>
  <c r="O18" i="12" s="1"/>
  <c r="S18" i="12" s="1"/>
  <c r="W18" i="12" s="1"/>
  <c r="AA18" i="12" s="1"/>
  <c r="AE18" i="12" s="1"/>
  <c r="AI18" i="12" s="1"/>
  <c r="AM18" i="12" s="1"/>
  <c r="AQ18" i="12" s="1"/>
  <c r="AU18" i="12" s="1"/>
  <c r="AY18" i="12" s="1"/>
  <c r="G17" i="12"/>
  <c r="K17" i="12" s="1"/>
  <c r="O17" i="12" s="1"/>
  <c r="S17" i="12" s="1"/>
  <c r="W17" i="12" s="1"/>
  <c r="AA17" i="12" s="1"/>
  <c r="AE17" i="12" s="1"/>
  <c r="AI17" i="12" s="1"/>
  <c r="AM17" i="12" s="1"/>
  <c r="AQ17" i="12" s="1"/>
  <c r="AU17" i="12" s="1"/>
  <c r="AY17" i="12" s="1"/>
  <c r="G9" i="12"/>
  <c r="K9" i="12" s="1"/>
  <c r="O9" i="12" s="1"/>
  <c r="S9" i="12" s="1"/>
  <c r="W9" i="12" s="1"/>
  <c r="AA9" i="12" s="1"/>
  <c r="AE9" i="12" s="1"/>
  <c r="AI9" i="12" s="1"/>
  <c r="AM9" i="12" s="1"/>
  <c r="AQ9" i="12" s="1"/>
  <c r="AU9" i="12" s="1"/>
  <c r="AY9" i="12" s="1"/>
  <c r="G7" i="12"/>
  <c r="K7" i="12" s="1"/>
  <c r="O7" i="12" s="1"/>
  <c r="S7" i="12" s="1"/>
  <c r="W7" i="12" s="1"/>
  <c r="AA7" i="12" s="1"/>
  <c r="AE7" i="12" s="1"/>
  <c r="AI7" i="12" s="1"/>
  <c r="AM7" i="12" s="1"/>
  <c r="AQ7" i="12" s="1"/>
  <c r="AU7" i="12" s="1"/>
  <c r="AY7" i="12" s="1"/>
  <c r="G10" i="12"/>
  <c r="K10" i="12" s="1"/>
  <c r="O10" i="12" s="1"/>
  <c r="S10" i="12" s="1"/>
  <c r="W10" i="12" s="1"/>
  <c r="AA10" i="12" s="1"/>
  <c r="AE10" i="12" s="1"/>
  <c r="AI10" i="12" s="1"/>
  <c r="AM10" i="12" s="1"/>
  <c r="AQ10" i="12" s="1"/>
  <c r="AU10" i="12" s="1"/>
  <c r="AY10" i="12" s="1"/>
  <c r="Z24" i="1"/>
  <c r="AA24" i="1" s="1"/>
  <c r="Z31" i="1"/>
  <c r="AA31" i="1" s="1"/>
  <c r="Z21" i="1"/>
  <c r="AA21" i="1" s="1"/>
  <c r="Z25" i="1"/>
  <c r="AA25" i="1" s="1"/>
  <c r="Z32" i="1"/>
  <c r="AA32" i="1" s="1"/>
  <c r="Z22" i="1"/>
  <c r="AA22" i="1" s="1"/>
  <c r="Z26" i="1"/>
  <c r="AA26" i="1" s="1"/>
  <c r="Z30" i="1"/>
  <c r="AA30" i="1" s="1"/>
  <c r="Z20" i="1"/>
  <c r="AA20" i="1" s="1"/>
  <c r="Z29" i="1"/>
  <c r="AA29" i="1" s="1"/>
  <c r="Z23" i="1"/>
  <c r="AA23" i="1" s="1"/>
  <c r="Z28" i="1"/>
  <c r="AA28" i="1" s="1"/>
  <c r="Z27" i="1"/>
  <c r="AA27" i="1" s="1"/>
  <c r="A23" i="1"/>
  <c r="B22" i="1"/>
  <c r="B21" i="1"/>
  <c r="BU24" i="34" l="1"/>
  <c r="CB7" i="34"/>
  <c r="DS24" i="32"/>
  <c r="EE7" i="32"/>
  <c r="CM24" i="29"/>
  <c r="CU7" i="29"/>
  <c r="CB24" i="28"/>
  <c r="CI7" i="28"/>
  <c r="BU7" i="26"/>
  <c r="BN24" i="26"/>
  <c r="BI24" i="25"/>
  <c r="BP7" i="25"/>
  <c r="AS7" i="20"/>
  <c r="AL24" i="20"/>
  <c r="BG24" i="23"/>
  <c r="BO7" i="23"/>
  <c r="A24" i="1"/>
  <c r="B23" i="1"/>
  <c r="CB24" i="34" l="1"/>
  <c r="CI7" i="34"/>
  <c r="EE24" i="32"/>
  <c r="EQ7" i="32"/>
  <c r="CU24" i="29"/>
  <c r="DA7" i="29"/>
  <c r="DG7" i="29"/>
  <c r="CI24" i="28"/>
  <c r="CO7" i="28"/>
  <c r="CU7" i="28" s="1"/>
  <c r="DC7" i="28" s="1"/>
  <c r="DC23" i="28" s="1"/>
  <c r="CB7" i="26"/>
  <c r="BU24" i="26"/>
  <c r="BP24" i="25"/>
  <c r="BW7" i="25"/>
  <c r="AZ7" i="20"/>
  <c r="AS24" i="20"/>
  <c r="BO24" i="23"/>
  <c r="BW7" i="23"/>
  <c r="A25" i="1"/>
  <c r="B24" i="1"/>
  <c r="CI24" i="34" l="1"/>
  <c r="CO7" i="34"/>
  <c r="CU7" i="34" s="1"/>
  <c r="DC7" i="34" s="1"/>
  <c r="DC23" i="34" s="1"/>
  <c r="EQ24" i="32"/>
  <c r="EW7" i="32"/>
  <c r="FC7" i="32"/>
  <c r="CI7" i="26"/>
  <c r="CI24" i="26" s="1"/>
  <c r="CB24" i="26"/>
  <c r="BW24" i="25"/>
  <c r="CD7" i="25"/>
  <c r="BG7" i="20"/>
  <c r="AZ24" i="20"/>
  <c r="BW24" i="23"/>
  <c r="CE7" i="23"/>
  <c r="A26" i="1"/>
  <c r="B25" i="1"/>
  <c r="CO7" i="26" l="1"/>
  <c r="CU7" i="26" s="1"/>
  <c r="DC7" i="26" s="1"/>
  <c r="DC23" i="26" s="1"/>
  <c r="CD24" i="25"/>
  <c r="CK7" i="25"/>
  <c r="BN7" i="20"/>
  <c r="BG24" i="20"/>
  <c r="CE24" i="23"/>
  <c r="CM7" i="23"/>
  <c r="CU7" i="23" s="1"/>
  <c r="DG7" i="23" s="1"/>
  <c r="A27" i="1"/>
  <c r="B26" i="1"/>
  <c r="CK24" i="25" l="1"/>
  <c r="CP7" i="25"/>
  <c r="BU7" i="20"/>
  <c r="BN24" i="20"/>
  <c r="CM24" i="23"/>
  <c r="A28" i="1"/>
  <c r="B27" i="1"/>
  <c r="CB7" i="20" l="1"/>
  <c r="BU24" i="20"/>
  <c r="CU24" i="23"/>
  <c r="DA7" i="23"/>
  <c r="A29" i="1"/>
  <c r="B28" i="1"/>
  <c r="CI7" i="20" l="1"/>
  <c r="CB24" i="20"/>
  <c r="B29" i="1"/>
  <c r="A30" i="1"/>
  <c r="CI24" i="20" l="1"/>
  <c r="CN7" i="20"/>
  <c r="B30" i="1"/>
  <c r="A31" i="1"/>
  <c r="A32" i="1" l="1"/>
  <c r="B32" i="1" s="1"/>
  <c r="B31" i="1"/>
</calcChain>
</file>

<file path=xl/sharedStrings.xml><?xml version="1.0" encoding="utf-8"?>
<sst xmlns="http://schemas.openxmlformats.org/spreadsheetml/2006/main" count="2515" uniqueCount="365">
  <si>
    <t>管理番号</t>
    <rPh sb="0" eb="4">
      <t>カンリバンゴウ</t>
    </rPh>
    <phoneticPr fontId="1"/>
  </si>
  <si>
    <t>仕入先</t>
    <rPh sb="0" eb="3">
      <t>シイレサキ</t>
    </rPh>
    <phoneticPr fontId="1"/>
  </si>
  <si>
    <t>仕入先住所</t>
    <rPh sb="0" eb="3">
      <t>シイレサキ</t>
    </rPh>
    <rPh sb="3" eb="5">
      <t>ジュウショ</t>
    </rPh>
    <phoneticPr fontId="1"/>
  </si>
  <si>
    <t>酒類</t>
    <rPh sb="0" eb="2">
      <t>シュルイ</t>
    </rPh>
    <phoneticPr fontId="1"/>
  </si>
  <si>
    <t>酒類区分</t>
    <rPh sb="0" eb="2">
      <t>シュルイ</t>
    </rPh>
    <rPh sb="2" eb="4">
      <t>クブン</t>
    </rPh>
    <phoneticPr fontId="1"/>
  </si>
  <si>
    <t>買取店舗</t>
    <rPh sb="0" eb="2">
      <t>カイトリ</t>
    </rPh>
    <rPh sb="2" eb="4">
      <t>テンポ</t>
    </rPh>
    <phoneticPr fontId="1"/>
  </si>
  <si>
    <t>売渡承諾書No</t>
    <rPh sb="0" eb="2">
      <t>ウリワタシ</t>
    </rPh>
    <rPh sb="2" eb="4">
      <t>ショウダク</t>
    </rPh>
    <rPh sb="4" eb="5">
      <t>ショ</t>
    </rPh>
    <phoneticPr fontId="1"/>
  </si>
  <si>
    <t>商品名</t>
    <rPh sb="0" eb="2">
      <t>ショウヒン</t>
    </rPh>
    <rPh sb="2" eb="3">
      <t>メイ</t>
    </rPh>
    <phoneticPr fontId="1"/>
  </si>
  <si>
    <t>仕入金額</t>
    <rPh sb="0" eb="2">
      <t>シイレ</t>
    </rPh>
    <rPh sb="2" eb="4">
      <t>キンガク</t>
    </rPh>
    <phoneticPr fontId="1"/>
  </si>
  <si>
    <t>仕入れ日</t>
    <rPh sb="0" eb="2">
      <t>シイ</t>
    </rPh>
    <rPh sb="3" eb="4">
      <t>ビ</t>
    </rPh>
    <phoneticPr fontId="1"/>
  </si>
  <si>
    <t>仕入れ</t>
    <rPh sb="0" eb="2">
      <t>シイ</t>
    </rPh>
    <phoneticPr fontId="1"/>
  </si>
  <si>
    <t>販売</t>
    <rPh sb="0" eb="2">
      <t>ハンバイ</t>
    </rPh>
    <phoneticPr fontId="1"/>
  </si>
  <si>
    <t>販売価格</t>
    <rPh sb="0" eb="2">
      <t>ハンバイ</t>
    </rPh>
    <rPh sb="2" eb="4">
      <t>カカク</t>
    </rPh>
    <phoneticPr fontId="1"/>
  </si>
  <si>
    <t>送料</t>
    <rPh sb="0" eb="2">
      <t>ソウリョウ</t>
    </rPh>
    <phoneticPr fontId="1"/>
  </si>
  <si>
    <t>販売先氏名</t>
    <rPh sb="0" eb="2">
      <t>ハンバイ</t>
    </rPh>
    <rPh sb="2" eb="3">
      <t>サキ</t>
    </rPh>
    <rPh sb="3" eb="5">
      <t>シメイ</t>
    </rPh>
    <phoneticPr fontId="1"/>
  </si>
  <si>
    <t>販売先住所</t>
    <rPh sb="0" eb="2">
      <t>ハンバイ</t>
    </rPh>
    <rPh sb="2" eb="3">
      <t>サキ</t>
    </rPh>
    <rPh sb="3" eb="5">
      <t>ジュウショ</t>
    </rPh>
    <phoneticPr fontId="1"/>
  </si>
  <si>
    <t>出品種別</t>
    <rPh sb="0" eb="2">
      <t>シュッピン</t>
    </rPh>
    <rPh sb="2" eb="4">
      <t>シュベツ</t>
    </rPh>
    <phoneticPr fontId="1"/>
  </si>
  <si>
    <t>集計用</t>
    <rPh sb="0" eb="2">
      <t>シュウケイ</t>
    </rPh>
    <rPh sb="2" eb="3">
      <t>ヨウ</t>
    </rPh>
    <phoneticPr fontId="1"/>
  </si>
  <si>
    <t>仕入月</t>
    <rPh sb="0" eb="2">
      <t>シイ</t>
    </rPh>
    <rPh sb="2" eb="3">
      <t>ツキ</t>
    </rPh>
    <phoneticPr fontId="1"/>
  </si>
  <si>
    <t>No</t>
    <phoneticPr fontId="1"/>
  </si>
  <si>
    <t>清酒</t>
    <rPh sb="0" eb="2">
      <t>セイシュ</t>
    </rPh>
    <phoneticPr fontId="1"/>
  </si>
  <si>
    <t>合成清酒</t>
    <rPh sb="0" eb="2">
      <t>ゴウセイ</t>
    </rPh>
    <rPh sb="2" eb="4">
      <t>セイシュ</t>
    </rPh>
    <phoneticPr fontId="1"/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</si>
  <si>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1"/>
  </si>
  <si>
    <t>単式蒸留焼酎</t>
    <rPh sb="0" eb="1">
      <t>タン</t>
    </rPh>
    <rPh sb="1" eb="2">
      <t>シキ</t>
    </rPh>
    <rPh sb="2" eb="4">
      <t>ジョウリュウ</t>
    </rPh>
    <rPh sb="4" eb="6">
      <t>ショウチュウ</t>
    </rPh>
    <phoneticPr fontId="1"/>
  </si>
  <si>
    <t>みりん</t>
    <phoneticPr fontId="1"/>
  </si>
  <si>
    <t>ビール</t>
  </si>
  <si>
    <t>ビール</t>
    <phoneticPr fontId="1"/>
  </si>
  <si>
    <t>果実酒</t>
    <rPh sb="0" eb="3">
      <t>カジツシュ</t>
    </rPh>
    <phoneticPr fontId="1"/>
  </si>
  <si>
    <t>甘味果実酒</t>
    <phoneticPr fontId="1"/>
  </si>
  <si>
    <t>ウイスキー</t>
    <phoneticPr fontId="1"/>
  </si>
  <si>
    <t>ブランデー</t>
    <phoneticPr fontId="1"/>
  </si>
  <si>
    <t>原料用アルコール</t>
    <rPh sb="0" eb="3">
      <t>ゲンリョウヨウ</t>
    </rPh>
    <phoneticPr fontId="1"/>
  </si>
  <si>
    <t>発泡酒</t>
    <rPh sb="0" eb="3">
      <t>ハッポウシュ</t>
    </rPh>
    <phoneticPr fontId="1"/>
  </si>
  <si>
    <t>その他の醸造酒</t>
    <rPh sb="2" eb="3">
      <t>タ</t>
    </rPh>
    <rPh sb="4" eb="7">
      <t>ジョウゾウシュ</t>
    </rPh>
    <phoneticPr fontId="1"/>
  </si>
  <si>
    <t>スピリッツ</t>
    <phoneticPr fontId="1"/>
  </si>
  <si>
    <t>リキュール</t>
    <phoneticPr fontId="1"/>
  </si>
  <si>
    <t>雑酒</t>
    <rPh sb="0" eb="1">
      <t>ザツ</t>
    </rPh>
    <rPh sb="1" eb="2">
      <t>サケ</t>
    </rPh>
    <phoneticPr fontId="1"/>
  </si>
  <si>
    <t>粉末酒</t>
    <rPh sb="0" eb="2">
      <t>フンマツ</t>
    </rPh>
    <rPh sb="2" eb="3">
      <t>サケ</t>
    </rPh>
    <phoneticPr fontId="1"/>
  </si>
  <si>
    <t>国産酒</t>
    <rPh sb="0" eb="2">
      <t>コクサン</t>
    </rPh>
    <rPh sb="2" eb="3">
      <t>サケ</t>
    </rPh>
    <phoneticPr fontId="1"/>
  </si>
  <si>
    <t>洋酒</t>
    <rPh sb="0" eb="2">
      <t>ヨウシュ</t>
    </rPh>
    <phoneticPr fontId="1"/>
  </si>
  <si>
    <t>店舗</t>
    <rPh sb="0" eb="2">
      <t>テンポ</t>
    </rPh>
    <phoneticPr fontId="1"/>
  </si>
  <si>
    <t>伊那</t>
    <rPh sb="0" eb="2">
      <t>イナ</t>
    </rPh>
    <phoneticPr fontId="1"/>
  </si>
  <si>
    <t>諏訪</t>
    <rPh sb="0" eb="2">
      <t>スワ</t>
    </rPh>
    <phoneticPr fontId="1"/>
  </si>
  <si>
    <t>飯田</t>
    <rPh sb="0" eb="2">
      <t>イイダ</t>
    </rPh>
    <phoneticPr fontId="1"/>
  </si>
  <si>
    <t>仮番号</t>
    <rPh sb="0" eb="1">
      <t>カリ</t>
    </rPh>
    <rPh sb="1" eb="3">
      <t>バンゴウ</t>
    </rPh>
    <phoneticPr fontId="1"/>
  </si>
  <si>
    <t>単位容量
（単位：L)</t>
    <rPh sb="0" eb="2">
      <t>タンイ</t>
    </rPh>
    <rPh sb="2" eb="4">
      <t>ヨウリョウ</t>
    </rPh>
    <rPh sb="6" eb="8">
      <t>タンイ</t>
    </rPh>
    <phoneticPr fontId="1"/>
  </si>
  <si>
    <t>本数</t>
    <rPh sb="0" eb="2">
      <t>ホンスウ</t>
    </rPh>
    <phoneticPr fontId="1"/>
  </si>
  <si>
    <t>合計
（単位：L)</t>
    <rPh sb="0" eb="2">
      <t>ゴウケイ</t>
    </rPh>
    <rPh sb="4" eb="6">
      <t>タンイ</t>
    </rPh>
    <phoneticPr fontId="1"/>
  </si>
  <si>
    <t>廃棄</t>
    <rPh sb="0" eb="2">
      <t>ハイキ</t>
    </rPh>
    <phoneticPr fontId="1"/>
  </si>
  <si>
    <t>消費期限</t>
    <rPh sb="0" eb="2">
      <t>ショウヒ</t>
    </rPh>
    <rPh sb="2" eb="4">
      <t>キゲン</t>
    </rPh>
    <phoneticPr fontId="1"/>
  </si>
  <si>
    <t>ウイスキー</t>
  </si>
  <si>
    <t>ブランデー</t>
  </si>
  <si>
    <t>必ず1本（販売単位）で記入</t>
    <rPh sb="0" eb="1">
      <t>カナラ</t>
    </rPh>
    <rPh sb="3" eb="4">
      <t>ホン</t>
    </rPh>
    <rPh sb="5" eb="7">
      <t>ハンバイ</t>
    </rPh>
    <rPh sb="7" eb="9">
      <t>タンイ</t>
    </rPh>
    <rPh sb="11" eb="13">
      <t>キニュウ</t>
    </rPh>
    <phoneticPr fontId="1"/>
  </si>
  <si>
    <t>0001</t>
    <phoneticPr fontId="1"/>
  </si>
  <si>
    <t>売渡承諾書ID</t>
    <rPh sb="0" eb="2">
      <t>ウリワタシ</t>
    </rPh>
    <rPh sb="2" eb="5">
      <t>ショウダクショ</t>
    </rPh>
    <phoneticPr fontId="1"/>
  </si>
  <si>
    <t>0012</t>
    <phoneticPr fontId="1"/>
  </si>
  <si>
    <t>0002</t>
    <phoneticPr fontId="1"/>
  </si>
  <si>
    <t>0003</t>
    <phoneticPr fontId="1"/>
  </si>
  <si>
    <t>a</t>
    <phoneticPr fontId="1"/>
  </si>
  <si>
    <t>行ラベル</t>
  </si>
  <si>
    <t>(空白)</t>
  </si>
  <si>
    <t>総計</t>
  </si>
  <si>
    <t>清酒</t>
  </si>
  <si>
    <t>連続式蒸留焼酎</t>
  </si>
  <si>
    <t>果実酒</t>
  </si>
  <si>
    <t>合計 / 合計
（単位：L)</t>
  </si>
  <si>
    <t>販売量</t>
    <rPh sb="0" eb="2">
      <t>ハンバイ</t>
    </rPh>
    <rPh sb="2" eb="3">
      <t>リョウ</t>
    </rPh>
    <phoneticPr fontId="1"/>
  </si>
  <si>
    <t>列ラベル</t>
  </si>
  <si>
    <t>メモ</t>
    <phoneticPr fontId="1"/>
  </si>
  <si>
    <t>種別の年間仕入れ量</t>
    <rPh sb="0" eb="2">
      <t>シュベツ</t>
    </rPh>
    <rPh sb="3" eb="5">
      <t>ネンカン</t>
    </rPh>
    <rPh sb="5" eb="7">
      <t>シイ</t>
    </rPh>
    <rPh sb="8" eb="9">
      <t>リョウ</t>
    </rPh>
    <phoneticPr fontId="1"/>
  </si>
  <si>
    <t>種別の年間販売量</t>
    <rPh sb="0" eb="2">
      <t>シュベツ</t>
    </rPh>
    <rPh sb="3" eb="5">
      <t>ネンカン</t>
    </rPh>
    <rPh sb="5" eb="7">
      <t>ハンバイ</t>
    </rPh>
    <rPh sb="7" eb="8">
      <t>リョウ</t>
    </rPh>
    <phoneticPr fontId="1"/>
  </si>
  <si>
    <t>報告項目</t>
    <rPh sb="0" eb="2">
      <t>ホウコク</t>
    </rPh>
    <rPh sb="2" eb="4">
      <t>コウモク</t>
    </rPh>
    <phoneticPr fontId="1"/>
  </si>
  <si>
    <t>アサヒスーパードライ</t>
    <phoneticPr fontId="1"/>
  </si>
  <si>
    <t>黒ラベル</t>
    <rPh sb="0" eb="1">
      <t>クロ</t>
    </rPh>
    <phoneticPr fontId="1"/>
  </si>
  <si>
    <t>単式蒸留焼酎</t>
  </si>
  <si>
    <t>001４</t>
    <phoneticPr fontId="1"/>
  </si>
  <si>
    <t>管理</t>
    <rPh sb="0" eb="2">
      <t>カンリ</t>
    </rPh>
    <phoneticPr fontId="1"/>
  </si>
  <si>
    <t>月別</t>
    <rPh sb="0" eb="2">
      <t>ツキベツ</t>
    </rPh>
    <phoneticPr fontId="1"/>
  </si>
  <si>
    <t>前月繰越</t>
    <rPh sb="0" eb="2">
      <t>ゼンゲツ</t>
    </rPh>
    <rPh sb="2" eb="4">
      <t>クリコシ</t>
    </rPh>
    <phoneticPr fontId="1"/>
  </si>
  <si>
    <t>当月販売量</t>
    <rPh sb="0" eb="2">
      <t>トウゲツ</t>
    </rPh>
    <rPh sb="2" eb="4">
      <t>ハンバイ</t>
    </rPh>
    <rPh sb="4" eb="5">
      <t>リョウ</t>
    </rPh>
    <phoneticPr fontId="1"/>
  </si>
  <si>
    <t>種別の年度末在庫</t>
    <rPh sb="0" eb="2">
      <t>シュベツ</t>
    </rPh>
    <rPh sb="3" eb="6">
      <t>ネンドマツ</t>
    </rPh>
    <rPh sb="6" eb="8">
      <t>ザイコ</t>
    </rPh>
    <phoneticPr fontId="1"/>
  </si>
  <si>
    <t>当月仕入れ量</t>
    <rPh sb="0" eb="2">
      <t>トウゲツ</t>
    </rPh>
    <rPh sb="2" eb="4">
      <t>シイ</t>
    </rPh>
    <rPh sb="5" eb="6">
      <t>リョウ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</si>
  <si>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</si>
  <si>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繰り越し</t>
    <rPh sb="0" eb="1">
      <t>ク</t>
    </rPh>
    <rPh sb="2" eb="3">
      <t>コ</t>
    </rPh>
    <phoneticPr fontId="1"/>
  </si>
  <si>
    <t>みりん</t>
  </si>
  <si>
    <t>甘味果実酒</t>
  </si>
  <si>
    <t>スピリッツ</t>
  </si>
  <si>
    <t>リキュール</t>
  </si>
  <si>
    <t>合成清酒</t>
  </si>
  <si>
    <t>原料用アルコール</t>
  </si>
  <si>
    <t>発泡酒</t>
  </si>
  <si>
    <t>その他の醸造酒</t>
  </si>
  <si>
    <t>雑酒</t>
  </si>
  <si>
    <t>粉末酒</t>
  </si>
  <si>
    <t>残量chk</t>
    <rPh sb="0" eb="2">
      <t>ザンリョウ</t>
    </rPh>
    <phoneticPr fontId="1"/>
  </si>
  <si>
    <t>chk用</t>
    <rPh sb="3" eb="4">
      <t>ヨウ</t>
    </rPh>
    <phoneticPr fontId="1"/>
  </si>
  <si>
    <t>IN</t>
    <phoneticPr fontId="1"/>
  </si>
  <si>
    <t>OUT</t>
    <phoneticPr fontId="1"/>
  </si>
  <si>
    <t>在庫</t>
    <rPh sb="0" eb="2">
      <t>ザイコ</t>
    </rPh>
    <phoneticPr fontId="1"/>
  </si>
  <si>
    <t>仕入れ(入庫）</t>
    <rPh sb="0" eb="2">
      <t>シイ</t>
    </rPh>
    <rPh sb="4" eb="6">
      <t>ニュウコ</t>
    </rPh>
    <phoneticPr fontId="1"/>
  </si>
  <si>
    <t>出庫日
（売上・廃棄日）</t>
    <rPh sb="0" eb="2">
      <t>シュッコ</t>
    </rPh>
    <rPh sb="2" eb="3">
      <t>ビ</t>
    </rPh>
    <rPh sb="5" eb="7">
      <t>ウリアゲ</t>
    </rPh>
    <rPh sb="8" eb="10">
      <t>ハイキ</t>
    </rPh>
    <rPh sb="10" eb="11">
      <t>ビ</t>
    </rPh>
    <phoneticPr fontId="1"/>
  </si>
  <si>
    <t>販売・廃棄（出庫）</t>
    <rPh sb="0" eb="2">
      <t>ハンバイ</t>
    </rPh>
    <rPh sb="3" eb="5">
      <t>ハイキ</t>
    </rPh>
    <rPh sb="6" eb="8">
      <t>シュッコ</t>
    </rPh>
    <phoneticPr fontId="1"/>
  </si>
  <si>
    <t>出庫種別</t>
  </si>
  <si>
    <t>出庫種別</t>
    <rPh sb="0" eb="2">
      <t>シュッコ</t>
    </rPh>
    <rPh sb="2" eb="4">
      <t>シュベツ</t>
    </rPh>
    <phoneticPr fontId="1"/>
  </si>
  <si>
    <t>種別</t>
    <rPh sb="0" eb="2">
      <t>シュベツ</t>
    </rPh>
    <phoneticPr fontId="1"/>
  </si>
  <si>
    <t>販売
廃棄量</t>
    <rPh sb="0" eb="2">
      <t>ハンバイ</t>
    </rPh>
    <rPh sb="3" eb="5">
      <t>ハイキ</t>
    </rPh>
    <rPh sb="5" eb="6">
      <t>リョウ</t>
    </rPh>
    <phoneticPr fontId="1"/>
  </si>
  <si>
    <t>出庫月</t>
    <rPh sb="0" eb="2">
      <t>シュッコ</t>
    </rPh>
    <rPh sb="2" eb="3">
      <t>ツキ</t>
    </rPh>
    <phoneticPr fontId="1"/>
  </si>
  <si>
    <t>売り上げ</t>
    <rPh sb="0" eb="1">
      <t>ウ</t>
    </rPh>
    <rPh sb="2" eb="3">
      <t>ア</t>
    </rPh>
    <phoneticPr fontId="1"/>
  </si>
  <si>
    <t>合計 / 販売
廃棄量</t>
  </si>
  <si>
    <t>(複数のアイテム)</t>
  </si>
  <si>
    <t>仕入れ量</t>
    <rPh sb="0" eb="2">
      <t>シイ</t>
    </rPh>
    <rPh sb="3" eb="4">
      <t>リョウ</t>
    </rPh>
    <phoneticPr fontId="1"/>
  </si>
  <si>
    <t>保管義務</t>
    <rPh sb="0" eb="2">
      <t>ホカン</t>
    </rPh>
    <rPh sb="2" eb="4">
      <t>ギム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</si>
  <si>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</si>
  <si>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</si>
  <si>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商品</t>
    <rPh sb="0" eb="2">
      <t>ショウヒン</t>
    </rPh>
    <phoneticPr fontId="1"/>
  </si>
  <si>
    <t>仕入れ量（L)</t>
    <rPh sb="0" eb="2">
      <t>シイ</t>
    </rPh>
    <rPh sb="3" eb="4">
      <t>リョウ</t>
    </rPh>
    <phoneticPr fontId="1"/>
  </si>
  <si>
    <t>年度</t>
    <rPh sb="0" eb="2">
      <t>ネンド</t>
    </rPh>
    <phoneticPr fontId="1"/>
  </si>
  <si>
    <t>年度酒類販売管理台帳</t>
    <rPh sb="0" eb="2">
      <t>ネンド</t>
    </rPh>
    <phoneticPr fontId="1"/>
  </si>
  <si>
    <t>年度の切り替え</t>
    <rPh sb="0" eb="2">
      <t>ネンド</t>
    </rPh>
    <rPh sb="3" eb="4">
      <t>キ</t>
    </rPh>
    <rPh sb="5" eb="6">
      <t>カ</t>
    </rPh>
    <phoneticPr fontId="1"/>
  </si>
  <si>
    <t>3月</t>
    <rPh sb="1" eb="2">
      <t>ガツ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</si>
  <si>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</si>
  <si>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</si>
  <si>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0028</t>
    <phoneticPr fontId="1"/>
  </si>
  <si>
    <t>管理用</t>
    <rPh sb="0" eb="3">
      <t>カンリヨウ</t>
    </rPh>
    <phoneticPr fontId="1"/>
  </si>
  <si>
    <t>年度酒類販売管理台帳【店舗用】</t>
    <rPh sb="0" eb="2">
      <t>ネンド</t>
    </rPh>
    <rPh sb="11" eb="13">
      <t>テンポ</t>
    </rPh>
    <rPh sb="13" eb="14">
      <t>ヨウ</t>
    </rPh>
    <phoneticPr fontId="1"/>
  </si>
  <si>
    <t>山田　太郎</t>
    <rPh sb="0" eb="2">
      <t>ヤマダ</t>
    </rPh>
    <rPh sb="3" eb="5">
      <t>タロウ</t>
    </rPh>
    <phoneticPr fontId="1"/>
  </si>
  <si>
    <t>山田　花子</t>
    <rPh sb="0" eb="2">
      <t>ヤマダ</t>
    </rPh>
    <rPh sb="3" eb="5">
      <t>ハナコ</t>
    </rPh>
    <phoneticPr fontId="1"/>
  </si>
  <si>
    <t>長野県○○市○○１－１－１</t>
    <rPh sb="0" eb="3">
      <t>ナガノケン</t>
    </rPh>
    <rPh sb="5" eb="6">
      <t>シ</t>
    </rPh>
    <phoneticPr fontId="1"/>
  </si>
  <si>
    <t>長野県○○市○○１－１－２</t>
    <rPh sb="0" eb="3">
      <t>ナガノケン</t>
    </rPh>
    <rPh sb="5" eb="6">
      <t>シ</t>
    </rPh>
    <phoneticPr fontId="1"/>
  </si>
  <si>
    <t>長野県○○市○○１－１－３</t>
    <rPh sb="0" eb="3">
      <t>ナガノケン</t>
    </rPh>
    <rPh sb="5" eb="6">
      <t>シ</t>
    </rPh>
    <phoneticPr fontId="1"/>
  </si>
  <si>
    <t>長野県○○市○○１－１－８</t>
    <rPh sb="0" eb="3">
      <t>ナガノケン</t>
    </rPh>
    <rPh sb="5" eb="6">
      <t>シ</t>
    </rPh>
    <phoneticPr fontId="1"/>
  </si>
  <si>
    <t>長野県○○市○○１－１－９</t>
    <rPh sb="0" eb="3">
      <t>ナガノケン</t>
    </rPh>
    <rPh sb="5" eb="6">
      <t>シ</t>
    </rPh>
    <phoneticPr fontId="1"/>
  </si>
  <si>
    <t>長野県○○市○○１－１－１０</t>
    <rPh sb="0" eb="3">
      <t>ナガノケン</t>
    </rPh>
    <rPh sb="5" eb="6">
      <t>シ</t>
    </rPh>
    <phoneticPr fontId="1"/>
  </si>
  <si>
    <t>長野県○○市○○１－１－１１</t>
    <rPh sb="0" eb="3">
      <t>ナガノケン</t>
    </rPh>
    <rPh sb="5" eb="6">
      <t>シ</t>
    </rPh>
    <phoneticPr fontId="1"/>
  </si>
  <si>
    <t>長野県○○市○○１－１－１２</t>
    <rPh sb="0" eb="3">
      <t>ナガノケン</t>
    </rPh>
    <rPh sb="5" eb="6">
      <t>シ</t>
    </rPh>
    <phoneticPr fontId="1"/>
  </si>
  <si>
    <t>長野県○○市○○１－１－１３</t>
    <rPh sb="0" eb="3">
      <t>ナガノケン</t>
    </rPh>
    <rPh sb="5" eb="6">
      <t>シ</t>
    </rPh>
    <phoneticPr fontId="1"/>
  </si>
  <si>
    <t>長野県○○市○○１－１－１４</t>
    <rPh sb="0" eb="3">
      <t>ナガノケン</t>
    </rPh>
    <rPh sb="5" eb="6">
      <t>シ</t>
    </rPh>
    <phoneticPr fontId="1"/>
  </si>
  <si>
    <t>木下　太郎</t>
    <rPh sb="0" eb="2">
      <t>キノシタ</t>
    </rPh>
    <rPh sb="3" eb="5">
      <t>タロウ</t>
    </rPh>
    <phoneticPr fontId="1"/>
  </si>
  <si>
    <t>木下　花子</t>
    <rPh sb="0" eb="2">
      <t>キノシタ</t>
    </rPh>
    <rPh sb="3" eb="5">
      <t>ハナコ</t>
    </rPh>
    <phoneticPr fontId="1"/>
  </si>
  <si>
    <t>山下　太郎</t>
    <rPh sb="0" eb="2">
      <t>ヤマシタ</t>
    </rPh>
    <rPh sb="3" eb="5">
      <t>タロウ</t>
    </rPh>
    <phoneticPr fontId="1"/>
  </si>
  <si>
    <t>太田　花子</t>
    <rPh sb="0" eb="2">
      <t>オオタ</t>
    </rPh>
    <rPh sb="3" eb="5">
      <t>ハナコ</t>
    </rPh>
    <phoneticPr fontId="1"/>
  </si>
  <si>
    <t>鈴木　太郎</t>
    <rPh sb="0" eb="2">
      <t>スズキ</t>
    </rPh>
    <rPh sb="3" eb="5">
      <t>タロウ</t>
    </rPh>
    <phoneticPr fontId="1"/>
  </si>
  <si>
    <t>鈴木　二郎</t>
    <rPh sb="0" eb="2">
      <t>スズキ</t>
    </rPh>
    <rPh sb="3" eb="5">
      <t>ジロウ</t>
    </rPh>
    <phoneticPr fontId="1"/>
  </si>
  <si>
    <t>佐藤　一郎</t>
    <rPh sb="0" eb="2">
      <t>サトウ</t>
    </rPh>
    <rPh sb="3" eb="5">
      <t>イチロウ</t>
    </rPh>
    <phoneticPr fontId="1"/>
  </si>
  <si>
    <t>佐藤　治郎</t>
    <rPh sb="0" eb="2">
      <t>サトウ</t>
    </rPh>
    <rPh sb="3" eb="5">
      <t>ジロウ</t>
    </rPh>
    <phoneticPr fontId="1"/>
  </si>
  <si>
    <t>↑仮の管理番号</t>
    <rPh sb="1" eb="2">
      <t>カリ</t>
    </rPh>
    <rPh sb="3" eb="5">
      <t>カンリ</t>
    </rPh>
    <rPh sb="5" eb="7">
      <t>バンゴウ</t>
    </rPh>
    <phoneticPr fontId="1"/>
  </si>
  <si>
    <t>↑商品名</t>
    <rPh sb="1" eb="3">
      <t>ショウヒン</t>
    </rPh>
    <rPh sb="3" eb="4">
      <t>メイ</t>
    </rPh>
    <phoneticPr fontId="1"/>
  </si>
  <si>
    <t>↑酒類区別</t>
    <rPh sb="1" eb="3">
      <t>シュルイ</t>
    </rPh>
    <rPh sb="3" eb="5">
      <t>クベツ</t>
    </rPh>
    <phoneticPr fontId="1"/>
  </si>
  <si>
    <t>調べて選択してください</t>
    <rPh sb="0" eb="1">
      <t>シラ</t>
    </rPh>
    <rPh sb="3" eb="5">
      <t>センタク</t>
    </rPh>
    <phoneticPr fontId="1"/>
  </si>
  <si>
    <t>↑内容量をリットル単位で記入</t>
    <rPh sb="1" eb="3">
      <t>ナイヨウ</t>
    </rPh>
    <rPh sb="3" eb="4">
      <t>リョウ</t>
    </rPh>
    <rPh sb="9" eb="11">
      <t>タンイ</t>
    </rPh>
    <rPh sb="12" eb="14">
      <t>キニュウ</t>
    </rPh>
    <phoneticPr fontId="1"/>
  </si>
  <si>
    <t>↑本数（必ず1本）</t>
    <rPh sb="1" eb="3">
      <t>ホンスウ</t>
    </rPh>
    <rPh sb="4" eb="5">
      <t>カナラ</t>
    </rPh>
    <rPh sb="7" eb="8">
      <t>ホン</t>
    </rPh>
    <phoneticPr fontId="1"/>
  </si>
  <si>
    <t>↑国産酒か洋酒かを調べて記載</t>
    <rPh sb="1" eb="3">
      <t>コクサン</t>
    </rPh>
    <rPh sb="3" eb="4">
      <t>サケ</t>
    </rPh>
    <rPh sb="5" eb="7">
      <t>ヨウシュ</t>
    </rPh>
    <rPh sb="9" eb="10">
      <t>シラ</t>
    </rPh>
    <rPh sb="12" eb="14">
      <t>キサイ</t>
    </rPh>
    <phoneticPr fontId="1"/>
  </si>
  <si>
    <t>↑消費期限が記載されているもの</t>
    <rPh sb="1" eb="3">
      <t>ショウヒ</t>
    </rPh>
    <rPh sb="3" eb="5">
      <t>キゲン</t>
    </rPh>
    <rPh sb="6" eb="8">
      <t>キサイ</t>
    </rPh>
    <phoneticPr fontId="1"/>
  </si>
  <si>
    <t>ビール・日本酒は必ず記載</t>
    <rPh sb="4" eb="7">
      <t>ニホンシュ</t>
    </rPh>
    <rPh sb="8" eb="9">
      <t>カナラ</t>
    </rPh>
    <rPh sb="10" eb="12">
      <t>キサイ</t>
    </rPh>
    <phoneticPr fontId="1"/>
  </si>
  <si>
    <t>↑ここは計算式の為、書かない</t>
    <rPh sb="4" eb="6">
      <t>ケイサン</t>
    </rPh>
    <rPh sb="6" eb="7">
      <t>シキ</t>
    </rPh>
    <rPh sb="8" eb="9">
      <t>タメ</t>
    </rPh>
    <rPh sb="10" eb="11">
      <t>カ</t>
    </rPh>
    <phoneticPr fontId="1"/>
  </si>
  <si>
    <t>↑買取日を記載</t>
    <rPh sb="1" eb="3">
      <t>カイトリ</t>
    </rPh>
    <rPh sb="3" eb="4">
      <t>ヒ</t>
    </rPh>
    <rPh sb="5" eb="7">
      <t>キサイ</t>
    </rPh>
    <phoneticPr fontId="1"/>
  </si>
  <si>
    <t>売渡承諾書と一致していること</t>
    <rPh sb="0" eb="2">
      <t>ウリワタシ</t>
    </rPh>
    <rPh sb="2" eb="5">
      <t>ショウダクショ</t>
    </rPh>
    <rPh sb="6" eb="8">
      <t>イッチ</t>
    </rPh>
    <phoneticPr fontId="1"/>
  </si>
  <si>
    <t>買い取った店舗</t>
    <rPh sb="0" eb="1">
      <t>カ</t>
    </rPh>
    <rPh sb="2" eb="3">
      <t>ト</t>
    </rPh>
    <rPh sb="5" eb="7">
      <t>テンポ</t>
    </rPh>
    <phoneticPr fontId="1"/>
  </si>
  <si>
    <t>売渡承諾書の番号</t>
    <rPh sb="0" eb="2">
      <t>ウリワタシ</t>
    </rPh>
    <rPh sb="2" eb="5">
      <t>ショウダクショ</t>
    </rPh>
    <rPh sb="6" eb="8">
      <t>バンゴウ</t>
    </rPh>
    <phoneticPr fontId="1"/>
  </si>
  <si>
    <t>仕入れた金額</t>
    <rPh sb="0" eb="2">
      <t>シイ</t>
    </rPh>
    <rPh sb="4" eb="6">
      <t>キンガク</t>
    </rPh>
    <phoneticPr fontId="1"/>
  </si>
  <si>
    <t>仕入先（個人名など）</t>
    <rPh sb="0" eb="3">
      <t>シイレサキ</t>
    </rPh>
    <rPh sb="4" eb="7">
      <t>コジンメイ</t>
    </rPh>
    <phoneticPr fontId="1"/>
  </si>
  <si>
    <t>OP1</t>
    <phoneticPr fontId="1"/>
  </si>
  <si>
    <t>OP2</t>
    <phoneticPr fontId="1"/>
  </si>
  <si>
    <t>OP3</t>
    <phoneticPr fontId="1"/>
  </si>
  <si>
    <t>OP4</t>
    <phoneticPr fontId="1"/>
  </si>
  <si>
    <t>出庫年度</t>
    <rPh sb="0" eb="2">
      <t>シュッコ</t>
    </rPh>
    <rPh sb="2" eb="4">
      <t>ネンド</t>
    </rPh>
    <phoneticPr fontId="1"/>
  </si>
  <si>
    <t>入庫年度</t>
    <rPh sb="0" eb="2">
      <t>ニュウコ</t>
    </rPh>
    <rPh sb="2" eb="4">
      <t>ネンド</t>
    </rPh>
    <phoneticPr fontId="1"/>
  </si>
  <si>
    <t>0033</t>
    <phoneticPr fontId="1"/>
  </si>
  <si>
    <t>aaaa</t>
    <phoneticPr fontId="1"/>
  </si>
  <si>
    <t>長野県○○市○○１－１</t>
    <rPh sb="0" eb="3">
      <t>ナガノケン</t>
    </rPh>
    <rPh sb="5" eb="6">
      <t>シ</t>
    </rPh>
    <phoneticPr fontId="1"/>
  </si>
  <si>
    <t>特別本醸造吉田屋治助</t>
  </si>
  <si>
    <t>国産酒</t>
  </si>
  <si>
    <t>2021/6</t>
  </si>
  <si>
    <t>伊那</t>
  </si>
  <si>
    <t>R000010</t>
  </si>
  <si>
    <t>丸山千春</t>
  </si>
  <si>
    <t>洋酒</t>
  </si>
  <si>
    <t>諏訪</t>
  </si>
  <si>
    <t>2021/1</t>
  </si>
  <si>
    <t>(廃棄)</t>
    <rPh sb="1" eb="3">
      <t>ハイキ</t>
    </rPh>
    <phoneticPr fontId="1"/>
  </si>
  <si>
    <t>飯田</t>
  </si>
  <si>
    <t>合計 / 仕入金額</t>
  </si>
  <si>
    <t>〇</t>
  </si>
  <si>
    <t>合計金額</t>
    <rPh sb="0" eb="2">
      <t>ゴウケイ</t>
    </rPh>
    <rPh sb="2" eb="4">
      <t>キンガク</t>
    </rPh>
    <phoneticPr fontId="1"/>
  </si>
  <si>
    <t>ネット売上</t>
  </si>
  <si>
    <t>店舗売上</t>
  </si>
  <si>
    <t>店舗売上</t>
    <rPh sb="0" eb="2">
      <t>テンポ</t>
    </rPh>
    <rPh sb="2" eb="4">
      <t>ウリアゲ</t>
    </rPh>
    <phoneticPr fontId="1"/>
  </si>
  <si>
    <t>OP5</t>
    <phoneticPr fontId="1"/>
  </si>
  <si>
    <t>(すべて)</t>
  </si>
  <si>
    <t>売上</t>
    <rPh sb="0" eb="2">
      <t>ウリアゲ</t>
    </rPh>
    <phoneticPr fontId="1"/>
  </si>
  <si>
    <t>仕入れ金額</t>
    <rPh sb="0" eb="2">
      <t>シイ</t>
    </rPh>
    <rPh sb="3" eb="5">
      <t>キンガク</t>
    </rPh>
    <phoneticPr fontId="1"/>
  </si>
  <si>
    <t>売上金額</t>
    <rPh sb="0" eb="2">
      <t>ウリアゲ</t>
    </rPh>
    <rPh sb="2" eb="4">
      <t>キンガク</t>
    </rPh>
    <phoneticPr fontId="1"/>
  </si>
  <si>
    <t>合計 / 合計金額</t>
  </si>
  <si>
    <t>酒販管理用</t>
    <rPh sb="0" eb="2">
      <t>シュハン</t>
    </rPh>
    <rPh sb="2" eb="4">
      <t>カンリ</t>
    </rPh>
    <rPh sb="4" eb="5">
      <t>ヨウ</t>
    </rPh>
    <phoneticPr fontId="1"/>
  </si>
  <si>
    <t>売上原価</t>
    <rPh sb="0" eb="2">
      <t>ウリアゲ</t>
    </rPh>
    <rPh sb="2" eb="4">
      <t>ゲンカ</t>
    </rPh>
    <phoneticPr fontId="1"/>
  </si>
  <si>
    <t>在庫金額</t>
    <rPh sb="0" eb="2">
      <t>ザイコ</t>
    </rPh>
    <rPh sb="2" eb="4">
      <t>キンガク</t>
    </rPh>
    <phoneticPr fontId="1"/>
  </si>
  <si>
    <t>仕入金額</t>
    <rPh sb="0" eb="2">
      <t>シイ</t>
    </rPh>
    <rPh sb="2" eb="4">
      <t>キンガク</t>
    </rPh>
    <phoneticPr fontId="1"/>
  </si>
  <si>
    <t>販売金額</t>
    <rPh sb="0" eb="2">
      <t>ハンバイ</t>
    </rPh>
    <rPh sb="2" eb="4">
      <t>キンガク</t>
    </rPh>
    <phoneticPr fontId="1"/>
  </si>
  <si>
    <t>ネット売上</t>
    <rPh sb="3" eb="5">
      <t>ウリアゲ</t>
    </rPh>
    <rPh sb="4" eb="5">
      <t>ハンバイ</t>
    </rPh>
    <phoneticPr fontId="1"/>
  </si>
  <si>
    <t>ネット</t>
    <phoneticPr fontId="1"/>
  </si>
  <si>
    <t>在庫金額</t>
    <rPh sb="0" eb="2">
      <t>ザイコ</t>
    </rPh>
    <rPh sb="2" eb="3">
      <t>キン</t>
    </rPh>
    <rPh sb="3" eb="4">
      <t>ガク</t>
    </rPh>
    <phoneticPr fontId="1"/>
  </si>
  <si>
    <t>業販</t>
    <rPh sb="0" eb="1">
      <t>ギョウ</t>
    </rPh>
    <phoneticPr fontId="1"/>
  </si>
  <si>
    <t>＊＊＊</t>
    <phoneticPr fontId="1"/>
  </si>
  <si>
    <t>↑前年度末の在庫金額を入力</t>
    <rPh sb="1" eb="4">
      <t>ゼンネンド</t>
    </rPh>
    <rPh sb="4" eb="5">
      <t>マツ</t>
    </rPh>
    <rPh sb="6" eb="8">
      <t>ザイコ</t>
    </rPh>
    <rPh sb="8" eb="10">
      <t>キンガク</t>
    </rPh>
    <rPh sb="11" eb="13">
      <t>ニュウリョク</t>
    </rPh>
    <phoneticPr fontId="1"/>
  </si>
  <si>
    <t>業販売上</t>
  </si>
  <si>
    <t>長野県諏訪市四賀2-1252-23-101</t>
  </si>
  <si>
    <t>ストック</t>
  </si>
  <si>
    <t>ネット出品中</t>
  </si>
  <si>
    <t>済</t>
  </si>
  <si>
    <t>店売り</t>
  </si>
  <si>
    <t>No</t>
  </si>
  <si>
    <t>管理番号</t>
  </si>
  <si>
    <t>仮番号</t>
  </si>
  <si>
    <t>商品名</t>
  </si>
  <si>
    <t>酒類区分</t>
  </si>
  <si>
    <t>単位容量
（単位：L)</t>
  </si>
  <si>
    <t>本数</t>
  </si>
  <si>
    <t>合計
（単位：L)</t>
  </si>
  <si>
    <t>出品種別</t>
  </si>
  <si>
    <t>消費期限</t>
  </si>
  <si>
    <t>仕入れ日</t>
  </si>
  <si>
    <t>買取店舗</t>
  </si>
  <si>
    <t>売渡承諾書No</t>
  </si>
  <si>
    <t>仕入金額</t>
  </si>
  <si>
    <t>仕入先</t>
  </si>
  <si>
    <t>仕入先住所</t>
  </si>
  <si>
    <t>ラベル</t>
  </si>
  <si>
    <t>所在</t>
  </si>
  <si>
    <t>ステータス</t>
  </si>
  <si>
    <t>出品日</t>
  </si>
  <si>
    <t>出品金額</t>
  </si>
  <si>
    <t>出庫日
（売上・廃棄日）</t>
  </si>
  <si>
    <t>販売先氏名</t>
  </si>
  <si>
    <t>販売先住所</t>
  </si>
  <si>
    <t>生年月日</t>
  </si>
  <si>
    <t>決済方法</t>
  </si>
  <si>
    <t>販売価格</t>
  </si>
  <si>
    <t>送料</t>
  </si>
  <si>
    <t>LI000000</t>
  </si>
  <si>
    <t>管理用</t>
  </si>
  <si>
    <t>廃棄</t>
  </si>
  <si>
    <t>旧店4-2</t>
  </si>
  <si>
    <t>販売合計</t>
    <rPh sb="0" eb="2">
      <t>ハンバイ</t>
    </rPh>
    <rPh sb="2" eb="4">
      <t>ゴウケイ</t>
    </rPh>
    <phoneticPr fontId="1"/>
  </si>
  <si>
    <t>出庫年度</t>
  </si>
  <si>
    <t>売上点数</t>
    <rPh sb="0" eb="2">
      <t>ウリアゲ</t>
    </rPh>
    <rPh sb="2" eb="4">
      <t>テンスウ</t>
    </rPh>
    <phoneticPr fontId="1"/>
  </si>
  <si>
    <t>合計</t>
    <rPh sb="0" eb="2">
      <t>ゴウケイ</t>
    </rPh>
    <phoneticPr fontId="1"/>
  </si>
  <si>
    <t>期末報告用</t>
    <rPh sb="0" eb="2">
      <t>キマツ</t>
    </rPh>
    <rPh sb="2" eb="5">
      <t>ホウコクヨウ</t>
    </rPh>
    <phoneticPr fontId="1"/>
  </si>
  <si>
    <t>小売り</t>
    <rPh sb="0" eb="2">
      <t>コウ</t>
    </rPh>
    <phoneticPr fontId="1"/>
  </si>
  <si>
    <t>卸</t>
    <rPh sb="0" eb="1">
      <t>オロシ</t>
    </rPh>
    <phoneticPr fontId="1"/>
  </si>
  <si>
    <t>↑前年度末の在庫量を入力</t>
    <rPh sb="1" eb="4">
      <t>ゼンネンド</t>
    </rPh>
    <rPh sb="4" eb="5">
      <t>マツ</t>
    </rPh>
    <rPh sb="6" eb="8">
      <t>ザイコ</t>
    </rPh>
    <rPh sb="8" eb="9">
      <t>リョウ</t>
    </rPh>
    <rPh sb="10" eb="12">
      <t>ニュウリョク</t>
    </rPh>
    <phoneticPr fontId="1"/>
  </si>
  <si>
    <t>買取</t>
    <rPh sb="0" eb="2">
      <t>カイトリ</t>
    </rPh>
    <phoneticPr fontId="1"/>
  </si>
  <si>
    <t>買取金額</t>
    <rPh sb="0" eb="2">
      <t>カイトリ</t>
    </rPh>
    <rPh sb="2" eb="4">
      <t>キンガク</t>
    </rPh>
    <phoneticPr fontId="1"/>
  </si>
  <si>
    <t>酒類別</t>
    <rPh sb="0" eb="2">
      <t>シュルイ</t>
    </rPh>
    <rPh sb="2" eb="3">
      <t>ベツ</t>
    </rPh>
    <phoneticPr fontId="1"/>
  </si>
  <si>
    <t>原価</t>
    <rPh sb="0" eb="2">
      <t>ゲンカ</t>
    </rPh>
    <phoneticPr fontId="1"/>
  </si>
  <si>
    <t>点数</t>
    <rPh sb="0" eb="2">
      <t>テンスウ</t>
    </rPh>
    <phoneticPr fontId="1"/>
  </si>
  <si>
    <t>買取点数</t>
    <rPh sb="0" eb="2">
      <t>カイトリ</t>
    </rPh>
    <rPh sb="2" eb="4">
      <t>テンスウ</t>
    </rPh>
    <phoneticPr fontId="1"/>
  </si>
  <si>
    <t>金額</t>
    <rPh sb="0" eb="2">
      <t>キンガク</t>
    </rPh>
    <phoneticPr fontId="1"/>
  </si>
  <si>
    <t>対象年</t>
    <rPh sb="0" eb="2">
      <t>タイショウ</t>
    </rPh>
    <rPh sb="2" eb="3">
      <t>ドシ</t>
    </rPh>
    <phoneticPr fontId="1"/>
  </si>
  <si>
    <t>検索用</t>
    <rPh sb="0" eb="2">
      <t>ケンサク</t>
    </rPh>
    <rPh sb="2" eb="3">
      <t>ヨウ</t>
    </rPh>
    <phoneticPr fontId="1"/>
  </si>
  <si>
    <t>ネット売上</t>
    <rPh sb="3" eb="5">
      <t>ウリアゲ</t>
    </rPh>
    <phoneticPr fontId="1"/>
  </si>
  <si>
    <t>売上総金額</t>
    <rPh sb="0" eb="2">
      <t>ウリアゲ</t>
    </rPh>
    <rPh sb="2" eb="3">
      <t>ソウ</t>
    </rPh>
    <rPh sb="3" eb="5">
      <t>キンガク</t>
    </rPh>
    <phoneticPr fontId="1"/>
  </si>
  <si>
    <t>売上金額内訳</t>
    <rPh sb="0" eb="2">
      <t>ウリアゲ</t>
    </rPh>
    <rPh sb="2" eb="4">
      <t>キンガク</t>
    </rPh>
    <rPh sb="4" eb="6">
      <t>ウチワケ</t>
    </rPh>
    <phoneticPr fontId="1"/>
  </si>
  <si>
    <t>業販売上</t>
    <rPh sb="0" eb="1">
      <t>ギョウ</t>
    </rPh>
    <rPh sb="1" eb="2">
      <t>ハン</t>
    </rPh>
    <rPh sb="2" eb="4">
      <t>ウリアゲ</t>
    </rPh>
    <phoneticPr fontId="1"/>
  </si>
  <si>
    <t>売上総原価</t>
    <rPh sb="0" eb="2">
      <t>ウリアゲ</t>
    </rPh>
    <rPh sb="2" eb="3">
      <t>ソウ</t>
    </rPh>
    <rPh sb="3" eb="5">
      <t>ゲンカ</t>
    </rPh>
    <phoneticPr fontId="1"/>
  </si>
  <si>
    <t>個数 / 仕入金額</t>
  </si>
  <si>
    <t>個数 / 合計金額</t>
  </si>
  <si>
    <t>仕入量</t>
    <rPh sb="0" eb="2">
      <t>シイ</t>
    </rPh>
    <rPh sb="2" eb="3">
      <t>リョウ</t>
    </rPh>
    <phoneticPr fontId="1"/>
  </si>
  <si>
    <t>ネット売上量</t>
    <rPh sb="3" eb="5">
      <t>ウリアゲ</t>
    </rPh>
    <rPh sb="5" eb="6">
      <t>リョウ</t>
    </rPh>
    <phoneticPr fontId="1"/>
  </si>
  <si>
    <t>廃棄量</t>
    <rPh sb="0" eb="2">
      <t>ハイキ</t>
    </rPh>
    <rPh sb="2" eb="3">
      <t>リョウ</t>
    </rPh>
    <phoneticPr fontId="1"/>
  </si>
  <si>
    <t>店頭販売量</t>
    <rPh sb="0" eb="2">
      <t>テントウ</t>
    </rPh>
    <rPh sb="2" eb="4">
      <t>ハンバイ</t>
    </rPh>
    <rPh sb="4" eb="5">
      <t>リョウ</t>
    </rPh>
    <phoneticPr fontId="1"/>
  </si>
  <si>
    <t>業販量</t>
    <rPh sb="0" eb="2">
      <t>ギョウハン</t>
    </rPh>
    <rPh sb="2" eb="3">
      <t>リョウ</t>
    </rPh>
    <phoneticPr fontId="1"/>
  </si>
  <si>
    <t>業販売上</t>
    <rPh sb="0" eb="2">
      <t>ギョウハン</t>
    </rPh>
    <rPh sb="2" eb="4">
      <t>ウリアゲ</t>
    </rPh>
    <phoneticPr fontId="1"/>
  </si>
  <si>
    <t>廃棄金額</t>
    <rPh sb="0" eb="2">
      <t>ハイキ</t>
    </rPh>
    <rPh sb="2" eb="4">
      <t>キンガク</t>
    </rPh>
    <phoneticPr fontId="1"/>
  </si>
  <si>
    <t>前期末</t>
    <rPh sb="0" eb="2">
      <t>ゼンキ</t>
    </rPh>
    <rPh sb="2" eb="3">
      <t>マツ</t>
    </rPh>
    <phoneticPr fontId="1"/>
  </si>
  <si>
    <t>chk</t>
    <phoneticPr fontId="1"/>
  </si>
  <si>
    <t>仕入</t>
    <rPh sb="0" eb="2">
      <t>シイ</t>
    </rPh>
    <phoneticPr fontId="1"/>
  </si>
  <si>
    <t>在庫量</t>
    <rPh sb="0" eb="2">
      <t>ザイコ</t>
    </rPh>
    <rPh sb="2" eb="3">
      <t>リョウ</t>
    </rPh>
    <phoneticPr fontId="1"/>
  </si>
  <si>
    <t>四捨五入</t>
    <rPh sb="0" eb="4">
      <t>シシャゴニュウ</t>
    </rPh>
    <phoneticPr fontId="1"/>
  </si>
  <si>
    <t>（単位：本数）</t>
    <rPh sb="1" eb="3">
      <t>タンイ</t>
    </rPh>
    <rPh sb="4" eb="6">
      <t>ホンスウ</t>
    </rPh>
    <phoneticPr fontId="1"/>
  </si>
  <si>
    <t>個数 / ステータス</t>
  </si>
  <si>
    <t>在庫数</t>
    <rPh sb="0" eb="2">
      <t>ザイコ</t>
    </rPh>
    <rPh sb="2" eb="3">
      <t>スウ</t>
    </rPh>
    <phoneticPr fontId="1"/>
  </si>
  <si>
    <t>出品本数</t>
    <rPh sb="0" eb="2">
      <t>シュッピン</t>
    </rPh>
    <rPh sb="2" eb="4">
      <t>ホンスウ</t>
    </rPh>
    <phoneticPr fontId="1"/>
  </si>
  <si>
    <t>ストック</t>
    <phoneticPr fontId="1"/>
  </si>
  <si>
    <t>ネット出品中</t>
    <rPh sb="3" eb="5">
      <t>シュッピン</t>
    </rPh>
    <rPh sb="5" eb="6">
      <t>チュウ</t>
    </rPh>
    <phoneticPr fontId="1"/>
  </si>
  <si>
    <t>総計</t>
    <rPh sb="0" eb="2">
      <t>ソウケイ</t>
    </rPh>
    <phoneticPr fontId="1"/>
  </si>
  <si>
    <t>出品出来ない商品</t>
    <rPh sb="0" eb="2">
      <t>シュッピン</t>
    </rPh>
    <rPh sb="2" eb="4">
      <t>デキ</t>
    </rPh>
    <rPh sb="6" eb="8">
      <t>ショウヒン</t>
    </rPh>
    <phoneticPr fontId="1"/>
  </si>
  <si>
    <t>本</t>
    <rPh sb="0" eb="1">
      <t>ホン</t>
    </rPh>
    <phoneticPr fontId="1"/>
  </si>
  <si>
    <t>当月出品数</t>
    <rPh sb="0" eb="2">
      <t>トウゲツ</t>
    </rPh>
    <rPh sb="2" eb="4">
      <t>シュッピン</t>
    </rPh>
    <rPh sb="4" eb="5">
      <t>スウ</t>
    </rPh>
    <phoneticPr fontId="1"/>
  </si>
  <si>
    <t>当月出品金額</t>
    <rPh sb="0" eb="2">
      <t>トウゲツ</t>
    </rPh>
    <rPh sb="2" eb="4">
      <t>シュッピン</t>
    </rPh>
    <rPh sb="4" eb="6">
      <t>キンガク</t>
    </rPh>
    <phoneticPr fontId="1"/>
  </si>
  <si>
    <t>出品金額</t>
    <rPh sb="0" eb="2">
      <t>シュッピン</t>
    </rPh>
    <rPh sb="2" eb="4">
      <t>キンガク</t>
    </rPh>
    <phoneticPr fontId="1"/>
  </si>
  <si>
    <t>合計 / 出品金額</t>
  </si>
  <si>
    <t>円</t>
    <rPh sb="0" eb="1">
      <t>エン</t>
    </rPh>
    <phoneticPr fontId="1"/>
  </si>
  <si>
    <t>ネット出品状況</t>
    <rPh sb="3" eb="5">
      <t>シュッピン</t>
    </rPh>
    <rPh sb="5" eb="7">
      <t>ジョウキョウ</t>
    </rPh>
    <phoneticPr fontId="1"/>
  </si>
  <si>
    <t>累計出品点数</t>
    <rPh sb="0" eb="2">
      <t>ルイケイ</t>
    </rPh>
    <rPh sb="2" eb="4">
      <t>シュッピン</t>
    </rPh>
    <rPh sb="4" eb="6">
      <t>テンスウ</t>
    </rPh>
    <phoneticPr fontId="1"/>
  </si>
  <si>
    <t>※月末時点の出品本数</t>
    <rPh sb="1" eb="3">
      <t>ゲツマツ</t>
    </rPh>
    <rPh sb="3" eb="5">
      <t>ジテン</t>
    </rPh>
    <rPh sb="6" eb="8">
      <t>シュッピン</t>
    </rPh>
    <rPh sb="8" eb="10">
      <t>ホンスウ</t>
    </rPh>
    <phoneticPr fontId="1"/>
  </si>
  <si>
    <t>累計出品金額</t>
    <rPh sb="0" eb="2">
      <t>ルイケイ</t>
    </rPh>
    <rPh sb="2" eb="4">
      <t>シュッピン</t>
    </rPh>
    <rPh sb="4" eb="6">
      <t>キンガク</t>
    </rPh>
    <phoneticPr fontId="1"/>
  </si>
  <si>
    <t>※月末時点の出品金額</t>
    <rPh sb="1" eb="3">
      <t>ゲツマツ</t>
    </rPh>
    <rPh sb="3" eb="5">
      <t>ジテン</t>
    </rPh>
    <rPh sb="6" eb="8">
      <t>シュッピン</t>
    </rPh>
    <rPh sb="8" eb="10">
      <t>キンガク</t>
    </rPh>
    <phoneticPr fontId="1"/>
  </si>
  <si>
    <t>個数 / 出庫種別</t>
  </si>
  <si>
    <t>前年在庫金額</t>
    <rPh sb="0" eb="2">
      <t>ゼンネン</t>
    </rPh>
    <rPh sb="2" eb="4">
      <t>ザイコ</t>
    </rPh>
    <rPh sb="4" eb="6">
      <t>キンガク</t>
    </rPh>
    <phoneticPr fontId="1"/>
  </si>
  <si>
    <t>L100001</t>
  </si>
  <si>
    <t>報告書用</t>
    <rPh sb="0" eb="4">
      <t>ホウコクショヨウ</t>
    </rPh>
    <phoneticPr fontId="1"/>
  </si>
  <si>
    <t>①清酒</t>
  </si>
  <si>
    <t>②合成清酒</t>
  </si>
  <si>
    <t>③連続式蒸留焼酎</t>
  </si>
  <si>
    <t>④単式蒸留焼酎</t>
  </si>
  <si>
    <t>⑤みりん</t>
  </si>
  <si>
    <t>⑥ビール</t>
  </si>
  <si>
    <t>⑦果実酒</t>
  </si>
  <si>
    <t>⑧甘味果実酒</t>
  </si>
  <si>
    <t>⑨ウイスキー</t>
  </si>
  <si>
    <t>⑩ブランデー</t>
  </si>
  <si>
    <t>⑪原料用アルコール</t>
  </si>
  <si>
    <t>⑫発泡酒</t>
  </si>
  <si>
    <t>⑬その他の醸造酒</t>
  </si>
  <si>
    <t>⑭スピリッツ</t>
  </si>
  <si>
    <t>⑮リキュール</t>
  </si>
  <si>
    <t>⑯雑酒</t>
  </si>
  <si>
    <t>⑰粉末酒</t>
  </si>
  <si>
    <t>卸売販売数量（免許者に対する販売）</t>
    <phoneticPr fontId="1"/>
  </si>
  <si>
    <t>卸売業者（単位：ℓ）</t>
    <phoneticPr fontId="1"/>
  </si>
  <si>
    <t>小売業者（単位：ℓ）</t>
    <phoneticPr fontId="1"/>
  </si>
  <si>
    <t>小売販売数量</t>
    <phoneticPr fontId="1"/>
  </si>
  <si>
    <t>3月末在庫数量</t>
    <phoneticPr fontId="1"/>
  </si>
  <si>
    <t>（単位：ℓ）</t>
    <phoneticPr fontId="1"/>
  </si>
  <si>
    <t>合計（①～⑯の計）</t>
    <phoneticPr fontId="1"/>
  </si>
  <si>
    <t>酒類の販売数量等報告書</t>
    <phoneticPr fontId="1"/>
  </si>
  <si>
    <t>区分</t>
    <rPh sb="0" eb="2">
      <t>クブン</t>
    </rPh>
    <phoneticPr fontId="1"/>
  </si>
  <si>
    <t>↑3月末で締めた後、黄色の部分をコピーして”税務署報告用”の同じ箇所へ値を貼り付ける</t>
    <rPh sb="2" eb="3">
      <t>ガツ</t>
    </rPh>
    <rPh sb="3" eb="4">
      <t>マツ</t>
    </rPh>
    <rPh sb="5" eb="6">
      <t>シ</t>
    </rPh>
    <rPh sb="8" eb="9">
      <t>アト</t>
    </rPh>
    <rPh sb="10" eb="12">
      <t>キイロ</t>
    </rPh>
    <rPh sb="13" eb="15">
      <t>ブブン</t>
    </rPh>
    <rPh sb="22" eb="27">
      <t>ゼイムショホウコク</t>
    </rPh>
    <rPh sb="27" eb="28">
      <t>ヨウ</t>
    </rPh>
    <rPh sb="30" eb="31">
      <t>オナ</t>
    </rPh>
    <rPh sb="32" eb="34">
      <t>カショ</t>
    </rPh>
    <rPh sb="35" eb="36">
      <t>アタイ</t>
    </rPh>
    <rPh sb="37" eb="38">
      <t>ハ</t>
    </rPh>
    <rPh sb="39" eb="40">
      <t>ツ</t>
    </rPh>
    <phoneticPr fontId="1"/>
  </si>
  <si>
    <t>PDFで保存して店長へ渡す</t>
    <rPh sb="4" eb="6">
      <t>ホゾン</t>
    </rPh>
    <rPh sb="8" eb="10">
      <t>テンチョウ</t>
    </rPh>
    <rPh sb="11" eb="12">
      <t>ワタ</t>
    </rPh>
    <phoneticPr fontId="1"/>
  </si>
  <si>
    <t>リユース</t>
  </si>
  <si>
    <t>スタッフ販売用</t>
  </si>
  <si>
    <t>ネット出品予定</t>
  </si>
  <si>
    <t>廃棄予定</t>
  </si>
  <si>
    <t>不明</t>
  </si>
  <si>
    <t>END</t>
  </si>
  <si>
    <t>年月</t>
    <rPh sb="0" eb="2">
      <t>ネンゲツ</t>
    </rPh>
    <phoneticPr fontId="1"/>
  </si>
  <si>
    <t>買取数</t>
    <rPh sb="0" eb="2">
      <t>カイトリ</t>
    </rPh>
    <rPh sb="2" eb="3">
      <t>スウ</t>
    </rPh>
    <phoneticPr fontId="1"/>
  </si>
  <si>
    <t>合計 / 本数</t>
  </si>
  <si>
    <t>月別売上報告pivot　6－７行</t>
    <rPh sb="15" eb="16">
      <t>ギョウ</t>
    </rPh>
    <phoneticPr fontId="1"/>
  </si>
  <si>
    <t>月別売上報告pivot　64－96行</t>
    <rPh sb="17" eb="18">
      <t>ギョウ</t>
    </rPh>
    <phoneticPr fontId="1"/>
  </si>
  <si>
    <t>月別売上報告pivot　27－58行</t>
    <rPh sb="17" eb="18">
      <t>ギョウ</t>
    </rPh>
    <phoneticPr fontId="1"/>
  </si>
  <si>
    <t>月別売上報告pivot　16－17行</t>
    <rPh sb="17" eb="18">
      <t>ギョウ</t>
    </rPh>
    <phoneticPr fontId="1"/>
  </si>
  <si>
    <t>月別売上報告pivot　146－147行</t>
    <rPh sb="19" eb="20">
      <t>ギョウ</t>
    </rPh>
    <phoneticPr fontId="1"/>
  </si>
  <si>
    <t>売上内訳</t>
    <rPh sb="0" eb="2">
      <t>ウリアゲ</t>
    </rPh>
    <rPh sb="2" eb="4">
      <t>ウチワケ</t>
    </rPh>
    <phoneticPr fontId="1"/>
  </si>
  <si>
    <t>買取内訳</t>
    <rPh sb="0" eb="2">
      <t>カイトリ</t>
    </rPh>
    <rPh sb="2" eb="4">
      <t>ウチワケ</t>
    </rPh>
    <phoneticPr fontId="1"/>
  </si>
  <si>
    <t>買取本数</t>
    <rPh sb="0" eb="2">
      <t>カイトリ</t>
    </rPh>
    <rPh sb="2" eb="4">
      <t>ホンスウ</t>
    </rPh>
    <phoneticPr fontId="1"/>
  </si>
  <si>
    <t>月別売上報告pivot　153－183行</t>
    <rPh sb="19" eb="20">
      <t>ギョウ</t>
    </rPh>
    <phoneticPr fontId="1"/>
  </si>
  <si>
    <t>月別売上報告pivot　114－143行</t>
    <rPh sb="19" eb="20">
      <t>ギョウ</t>
    </rPh>
    <phoneticPr fontId="1"/>
  </si>
  <si>
    <t>原価の合計</t>
    <rPh sb="0" eb="2">
      <t>ゲンカ</t>
    </rPh>
    <rPh sb="3" eb="5">
      <t>ゴウケイ</t>
    </rPh>
    <phoneticPr fontId="1"/>
  </si>
  <si>
    <t>売上総原価</t>
    <rPh sb="0" eb="2">
      <t>ウリアゲ</t>
    </rPh>
    <rPh sb="2" eb="5">
      <t>ソウゲンカ</t>
    </rPh>
    <phoneticPr fontId="1"/>
  </si>
  <si>
    <t>買取金額</t>
    <rPh sb="0" eb="4">
      <t>カイトリキンガク</t>
    </rPh>
    <phoneticPr fontId="1"/>
  </si>
  <si>
    <t>集計pivot売上</t>
    <rPh sb="0" eb="2">
      <t>シュウケイ</t>
    </rPh>
    <rPh sb="7" eb="9">
      <t>ウリアゲ</t>
    </rPh>
    <phoneticPr fontId="1"/>
  </si>
  <si>
    <t>計算シート</t>
    <rPh sb="0" eb="2">
      <t>ケイサン</t>
    </rPh>
    <phoneticPr fontId="1"/>
  </si>
  <si>
    <t>b</t>
  </si>
  <si>
    <t>年間総売り上げ</t>
    <rPh sb="0" eb="2">
      <t>ネンカン</t>
    </rPh>
    <rPh sb="2" eb="3">
      <t>ソウ</t>
    </rPh>
    <rPh sb="3" eb="4">
      <t>ウ</t>
    </rPh>
    <rPh sb="5" eb="6">
      <t>ア</t>
    </rPh>
    <phoneticPr fontId="1"/>
  </si>
  <si>
    <t>かんたん決済</t>
  </si>
  <si>
    <t>銀行振込</t>
  </si>
  <si>
    <t>現金</t>
  </si>
  <si>
    <t>飯田店頭販売</t>
    <rPh sb="0" eb="2">
      <t>イイダ</t>
    </rPh>
    <rPh sb="2" eb="4">
      <t>テントウ</t>
    </rPh>
    <rPh sb="4" eb="6">
      <t>ハンバイ</t>
    </rPh>
    <phoneticPr fontId="1"/>
  </si>
  <si>
    <t>（スタッフ販売＋飯田店頭販売）</t>
    <rPh sb="5" eb="7">
      <t>ハンバイ</t>
    </rPh>
    <rPh sb="8" eb="10">
      <t>イイダ</t>
    </rPh>
    <rPh sb="10" eb="12">
      <t>テントウ</t>
    </rPh>
    <rPh sb="12" eb="14">
      <t>ハンバイ</t>
    </rPh>
    <phoneticPr fontId="1"/>
  </si>
  <si>
    <t>売上量（ネット＋店舗＋飯田店頭）</t>
    <rPh sb="0" eb="2">
      <t>ウリアゲ</t>
    </rPh>
    <rPh sb="2" eb="3">
      <t>リョウ</t>
    </rPh>
    <rPh sb="8" eb="10">
      <t>テンポ</t>
    </rPh>
    <rPh sb="11" eb="13">
      <t>イイダ</t>
    </rPh>
    <rPh sb="13" eb="15">
      <t>テントウ</t>
    </rPh>
    <phoneticPr fontId="1"/>
  </si>
  <si>
    <t>飯田_店頭販売</t>
  </si>
  <si>
    <t>飯田_店頭販売</t>
    <phoneticPr fontId="1"/>
  </si>
  <si>
    <t>T</t>
    <phoneticPr fontId="1"/>
  </si>
  <si>
    <t>飯田_店頭販売</t>
    <rPh sb="0" eb="2">
      <t>イイダ</t>
    </rPh>
    <rPh sb="3" eb="5">
      <t>テントウ</t>
    </rPh>
    <rPh sb="5" eb="7">
      <t>ハンバイ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</si>
</sst>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.00_ "/>
    <numFmt numFmtId="178" formatCode="#,##0.00_ ;[Red]\-#,##0.00\ "/>
    <numFmt numFmtId="179" formatCode="0.00_);[Red]\(0.0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Continuous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Continuous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176" fontId="0" fillId="3" borderId="0" xfId="0" applyNumberFormat="1" applyFill="1">
      <alignment vertical="center"/>
    </xf>
    <xf numFmtId="49" fontId="0" fillId="3" borderId="0" xfId="0" applyNumberForma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3" borderId="0" xfId="0" applyNumberFormat="1" applyFill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Continuous" vertical="center"/>
    </xf>
    <xf numFmtId="38" fontId="0" fillId="0" borderId="0" xfId="1" applyFont="1">
      <alignment vertical="center"/>
    </xf>
    <xf numFmtId="0" fontId="0" fillId="4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6" xfId="1" applyFont="1" applyBorder="1">
      <alignment vertical="center"/>
    </xf>
    <xf numFmtId="38" fontId="0" fillId="5" borderId="4" xfId="1" applyFont="1" applyFill="1" applyBorder="1">
      <alignment vertical="center"/>
    </xf>
    <xf numFmtId="38" fontId="0" fillId="6" borderId="9" xfId="1" applyFont="1" applyFill="1" applyBorder="1">
      <alignment vertical="center"/>
    </xf>
    <xf numFmtId="38" fontId="0" fillId="6" borderId="4" xfId="1" applyFont="1" applyFill="1" applyBorder="1">
      <alignment vertical="center"/>
    </xf>
    <xf numFmtId="38" fontId="0" fillId="6" borderId="10" xfId="1" applyFont="1" applyFill="1" applyBorder="1">
      <alignment vertical="center"/>
    </xf>
    <xf numFmtId="38" fontId="0" fillId="4" borderId="8" xfId="1" applyFont="1" applyFill="1" applyBorder="1">
      <alignment vertical="center"/>
    </xf>
    <xf numFmtId="0" fontId="0" fillId="7" borderId="9" xfId="0" applyFill="1" applyBorder="1" applyAlignment="1">
      <alignment horizontal="center" vertical="center"/>
    </xf>
    <xf numFmtId="38" fontId="0" fillId="7" borderId="9" xfId="1" applyFont="1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38" fontId="0" fillId="4" borderId="2" xfId="1" applyFont="1" applyFill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5" borderId="12" xfId="1" applyFont="1" applyFill="1" applyBorder="1">
      <alignment vertical="center"/>
    </xf>
    <xf numFmtId="38" fontId="0" fillId="6" borderId="15" xfId="1" applyFont="1" applyFill="1" applyBorder="1">
      <alignment vertical="center"/>
    </xf>
    <xf numFmtId="38" fontId="0" fillId="6" borderId="12" xfId="1" applyFont="1" applyFill="1" applyBorder="1">
      <alignment vertical="center"/>
    </xf>
    <xf numFmtId="38" fontId="0" fillId="6" borderId="16" xfId="1" applyFont="1" applyFill="1" applyBorder="1">
      <alignment vertical="center"/>
    </xf>
    <xf numFmtId="38" fontId="0" fillId="7" borderId="15" xfId="1" applyFont="1" applyFill="1" applyBorder="1">
      <alignment vertical="center"/>
    </xf>
    <xf numFmtId="38" fontId="0" fillId="4" borderId="17" xfId="1" applyFont="1" applyFill="1" applyBorder="1">
      <alignment vertical="center"/>
    </xf>
    <xf numFmtId="38" fontId="0" fillId="4" borderId="18" xfId="1" applyFont="1" applyFill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5" borderId="19" xfId="1" applyFont="1" applyFill="1" applyBorder="1">
      <alignment vertical="center"/>
    </xf>
    <xf numFmtId="38" fontId="0" fillId="6" borderId="22" xfId="1" applyFont="1" applyFill="1" applyBorder="1">
      <alignment vertical="center"/>
    </xf>
    <xf numFmtId="38" fontId="0" fillId="6" borderId="19" xfId="1" applyFont="1" applyFill="1" applyBorder="1">
      <alignment vertical="center"/>
    </xf>
    <xf numFmtId="38" fontId="0" fillId="6" borderId="23" xfId="1" applyFont="1" applyFill="1" applyBorder="1">
      <alignment vertical="center"/>
    </xf>
    <xf numFmtId="38" fontId="0" fillId="7" borderId="22" xfId="1" applyFont="1" applyFill="1" applyBorder="1">
      <alignment vertical="center"/>
    </xf>
    <xf numFmtId="38" fontId="0" fillId="4" borderId="24" xfId="1" applyFont="1" applyFill="1" applyBorder="1">
      <alignment vertical="center"/>
    </xf>
    <xf numFmtId="38" fontId="0" fillId="4" borderId="11" xfId="1" applyFont="1" applyFill="1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18" xfId="0" applyBorder="1">
      <alignment vertical="center"/>
    </xf>
    <xf numFmtId="38" fontId="0" fillId="0" borderId="25" xfId="1" applyFont="1" applyBorder="1" applyProtection="1">
      <alignment vertical="center"/>
    </xf>
    <xf numFmtId="0" fontId="0" fillId="0" borderId="2" xfId="0" applyBorder="1" applyAlignment="1">
      <alignment horizontal="right" vertical="center"/>
    </xf>
    <xf numFmtId="38" fontId="0" fillId="0" borderId="2" xfId="1" applyFont="1" applyBorder="1" applyProtection="1">
      <alignment vertical="center"/>
    </xf>
    <xf numFmtId="0" fontId="0" fillId="0" borderId="28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38" fontId="0" fillId="0" borderId="5" xfId="1" applyFont="1" applyBorder="1" applyProtection="1">
      <alignment vertical="center"/>
    </xf>
    <xf numFmtId="0" fontId="0" fillId="8" borderId="2" xfId="0" applyFill="1" applyBorder="1">
      <alignment vertical="center"/>
    </xf>
    <xf numFmtId="0" fontId="0" fillId="0" borderId="0" xfId="0" applyAlignment="1">
      <alignment horizontal="right" vertical="center"/>
    </xf>
    <xf numFmtId="38" fontId="0" fillId="0" borderId="18" xfId="1" applyFont="1" applyBorder="1" applyProtection="1">
      <alignment vertical="center"/>
    </xf>
    <xf numFmtId="0" fontId="0" fillId="0" borderId="29" xfId="0" applyBorder="1" applyAlignment="1">
      <alignment horizontal="right" vertical="center"/>
    </xf>
    <xf numFmtId="0" fontId="5" fillId="0" borderId="0" xfId="0" applyFont="1">
      <alignment vertical="center"/>
    </xf>
    <xf numFmtId="22" fontId="0" fillId="0" borderId="0" xfId="0" applyNumberFormat="1" applyAlignment="1">
      <alignment horizontal="centerContinuous" vertical="center"/>
    </xf>
    <xf numFmtId="178" fontId="0" fillId="0" borderId="3" xfId="1" applyNumberFormat="1" applyFont="1" applyBorder="1">
      <alignment vertical="center"/>
    </xf>
    <xf numFmtId="178" fontId="0" fillId="0" borderId="13" xfId="1" applyNumberFormat="1" applyFont="1" applyBorder="1">
      <alignment vertical="center"/>
    </xf>
    <xf numFmtId="178" fontId="0" fillId="0" borderId="20" xfId="1" applyNumberFormat="1" applyFont="1" applyBorder="1">
      <alignment vertical="center"/>
    </xf>
    <xf numFmtId="0" fontId="0" fillId="6" borderId="30" xfId="0" applyFill="1" applyBorder="1" applyAlignment="1">
      <alignment horizontal="center" vertical="center"/>
    </xf>
    <xf numFmtId="38" fontId="0" fillId="6" borderId="30" xfId="1" applyFont="1" applyFill="1" applyBorder="1">
      <alignment vertical="center"/>
    </xf>
    <xf numFmtId="38" fontId="0" fillId="6" borderId="31" xfId="1" applyFont="1" applyFill="1" applyBorder="1">
      <alignment vertical="center"/>
    </xf>
    <xf numFmtId="38" fontId="0" fillId="6" borderId="32" xfId="1" applyFont="1" applyFill="1" applyBorder="1">
      <alignment vertical="center"/>
    </xf>
    <xf numFmtId="40" fontId="0" fillId="0" borderId="3" xfId="1" applyNumberFormat="1" applyFont="1" applyBorder="1">
      <alignment vertical="center"/>
    </xf>
    <xf numFmtId="40" fontId="0" fillId="0" borderId="13" xfId="1" applyNumberFormat="1" applyFont="1" applyBorder="1">
      <alignment vertical="center"/>
    </xf>
    <xf numFmtId="40" fontId="0" fillId="0" borderId="6" xfId="1" applyNumberFormat="1" applyFont="1" applyBorder="1">
      <alignment vertical="center"/>
    </xf>
    <xf numFmtId="40" fontId="0" fillId="0" borderId="14" xfId="1" applyNumberFormat="1" applyFont="1" applyBorder="1">
      <alignment vertical="center"/>
    </xf>
    <xf numFmtId="40" fontId="0" fillId="0" borderId="21" xfId="1" applyNumberFormat="1" applyFont="1" applyBorder="1">
      <alignment vertical="center"/>
    </xf>
    <xf numFmtId="179" fontId="0" fillId="5" borderId="4" xfId="1" applyNumberFormat="1" applyFont="1" applyFill="1" applyBorder="1">
      <alignment vertical="center"/>
    </xf>
    <xf numFmtId="179" fontId="0" fillId="6" borderId="9" xfId="1" applyNumberFormat="1" applyFont="1" applyFill="1" applyBorder="1">
      <alignment vertical="center"/>
    </xf>
    <xf numFmtId="179" fontId="0" fillId="6" borderId="4" xfId="1" applyNumberFormat="1" applyFont="1" applyFill="1" applyBorder="1">
      <alignment vertical="center"/>
    </xf>
    <xf numFmtId="179" fontId="0" fillId="6" borderId="10" xfId="1" applyNumberFormat="1" applyFont="1" applyFill="1" applyBorder="1">
      <alignment vertical="center"/>
    </xf>
    <xf numFmtId="179" fontId="0" fillId="6" borderId="30" xfId="1" applyNumberFormat="1" applyFont="1" applyFill="1" applyBorder="1">
      <alignment vertical="center"/>
    </xf>
    <xf numFmtId="179" fontId="0" fillId="4" borderId="8" xfId="1" applyNumberFormat="1" applyFont="1" applyFill="1" applyBorder="1">
      <alignment vertical="center"/>
    </xf>
    <xf numFmtId="179" fontId="0" fillId="5" borderId="12" xfId="1" applyNumberFormat="1" applyFont="1" applyFill="1" applyBorder="1">
      <alignment vertical="center"/>
    </xf>
    <xf numFmtId="179" fontId="0" fillId="6" borderId="15" xfId="1" applyNumberFormat="1" applyFont="1" applyFill="1" applyBorder="1">
      <alignment vertical="center"/>
    </xf>
    <xf numFmtId="179" fontId="0" fillId="6" borderId="12" xfId="1" applyNumberFormat="1" applyFont="1" applyFill="1" applyBorder="1">
      <alignment vertical="center"/>
    </xf>
    <xf numFmtId="179" fontId="0" fillId="6" borderId="16" xfId="1" applyNumberFormat="1" applyFont="1" applyFill="1" applyBorder="1">
      <alignment vertical="center"/>
    </xf>
    <xf numFmtId="179" fontId="0" fillId="6" borderId="31" xfId="1" applyNumberFormat="1" applyFont="1" applyFill="1" applyBorder="1">
      <alignment vertical="center"/>
    </xf>
    <xf numFmtId="179" fontId="0" fillId="4" borderId="17" xfId="1" applyNumberFormat="1" applyFont="1" applyFill="1" applyBorder="1">
      <alignment vertical="center"/>
    </xf>
    <xf numFmtId="179" fontId="0" fillId="5" borderId="19" xfId="1" applyNumberFormat="1" applyFont="1" applyFill="1" applyBorder="1">
      <alignment vertical="center"/>
    </xf>
    <xf numFmtId="179" fontId="0" fillId="6" borderId="22" xfId="1" applyNumberFormat="1" applyFont="1" applyFill="1" applyBorder="1">
      <alignment vertical="center"/>
    </xf>
    <xf numFmtId="179" fontId="0" fillId="6" borderId="19" xfId="1" applyNumberFormat="1" applyFont="1" applyFill="1" applyBorder="1">
      <alignment vertical="center"/>
    </xf>
    <xf numFmtId="179" fontId="0" fillId="6" borderId="23" xfId="1" applyNumberFormat="1" applyFont="1" applyFill="1" applyBorder="1">
      <alignment vertical="center"/>
    </xf>
    <xf numFmtId="179" fontId="0" fillId="4" borderId="24" xfId="1" applyNumberFormat="1" applyFont="1" applyFill="1" applyBorder="1">
      <alignment vertical="center"/>
    </xf>
    <xf numFmtId="0" fontId="0" fillId="2" borderId="0" xfId="0" applyFill="1" applyAlignment="1">
      <alignment horizontal="left" vertical="center"/>
    </xf>
    <xf numFmtId="40" fontId="0" fillId="0" borderId="0" xfId="1" applyNumberFormat="1" applyFont="1">
      <alignment vertical="center"/>
    </xf>
    <xf numFmtId="38" fontId="0" fillId="0" borderId="0" xfId="0" applyNumberFormat="1">
      <alignment vertical="center"/>
    </xf>
    <xf numFmtId="38" fontId="0" fillId="0" borderId="0" xfId="1" applyFont="1" applyProtection="1">
      <alignment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38" fontId="6" fillId="0" borderId="2" xfId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14" fontId="6" fillId="0" borderId="0" xfId="0" applyNumberFormat="1" applyFont="1">
      <alignment vertical="center"/>
    </xf>
    <xf numFmtId="38" fontId="0" fillId="0" borderId="18" xfId="0" applyNumberFormat="1" applyBorder="1">
      <alignment vertical="center"/>
    </xf>
    <xf numFmtId="0" fontId="8" fillId="0" borderId="0" xfId="0" applyFont="1">
      <alignment vertical="center"/>
    </xf>
    <xf numFmtId="38" fontId="6" fillId="0" borderId="0" xfId="1" applyFont="1">
      <alignment vertical="center"/>
    </xf>
    <xf numFmtId="0" fontId="0" fillId="6" borderId="2" xfId="0" applyFill="1" applyBorder="1" applyAlignment="1">
      <alignment horizontal="center" vertical="center"/>
    </xf>
    <xf numFmtId="38" fontId="0" fillId="6" borderId="5" xfId="1" applyFont="1" applyFill="1" applyBorder="1">
      <alignment vertical="center"/>
    </xf>
    <xf numFmtId="38" fontId="0" fillId="6" borderId="2" xfId="1" applyFont="1" applyFill="1" applyBorder="1">
      <alignment vertical="center"/>
    </xf>
    <xf numFmtId="38" fontId="0" fillId="6" borderId="25" xfId="1" applyFont="1" applyFill="1" applyBorder="1">
      <alignment vertical="center"/>
    </xf>
    <xf numFmtId="38" fontId="0" fillId="6" borderId="18" xfId="1" applyFont="1" applyFill="1" applyBorder="1">
      <alignment vertical="center"/>
    </xf>
    <xf numFmtId="38" fontId="0" fillId="6" borderId="11" xfId="1" applyFont="1" applyFill="1" applyBorder="1">
      <alignment vertical="center"/>
    </xf>
    <xf numFmtId="0" fontId="0" fillId="6" borderId="5" xfId="0" applyFill="1" applyBorder="1" applyAlignment="1">
      <alignment horizontal="center" vertical="center" shrinkToFit="1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176" fontId="9" fillId="9" borderId="0" xfId="0" applyNumberFormat="1" applyFont="1" applyFill="1" applyAlignment="1">
      <alignment horizontal="center" vertical="center"/>
    </xf>
    <xf numFmtId="49" fontId="9" fillId="9" borderId="0" xfId="0" applyNumberFormat="1" applyFont="1" applyFill="1" applyAlignment="1">
      <alignment horizontal="center" vertical="center"/>
    </xf>
    <xf numFmtId="176" fontId="9" fillId="9" borderId="0" xfId="0" applyNumberFormat="1" applyFont="1" applyFill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176" fontId="0" fillId="0" borderId="33" xfId="0" applyNumberFormat="1" applyBorder="1">
      <alignment vertical="center"/>
    </xf>
    <xf numFmtId="49" fontId="0" fillId="0" borderId="33" xfId="0" applyNumberFormat="1" applyBorder="1">
      <alignment vertical="center"/>
    </xf>
    <xf numFmtId="38" fontId="0" fillId="0" borderId="33" xfId="1" applyFont="1" applyFill="1" applyBorder="1" applyAlignment="1">
      <alignment vertical="center"/>
    </xf>
    <xf numFmtId="176" fontId="0" fillId="0" borderId="33" xfId="0" applyNumberFormat="1" applyBorder="1" applyAlignment="1">
      <alignment vertical="center" wrapText="1"/>
    </xf>
    <xf numFmtId="0" fontId="0" fillId="0" borderId="33" xfId="0" applyBorder="1" applyAlignment="1">
      <alignment vertical="center" wrapText="1" shrinkToFit="1"/>
    </xf>
    <xf numFmtId="0" fontId="0" fillId="8" borderId="33" xfId="0" applyFill="1" applyBorder="1">
      <alignment vertical="center"/>
    </xf>
    <xf numFmtId="0" fontId="0" fillId="8" borderId="33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 wrapText="1"/>
    </xf>
    <xf numFmtId="0" fontId="0" fillId="8" borderId="33" xfId="0" applyFill="1" applyBorder="1" applyAlignment="1">
      <alignment vertical="center" wrapText="1"/>
    </xf>
    <xf numFmtId="176" fontId="0" fillId="8" borderId="33" xfId="0" applyNumberFormat="1" applyFill="1" applyBorder="1">
      <alignment vertical="center"/>
    </xf>
    <xf numFmtId="49" fontId="0" fillId="8" borderId="33" xfId="0" applyNumberFormat="1" applyFill="1" applyBorder="1">
      <alignment vertical="center"/>
    </xf>
    <xf numFmtId="38" fontId="0" fillId="8" borderId="33" xfId="1" applyFont="1" applyFill="1" applyBorder="1" applyAlignment="1">
      <alignment vertical="center"/>
    </xf>
    <xf numFmtId="176" fontId="0" fillId="8" borderId="33" xfId="0" applyNumberFormat="1" applyFill="1" applyBorder="1" applyAlignment="1">
      <alignment vertical="center" wrapText="1"/>
    </xf>
    <xf numFmtId="0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15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yyyy/m/d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yyyy/m/d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yyyy/m/d;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yyyy/m/d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yyyy/m/d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numFmt numFmtId="30" formatCode="@"/>
    </dxf>
    <dxf>
      <numFmt numFmtId="176" formatCode="yyyy/m/d;@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yyyy/m/d;@"/>
    </dxf>
    <dxf>
      <numFmt numFmtId="176" formatCode="yyyy/m/d;@"/>
    </dxf>
    <dxf>
      <numFmt numFmtId="30" formatCode="@"/>
    </dxf>
    <dxf>
      <numFmt numFmtId="176" formatCode="yyyy/m/d;@"/>
    </dxf>
    <dxf>
      <numFmt numFmtId="0" formatCode="General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C" refreshedDate="45284.601212384259" createdVersion="7" refreshedVersion="8" minRefreshableVersion="3" recordCount="20" xr:uid="{00000000-000A-0000-FFFF-FFFF0A000000}">
  <cacheSource type="worksheet">
    <worksheetSource ref="A2:AS1048576" sheet="台帳"/>
  </cacheSource>
  <cacheFields count="45">
    <cacheField name="No" numFmtId="0">
      <sharedItems containsString="0" containsBlank="1" containsNumber="1" containsInteger="1" minValue="0" maxValue="100001"/>
    </cacheField>
    <cacheField name="管理番号" numFmtId="0">
      <sharedItems containsBlank="1"/>
    </cacheField>
    <cacheField name="仮番号" numFmtId="0">
      <sharedItems containsNonDate="0" containsString="0" containsBlank="1"/>
    </cacheField>
    <cacheField name="商品名" numFmtId="0">
      <sharedItems containsBlank="1"/>
    </cacheField>
    <cacheField name="酒類区分" numFmtId="0">
      <sharedItems containsBlank="1" count="20">
        <s v="清酒"/>
        <s v="合成清酒"/>
        <s v="連続式蒸留焼酎"/>
        <s v="単式蒸留焼酎"/>
        <s v="みりん"/>
        <s v="ビール"/>
        <s v="果実酒"/>
        <s v="甘味果実酒"/>
        <s v="ウイスキー"/>
        <s v="ブランデー"/>
        <s v="原料用アルコール"/>
        <s v="発泡酒"/>
        <s v="その他の醸造酒"/>
        <s v="スピリッツ"/>
        <s v="リキュール"/>
        <s v="雑酒"/>
        <s v="粉末酒"/>
        <s v="END"/>
        <m/>
        <s v="ウィスキー" u="1"/>
      </sharedItems>
    </cacheField>
    <cacheField name="単位容量_x000a_（単位：L)" numFmtId="0">
      <sharedItems containsString="0" containsBlank="1" containsNumber="1" minValue="1.8" maxValue="1.8"/>
    </cacheField>
    <cacheField name="本数" numFmtId="0">
      <sharedItems containsString="0" containsBlank="1" containsNumber="1" containsInteger="1" minValue="1" maxValue="1"/>
    </cacheField>
    <cacheField name="合計_x000a_（単位：L)" numFmtId="0">
      <sharedItems containsString="0" containsBlank="1" containsNumber="1" minValue="0" maxValue="1.8"/>
    </cacheField>
    <cacheField name="出品種別" numFmtId="0">
      <sharedItems containsBlank="1"/>
    </cacheField>
    <cacheField name="消費期限" numFmtId="0">
      <sharedItems containsBlank="1"/>
    </cacheField>
    <cacheField name="仕入れ日" numFmtId="176">
      <sharedItems containsNonDate="0" containsDate="1" containsString="0" containsBlank="1" minDate="2021-01-27T00:00:00" maxDate="2021-01-28T00:00:00"/>
    </cacheField>
    <cacheField name="買取店舗" numFmtId="0">
      <sharedItems containsBlank="1" count="5">
        <s v="伊那"/>
        <s v="諏訪"/>
        <s v="飯田"/>
        <m/>
        <s v="END"/>
      </sharedItems>
    </cacheField>
    <cacheField name="売渡承諾書No" numFmtId="49">
      <sharedItems containsBlank="1"/>
    </cacheField>
    <cacheField name="仕入金額" numFmtId="0">
      <sharedItems containsString="0" containsBlank="1" containsNumber="1" containsInteger="1" minValue="330" maxValue="330"/>
    </cacheField>
    <cacheField name="仕入先" numFmtId="0">
      <sharedItems containsBlank="1"/>
    </cacheField>
    <cacheField name="仕入先住所" numFmtId="0">
      <sharedItems containsBlank="1"/>
    </cacheField>
    <cacheField name="ラベル" numFmtId="0">
      <sharedItems containsBlank="1"/>
    </cacheField>
    <cacheField name="所在" numFmtId="0">
      <sharedItems containsBlank="1"/>
    </cacheField>
    <cacheField name="ステータス" numFmtId="0">
      <sharedItems containsBlank="1" count="11">
        <s v="ネット出品中"/>
        <s v="済"/>
        <s v="店売り"/>
        <s v="ストック"/>
        <s v="リユース"/>
        <s v="スタッフ販売用"/>
        <s v="ネット出品予定"/>
        <s v="廃棄予定"/>
        <s v="不明"/>
        <m/>
        <s v="END"/>
      </sharedItems>
    </cacheField>
    <cacheField name="出品日" numFmtId="0">
      <sharedItems containsNonDate="0" containsString="0" containsBlank="1"/>
    </cacheField>
    <cacheField name="出品金額" numFmtId="0">
      <sharedItems containsNonDate="0" containsString="0" containsBlank="1"/>
    </cacheField>
    <cacheField name="出庫種別" numFmtId="0">
      <sharedItems containsBlank="1" count="10">
        <s v="ネット売上"/>
        <s v="業販売上"/>
        <s v="店舗売上"/>
        <s v="飯田_店頭販売"/>
        <s v="廃棄"/>
        <m/>
        <s v="END"/>
        <s v="飯田‗店頭販売" u="1"/>
        <s v="業版売上" u="1"/>
        <s v="ネット売上店舗渡し" u="1"/>
      </sharedItems>
    </cacheField>
    <cacheField name="出庫日_x000a_（売上・廃棄日）" numFmtId="176">
      <sharedItems containsNonDate="0" containsString="0" containsBlank="1"/>
    </cacheField>
    <cacheField name="販売先氏名" numFmtId="0">
      <sharedItems containsNonDate="0" containsString="0" containsBlank="1"/>
    </cacheField>
    <cacheField name="販売先住所" numFmtId="0">
      <sharedItems containsNonDate="0" containsString="0" containsBlank="1"/>
    </cacheField>
    <cacheField name="生年月日" numFmtId="0">
      <sharedItems containsNonDate="0" containsString="0" containsBlank="1"/>
    </cacheField>
    <cacheField name="決済方法" numFmtId="0">
      <sharedItems containsBlank="1"/>
    </cacheField>
    <cacheField name="販売価格" numFmtId="0">
      <sharedItems containsNonDate="0" containsString="0" containsBlank="1"/>
    </cacheField>
    <cacheField name="送料" numFmtId="0">
      <sharedItems containsNonDate="0" containsString="0" containsBlank="1"/>
    </cacheField>
    <cacheField name="合計金額" numFmtId="0">
      <sharedItems containsString="0" containsBlank="1" containsNumber="1" containsInteger="1" minValue="0" maxValue="0"/>
    </cacheField>
    <cacheField name="販売_x000a_廃棄量" numFmtId="0">
      <sharedItems containsString="0" containsBlank="1" containsNumber="1" containsInteger="1" minValue="0" maxValue="0"/>
    </cacheField>
    <cacheField name="IN" numFmtId="0">
      <sharedItems containsString="0" containsBlank="1" containsNumber="1" minValue="0" maxValue="1.8"/>
    </cacheField>
    <cacheField name="OUT" numFmtId="0">
      <sharedItems containsString="0" containsBlank="1" containsNumber="1" containsInteger="1" minValue="0" maxValue="0"/>
    </cacheField>
    <cacheField name="在庫" numFmtId="0">
      <sharedItems containsString="0" containsBlank="1" containsNumber="1" minValue="0" maxValue="1.8"/>
    </cacheField>
    <cacheField name="残量chk" numFmtId="0">
      <sharedItems containsBlank="1"/>
    </cacheField>
    <cacheField name="仕入月" numFmtId="0">
      <sharedItems containsBlank="1" count="43">
        <s v=""/>
        <s v="2021/1"/>
        <m/>
        <s v="2021/2" u="1"/>
        <s v="2021/3" u="1"/>
        <s v="2020/12" u="1"/>
        <s v="2021/12" u="1"/>
        <s v="2021/4" u="1"/>
        <s v="2021/5" u="1"/>
        <s v="2022/1" u="1"/>
        <s v="2021/6" u="1"/>
        <s v="2022/2" u="1"/>
        <s v="2021/7" u="1"/>
        <s v="2021/8" u="1"/>
        <s v="2021/9" u="1"/>
        <s v="2021/10" u="1"/>
        <s v="2021/11" u="1"/>
        <s v="2022/3" u="1"/>
        <s v="2022/4" u="1"/>
        <s v="2020/4" u="1"/>
        <s v="2022/5" u="1"/>
        <s v="2022/6" u="1"/>
        <s v="2022/7" u="1"/>
        <s v="2022/8" u="1"/>
        <s v="2022/9" u="1"/>
        <s v="2022/10" u="1"/>
        <s v="2022/11" u="1"/>
        <s v="2022/12" u="1"/>
        <s v="2023/1" u="1"/>
        <s v="2023/2" u="1"/>
        <s v="2023/3" u="1"/>
        <s v="2023/4" u="1"/>
        <s v="2023/5" u="1"/>
        <s v="2023/6" u="1"/>
        <s v="2023/7" u="1"/>
        <s v="2023/8" u="1"/>
        <s v="2023/9" u="1"/>
        <s v="2023/10" u="1"/>
        <s v="2023/11" u="1"/>
        <s v="2023/12" u="1"/>
        <s v="2023/0901" u="1"/>
        <s v="2055/5" u="1"/>
        <s v="0202/02/22" u="1"/>
      </sharedItems>
    </cacheField>
    <cacheField name="入庫年度" numFmtId="0">
      <sharedItems containsBlank="1" containsMixedTypes="1" containsNumber="1" containsInteger="1" minValue="2020" maxValue="2023" count="6">
        <s v=""/>
        <n v="2020"/>
        <m/>
        <n v="2021" u="1"/>
        <n v="2022" u="1"/>
        <n v="2023" u="1"/>
      </sharedItems>
    </cacheField>
    <cacheField name="出庫月" numFmtId="0">
      <sharedItems containsBlank="1" count="37">
        <s v=""/>
        <m/>
        <s v="2021/5" u="1"/>
        <s v="2021/6" u="1"/>
        <s v="2021/10" u="1"/>
        <s v="2021/9" u="1"/>
        <s v="2021/4" u="1"/>
        <s v="2021/8" u="1"/>
        <s v="2021/7" u="1"/>
        <s v="2022/12" u="1"/>
        <s v="2021/11" u="1"/>
        <s v="2021/1" u="1"/>
        <s v="2023/12" u="1"/>
        <s v="2022/1" u="1"/>
        <s v="2022/7" u="1"/>
        <s v="2022/8" u="1"/>
        <s v="2023/2" u="1"/>
        <s v="2022/3" u="1"/>
        <s v="2022/2" u="1"/>
        <s v="2021/12" u="1"/>
        <s v="2022/10" u="1"/>
        <s v="2023/5" u="1"/>
        <s v="2022/4" u="1"/>
        <s v="2022/9" u="1"/>
        <s v="2023/7" u="1"/>
        <s v="2022/5" u="1"/>
        <s v="2022/6" u="1"/>
        <s v="2023/10" u="1"/>
        <s v="2023/3" u="1"/>
        <s v="2022/11" u="1"/>
        <s v="2023/9" u="1"/>
        <s v="2023/4" u="1"/>
        <s v="2023/1" u="1"/>
        <s v="2023/6" u="1"/>
        <s v="2023/8" u="1"/>
        <s v="2023/11" u="1"/>
        <s v="." u="1"/>
      </sharedItems>
    </cacheField>
    <cacheField name="出庫年度" numFmtId="0">
      <sharedItems containsBlank="1" containsMixedTypes="1" containsNumber="1" containsInteger="1" minValue="2020" maxValue="2023" count="6">
        <s v=""/>
        <m/>
        <n v="2021" u="1"/>
        <n v="2022" u="1"/>
        <n v="2020" u="1"/>
        <n v="2023" u="1"/>
      </sharedItems>
    </cacheField>
    <cacheField name="売渡承諾書ID" numFmtId="0">
      <sharedItems containsBlank="1"/>
    </cacheField>
    <cacheField name="OP1" numFmtId="0">
      <sharedItems containsBlank="1" count="35">
        <s v=""/>
        <m/>
        <s v="2021/5" u="1"/>
        <s v="2021/4" u="1"/>
        <s v="2021/10" u="1"/>
        <s v="2021/9" u="1"/>
        <s v="2021/7" u="1"/>
        <s v="2021/6" u="1"/>
        <s v="2022/6" u="1"/>
        <s v="2022/2" u="1"/>
        <s v="2021/8" u="1"/>
        <s v="2021/11" u="1"/>
        <s v="2023/2" u="1"/>
        <s v="2021/12" u="1"/>
        <s v="2022/1" u="1"/>
        <s v="2022/3" u="1"/>
        <s v="2022/4" u="1"/>
        <s v="2022/5" u="1"/>
        <s v="2023/7" u="1"/>
        <s v="2022/7" u="1"/>
        <s v="2022/8" u="1"/>
        <s v="2022/9" u="1"/>
        <s v="2022/10" u="1"/>
        <s v="2022/11" u="1"/>
        <s v="2022/12" u="1"/>
        <s v="2023/1" u="1"/>
        <s v="2023/3" u="1"/>
        <s v="2023/4" u="1"/>
        <s v="2023/6" u="1"/>
        <s v="2023/10" u="1"/>
        <s v="2023/8" u="1"/>
        <s v="2023/9" u="1"/>
        <s v="2023/11" u="1"/>
        <s v="2023/12" u="1"/>
        <s v="q" u="1"/>
      </sharedItems>
    </cacheField>
    <cacheField name="OP2" numFmtId="0">
      <sharedItems containsNonDate="0" containsString="0" containsBlank="1"/>
    </cacheField>
    <cacheField name="OP3" numFmtId="0">
      <sharedItems containsNonDate="0" containsString="0" containsBlank="1"/>
    </cacheField>
    <cacheField name="OP4" numFmtId="0">
      <sharedItems containsNonDate="0" containsString="0" containsBlank="1"/>
    </cacheField>
    <cacheField name="OP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0"/>
    <s v="LI000000"/>
    <m/>
    <s v="管理用"/>
    <x v="0"/>
    <m/>
    <m/>
    <n v="0"/>
    <s v="国産酒"/>
    <m/>
    <m/>
    <x v="0"/>
    <m/>
    <m/>
    <m/>
    <m/>
    <m/>
    <m/>
    <x v="0"/>
    <m/>
    <m/>
    <x v="0"/>
    <m/>
    <m/>
    <m/>
    <m/>
    <s v="かんたん決済"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"/>
    <m/>
    <m/>
    <n v="0"/>
    <s v="洋酒"/>
    <m/>
    <m/>
    <x v="1"/>
    <m/>
    <m/>
    <m/>
    <m/>
    <m/>
    <m/>
    <x v="1"/>
    <m/>
    <m/>
    <x v="1"/>
    <m/>
    <m/>
    <m/>
    <m/>
    <s v="銀行振込"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2"/>
    <m/>
    <m/>
    <n v="0"/>
    <m/>
    <m/>
    <m/>
    <x v="2"/>
    <m/>
    <m/>
    <m/>
    <m/>
    <m/>
    <m/>
    <x v="2"/>
    <m/>
    <m/>
    <x v="2"/>
    <m/>
    <m/>
    <m/>
    <m/>
    <s v="現金"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3"/>
    <m/>
    <m/>
    <n v="0"/>
    <m/>
    <m/>
    <m/>
    <x v="3"/>
    <m/>
    <m/>
    <m/>
    <m/>
    <m/>
    <m/>
    <x v="3"/>
    <m/>
    <m/>
    <x v="3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4"/>
    <m/>
    <m/>
    <n v="0"/>
    <m/>
    <m/>
    <m/>
    <x v="3"/>
    <m/>
    <m/>
    <m/>
    <m/>
    <m/>
    <m/>
    <x v="4"/>
    <m/>
    <m/>
    <x v="4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5"/>
    <m/>
    <m/>
    <n v="0"/>
    <m/>
    <m/>
    <m/>
    <x v="3"/>
    <m/>
    <m/>
    <m/>
    <m/>
    <m/>
    <m/>
    <x v="5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6"/>
    <m/>
    <m/>
    <n v="0"/>
    <m/>
    <m/>
    <m/>
    <x v="3"/>
    <m/>
    <m/>
    <m/>
    <m/>
    <m/>
    <m/>
    <x v="6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7"/>
    <m/>
    <m/>
    <n v="0"/>
    <m/>
    <m/>
    <m/>
    <x v="3"/>
    <m/>
    <m/>
    <m/>
    <m/>
    <m/>
    <m/>
    <x v="7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8"/>
    <m/>
    <m/>
    <n v="0"/>
    <m/>
    <m/>
    <m/>
    <x v="3"/>
    <m/>
    <m/>
    <m/>
    <m/>
    <m/>
    <m/>
    <x v="8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9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0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1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2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3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4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5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6"/>
    <m/>
    <m/>
    <n v="0"/>
    <m/>
    <m/>
    <m/>
    <x v="3"/>
    <m/>
    <m/>
    <m/>
    <m/>
    <m/>
    <m/>
    <x v="9"/>
    <m/>
    <m/>
    <x v="5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m/>
    <s v="LI000000"/>
    <m/>
    <s v="管理用"/>
    <x v="17"/>
    <m/>
    <m/>
    <n v="0"/>
    <s v="END"/>
    <m/>
    <m/>
    <x v="4"/>
    <m/>
    <m/>
    <m/>
    <m/>
    <m/>
    <m/>
    <x v="10"/>
    <m/>
    <m/>
    <x v="6"/>
    <m/>
    <m/>
    <m/>
    <m/>
    <m/>
    <m/>
    <m/>
    <n v="0"/>
    <n v="0"/>
    <n v="0"/>
    <n v="0"/>
    <n v="0"/>
    <s v=""/>
    <x v="0"/>
    <x v="0"/>
    <x v="0"/>
    <x v="0"/>
    <s v=""/>
    <x v="0"/>
    <m/>
    <m/>
    <m/>
    <m/>
  </r>
  <r>
    <n v="100001"/>
    <s v="L100001"/>
    <m/>
    <s v="特別本醸造吉田屋治助"/>
    <x v="0"/>
    <n v="1.8"/>
    <n v="1"/>
    <n v="1.8"/>
    <s v="国産酒"/>
    <s v="2021/6"/>
    <d v="2021-01-27T00:00:00"/>
    <x v="0"/>
    <s v="R000010"/>
    <n v="330"/>
    <s v="丸山千春"/>
    <s v="長野県諏訪市四賀2-1252-23-101"/>
    <s v="〇"/>
    <s v="旧店4-2"/>
    <x v="3"/>
    <m/>
    <m/>
    <x v="5"/>
    <m/>
    <m/>
    <m/>
    <m/>
    <m/>
    <m/>
    <m/>
    <n v="0"/>
    <n v="0"/>
    <n v="1.8"/>
    <n v="0"/>
    <n v="1.8"/>
    <s v=""/>
    <x v="1"/>
    <x v="1"/>
    <x v="0"/>
    <x v="0"/>
    <s v="伊那-R000010"/>
    <x v="0"/>
    <m/>
    <m/>
    <m/>
    <m/>
  </r>
  <r>
    <m/>
    <m/>
    <m/>
    <m/>
    <x v="18"/>
    <m/>
    <m/>
    <m/>
    <m/>
    <m/>
    <m/>
    <x v="3"/>
    <m/>
    <m/>
    <m/>
    <m/>
    <m/>
    <m/>
    <x v="9"/>
    <m/>
    <m/>
    <x v="5"/>
    <m/>
    <m/>
    <m/>
    <m/>
    <m/>
    <m/>
    <m/>
    <m/>
    <m/>
    <m/>
    <m/>
    <m/>
    <m/>
    <x v="2"/>
    <x v="2"/>
    <x v="1"/>
    <x v="1"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ピボットテーブル5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01:D103" firstHeaderRow="1" firstDataRow="2" firstDataCol="1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36"/>
        <item m="1" x="11"/>
        <item m="1" x="6"/>
        <item m="1" x="2"/>
        <item x="1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axis="axisPage" showAll="0">
      <items count="7">
        <item m="1" x="4"/>
        <item m="1" x="2"/>
        <item x="0"/>
        <item x="1"/>
        <item m="1"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7"/>
  </colFields>
  <colItems count="3">
    <i>
      <x/>
    </i>
    <i>
      <x v="5"/>
    </i>
    <i t="grand">
      <x/>
    </i>
  </colItems>
  <pageFields count="1">
    <pageField fld="38" hier="-1"/>
  </pageFields>
  <dataFields count="1">
    <dataField name="個数 / 出庫種別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A000000}" name="ピボットテーブル8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85:E187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本数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ピボットテーブル10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95:B207" firstHeaderRow="1" firstDataRow="1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3"/>
        <item x="0"/>
        <item x="1"/>
        <item x="2"/>
        <item x="9"/>
        <item x="4"/>
        <item x="5"/>
        <item x="6"/>
        <item x="7"/>
        <item x="8"/>
        <item x="1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個数 / ステータス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2000000}" name="ピボットテーブル11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26:D239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3"/>
        <item x="0"/>
        <item x="1"/>
        <item x="2"/>
        <item x="9"/>
        <item x="4"/>
        <item x="5"/>
        <item x="6"/>
        <item x="7"/>
        <item x="8"/>
        <item x="1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6">
        <item x="1"/>
        <item x="0"/>
        <item m="1" x="2"/>
        <item m="1" x="3"/>
        <item m="1" x="7"/>
        <item m="1" x="34"/>
        <item m="1" x="6"/>
        <item m="1" x="10"/>
        <item m="1" x="5"/>
        <item m="1" x="4"/>
        <item m="1" x="11"/>
        <item m="1" x="13"/>
        <item m="1" x="14"/>
        <item m="1" x="9"/>
        <item m="1" x="15"/>
        <item m="1" x="16"/>
        <item m="1" x="17"/>
        <item m="1" x="8"/>
        <item m="1" x="12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18"/>
        <item m="1" x="28"/>
        <item m="1" x="29"/>
        <item m="1" x="30"/>
        <item m="1" x="31"/>
        <item m="1" x="32"/>
        <item m="1" x="33"/>
        <item t="default"/>
      </items>
    </pivotField>
    <pivotField showAll="0"/>
    <pivotField showAll="0"/>
    <pivotField showAll="0"/>
    <pivotField showAll="0"/>
  </pivotFields>
  <rowFields count="1">
    <field x="1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40"/>
  </colFields>
  <colItems count="3">
    <i>
      <x/>
    </i>
    <i>
      <x v="1"/>
    </i>
    <i t="grand">
      <x/>
    </i>
  </colItems>
  <dataFields count="1">
    <dataField name="個数 / ステータス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6000000}" name="ピボットテーブル4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63:D72" firstHeaderRow="1" firstDataRow="2" firstDataCol="1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11">
        <item x="0"/>
        <item m="1" x="8"/>
        <item x="1"/>
        <item x="2"/>
        <item x="4"/>
        <item x="5"/>
        <item m="1" x="9"/>
        <item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36"/>
        <item m="1" x="11"/>
        <item m="1" x="6"/>
        <item m="1" x="2"/>
        <item n="b" x="1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axis="axisPage" showAll="0">
      <items count="7">
        <item m="1" x="4"/>
        <item m="1" x="2"/>
        <item x="0"/>
        <item x="1"/>
        <item m="1"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1"/>
  </rowFields>
  <rowItems count="8">
    <i>
      <x/>
    </i>
    <i>
      <x v="2"/>
    </i>
    <i>
      <x v="3"/>
    </i>
    <i>
      <x v="4"/>
    </i>
    <i>
      <x v="5"/>
    </i>
    <i>
      <x v="7"/>
    </i>
    <i>
      <x v="9"/>
    </i>
    <i t="grand">
      <x/>
    </i>
  </rowItems>
  <colFields count="1">
    <field x="37"/>
  </colFields>
  <colItems count="3">
    <i>
      <x/>
    </i>
    <i>
      <x v="5"/>
    </i>
    <i t="grand">
      <x/>
    </i>
  </colItems>
  <pageFields count="1">
    <pageField fld="38" hier="-1"/>
  </pageFields>
  <dataFields count="1">
    <dataField name="合計 / 合計金額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B000000}" name="ピボットテーブル9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52:E159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本数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F52EF5-DD9B-459C-9C5A-4DBF7AC09117}" name="ピボットテーブル1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29:D246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m="1" x="8"/>
        <item h="1" x="2"/>
        <item h="1" x="4"/>
        <item x="5"/>
        <item h="1" x="1"/>
        <item h="1" m="1" x="9"/>
        <item h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合計金額" fld="29" baseField="0" baseItem="0"/>
  </dataFields>
  <formats count="3">
    <format dxfId="70">
      <pivotArea field="4" type="button" dataOnly="0" labelOnly="1" outline="0" axis="axisRow" fieldPosition="0"/>
    </format>
    <format dxfId="69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7"/>
          </reference>
        </references>
      </pivotArea>
    </format>
    <format dxfId="6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ピボットテーブル8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7:D48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7"/>
  </colFields>
  <colItems count="3">
    <i>
      <x/>
    </i>
    <i>
      <x v="3"/>
    </i>
    <i t="grand">
      <x/>
    </i>
  </colItems>
  <dataFields count="1">
    <dataField name="合計 / 合計金額" fld="29" baseField="0" baseItem="0"/>
  </dataFields>
  <formats count="3">
    <format dxfId="73">
      <pivotArea field="4" type="button" dataOnly="0" labelOnly="1" outline="0" axis="axisRow" fieldPosition="0"/>
    </format>
    <format dxfId="72">
      <pivotArea dataOnly="0" labelOnly="1" fieldPosition="0">
        <references count="1">
          <reference field="4" count="0"/>
        </references>
      </pivotArea>
    </format>
    <format dxfId="7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ピボットテーブル9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53:D74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x="0"/>
        <item m="1" x="8"/>
        <item x="2"/>
        <item x="4"/>
        <item x="5"/>
        <item x="1"/>
        <item m="1" x="9"/>
        <item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仕入金額" fld="13" baseField="0" baseItem="0"/>
  </dataFields>
  <formats count="3">
    <format dxfId="76">
      <pivotArea field="4" type="button" dataOnly="0" labelOnly="1" outline="0" axis="axisRow" fieldPosition="0"/>
    </format>
    <format dxfId="75">
      <pivotArea dataOnly="0" labelOnly="1" fieldPosition="0">
        <references count="1">
          <reference field="4" count="0"/>
        </references>
      </pivotArea>
    </format>
    <format dxfId="7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ピボットテーブル12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50:D167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m="1" x="8"/>
        <item x="2"/>
        <item h="1" x="4"/>
        <item x="5"/>
        <item h="1"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合計金額" fld="29" baseField="0" baseItem="0"/>
  </dataFields>
  <formats count="3">
    <format dxfId="79">
      <pivotArea field="4" type="button" dataOnly="0" labelOnly="1" outline="0" axis="axisRow" fieldPosition="0"/>
    </format>
    <format dxfId="78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4"/>
            <x v="15"/>
            <x v="16"/>
            <x v="17"/>
          </reference>
        </references>
      </pivotArea>
    </format>
    <format dxfId="7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ピボットテーブル10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82:D98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x="0"/>
        <item h="1" m="1" x="8"/>
        <item h="1" x="2"/>
        <item h="1" x="4"/>
        <item x="5"/>
        <item h="1"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合計金額" fld="29" baseField="0" baseItem="0"/>
  </dataFields>
  <formats count="3">
    <format dxfId="82">
      <pivotArea field="4" type="button" dataOnly="0" labelOnly="1" outline="0" axis="axisRow" fieldPosition="0"/>
    </format>
    <format dxfId="81">
      <pivotArea dataOnly="0" labelOnly="1" fieldPosition="0">
        <references count="1">
          <reference field="4" count="15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4"/>
            <x v="15"/>
            <x v="17"/>
          </reference>
        </references>
      </pivotArea>
    </format>
    <format dxfId="8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42E6B-9E16-4E2B-A50D-9207390EC032}" name="ピボットテーブル15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381:E383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1"/>
        <item m="1" x="3"/>
        <item m="1" x="4"/>
        <item m="1" x="5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6"/>
  </colFields>
  <colItems count="4">
    <i>
      <x/>
    </i>
    <i>
      <x v="4"/>
    </i>
    <i>
      <x v="5"/>
    </i>
    <i t="grand">
      <x/>
    </i>
  </colItems>
  <dataFields count="1">
    <dataField name="合計 / 合計金額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ピボットテーブル7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:E23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x="2"/>
        <item m="1" x="8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5"/>
  </colFields>
  <colItems count="4">
    <i>
      <x/>
    </i>
    <i>
      <x v="2"/>
    </i>
    <i>
      <x v="6"/>
    </i>
    <i t="grand">
      <x/>
    </i>
  </colItems>
  <dataFields count="1">
    <dataField name="合計 / 仕入金額" fld="13" baseField="0" baseItem="0"/>
  </dataFields>
  <formats count="3">
    <format dxfId="85">
      <pivotArea field="4" type="button" dataOnly="0" labelOnly="1" outline="0" axis="axisRow" fieldPosition="0"/>
    </format>
    <format dxfId="84">
      <pivotArea dataOnly="0" labelOnly="1" fieldPosition="0">
        <references count="1">
          <reference field="4" count="0"/>
        </references>
      </pivotArea>
    </format>
    <format dxfId="8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ピボットテーブル13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07:D128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7"/>
  </colFields>
  <colItems count="3">
    <i>
      <x/>
    </i>
    <i>
      <x v="3"/>
    </i>
    <i t="grand">
      <x/>
    </i>
  </colItems>
  <dataFields count="1">
    <dataField name="個数 / 合計金額" fld="29" subtotal="count" baseField="4" baseItem="0"/>
  </dataFields>
  <formats count="2">
    <format dxfId="87">
      <pivotArea field="4" type="button" dataOnly="0" labelOnly="1" outline="0" axis="axisRow" fieldPosition="0"/>
    </format>
    <format dxfId="86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ピボットテーブル11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76:D193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m="1" x="8"/>
        <item h="1" x="2"/>
        <item h="1" x="4"/>
        <item x="5"/>
        <item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合計金額" fld="29" baseField="0" baseItem="0"/>
  </dataFields>
  <formats count="3">
    <format dxfId="90">
      <pivotArea field="4" type="button" dataOnly="0" labelOnly="1" outline="0" axis="axisRow" fieldPosition="0"/>
    </format>
    <format dxfId="89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8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ピボットテーブル14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02:D219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m="1" x="8"/>
        <item h="1" x="2"/>
        <item x="4"/>
        <item x="5"/>
        <item h="1"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合計金額" fld="29" baseField="0" baseItem="0"/>
  </dataFields>
  <formats count="3">
    <format dxfId="93">
      <pivotArea field="4" type="button" dataOnly="0" labelOnly="1" outline="0" axis="axisRow" fieldPosition="0"/>
    </format>
    <format dxfId="92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7"/>
          </reference>
        </references>
      </pivotArea>
    </format>
    <format dxfId="9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2000000}" name="ピボットテーブル3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7:D48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7"/>
  </colFields>
  <colItems count="3">
    <i>
      <x/>
    </i>
    <i>
      <x v="3"/>
    </i>
    <i t="grand">
      <x/>
    </i>
  </colItems>
  <dataFields count="1">
    <dataField name="合計 / 販売_x000a_廃棄量" fld="30" baseField="0" baseItem="0"/>
  </dataFields>
  <formats count="3">
    <format dxfId="49">
      <pivotArea field="4" type="button" dataOnly="0" labelOnly="1" outline="0" axis="axisRow" fieldPosition="0"/>
    </format>
    <format dxfId="48">
      <pivotArea dataOnly="0" labelOnly="1" fieldPosition="0">
        <references count="1">
          <reference field="4" count="0"/>
        </references>
      </pivotArea>
    </format>
    <format dxfId="4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5000000}" name="ピボットテーブル6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82:D99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m="1" x="8"/>
        <item h="1" x="2"/>
        <item x="4"/>
        <item x="5"/>
        <item h="1"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販売_x000a_廃棄量" fld="30" baseField="0" baseItem="0"/>
  </dataFields>
  <formats count="3">
    <format dxfId="52">
      <pivotArea field="4" type="button" dataOnly="0" labelOnly="1" outline="0" axis="axisRow" fieldPosition="0"/>
    </format>
    <format dxfId="51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7"/>
          </reference>
        </references>
      </pivotArea>
    </format>
    <format dxfId="5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1000000}" name="ピボットテーブル2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3:E24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x="2"/>
        <item m="1" x="8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5"/>
  </colFields>
  <colItems count="4">
    <i>
      <x/>
    </i>
    <i>
      <x v="2"/>
    </i>
    <i>
      <x v="6"/>
    </i>
    <i t="grand">
      <x/>
    </i>
  </colItems>
  <dataFields count="1">
    <dataField name="合計 / 合計_x000a_（単位：L)" fld="7" baseField="0" baseItem="0"/>
  </dataFields>
  <formats count="3">
    <format dxfId="55">
      <pivotArea field="4" type="button" dataOnly="0" labelOnly="1" outline="0" axis="axisRow" fieldPosition="0"/>
    </format>
    <format dxfId="54">
      <pivotArea dataOnly="0" labelOnly="1" fieldPosition="0">
        <references count="1">
          <reference field="4" count="0"/>
        </references>
      </pivotArea>
    </format>
    <format dxfId="5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3000000}" name="ピボットテーブル4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53:D70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x="0"/>
        <item m="1" x="8"/>
        <item x="2"/>
        <item h="1" x="4"/>
        <item x="5"/>
        <item h="1" x="1"/>
        <item h="1" m="1" x="9"/>
        <item h="1" x="6"/>
        <item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販売_x000a_廃棄量" fld="30" baseField="0" baseItem="0"/>
  </dataFields>
  <formats count="3"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4"/>
            <x v="15"/>
            <x v="16"/>
            <x v="17"/>
          </reference>
        </references>
      </pivotArea>
    </format>
    <format dxfId="5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6000000}" name="ピボットテーブル7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62:D179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m="1" x="8"/>
        <item h="1" x="2"/>
        <item h="1" x="4"/>
        <item x="5"/>
        <item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販売_x000a_廃棄量" fld="30" baseField="0" baseItem="0"/>
  </dataFields>
  <formats count="3">
    <format dxfId="61">
      <pivotArea field="4" type="button" dataOnly="0" labelOnly="1" outline="0" axis="axisRow" fieldPosition="0"/>
    </format>
    <format dxfId="60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5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4000000}" name="ピボットテーブル5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37:D155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m="1" x="8"/>
        <item x="2"/>
        <item h="1" x="4"/>
        <item x="5"/>
        <item h="1" x="1"/>
        <item h="1" m="1" x="9"/>
        <item h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7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販売_x000a_廃棄量" fld="30" baseField="0" baseItem="0"/>
  </dataFields>
  <formats count="3">
    <format dxfId="64">
      <pivotArea field="4" type="button" dataOnly="0" labelOnly="1" outline="0" axis="axisRow" fieldPosition="0"/>
    </format>
    <format dxfId="63">
      <pivotArea dataOnly="0" labelOnly="1" fieldPosition="0">
        <references count="1">
          <reference field="4" count="16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4"/>
            <x v="15"/>
            <x v="16"/>
            <x v="17"/>
          </reference>
        </references>
      </pivotArea>
    </format>
    <format dxfId="6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D55CA6-4234-4026-8AE7-A17BBE2E969B}" name="ピボットテーブル13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303:A304" firstHeaderRow="1" firstDataRow="1" firstDataCol="0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multipleItemSelectionAllowed="1" showAll="0">
      <items count="12">
        <item x="3"/>
        <item x="0"/>
        <item h="1" x="1"/>
        <item h="1" x="2"/>
        <item x="9"/>
        <item x="4"/>
        <item x="5"/>
        <item x="6"/>
        <item x="7"/>
        <item x="8"/>
        <item h="1" x="1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18" hier="-1"/>
  </pageField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ピボットテーブル1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11:D127" firstHeaderRow="1" firstDataRow="2" firstDataCol="1" rowPageCount="1" colPageCount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x="0"/>
        <item m="1" x="8"/>
        <item h="1" x="2"/>
        <item h="1" x="4"/>
        <item x="5"/>
        <item h="1" x="1"/>
        <item h="1" m="1" x="9"/>
        <item h="1" x="6"/>
        <item h="1"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11"/>
        <item m="1" x="6"/>
        <item x="1"/>
        <item m="1" x="2"/>
        <item m="1" x="36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>
      <x v="17"/>
    </i>
    <i t="grand">
      <x/>
    </i>
  </rowItems>
  <colFields count="1">
    <field x="37"/>
  </colFields>
  <colItems count="3">
    <i>
      <x/>
    </i>
    <i>
      <x v="3"/>
    </i>
    <i t="grand">
      <x/>
    </i>
  </colItems>
  <pageFields count="1">
    <pageField fld="21" hier="-1"/>
  </pageFields>
  <dataFields count="1">
    <dataField name="合計 / 販売_x000a_廃棄量" fld="30" baseField="0" baseItem="0"/>
  </dataFields>
  <formats count="3">
    <format dxfId="67">
      <pivotArea field="4" type="button" dataOnly="0" labelOnly="1" outline="0" axis="axisRow" fieldPosition="0"/>
    </format>
    <format dxfId="66">
      <pivotArea dataOnly="0" labelOnly="1" fieldPosition="0">
        <references count="1">
          <reference field="4" count="15">
            <x v="0"/>
            <x v="1"/>
            <x v="2"/>
            <x v="3"/>
            <x v="4"/>
            <x v="5"/>
            <x v="6"/>
            <x v="7"/>
            <x v="8"/>
            <x v="9"/>
            <x v="11"/>
            <x v="12"/>
            <x v="14"/>
            <x v="15"/>
            <x v="17"/>
          </reference>
        </references>
      </pivotArea>
    </format>
    <format dxfId="6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1000000}" name="ピボットテーブル3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6:E37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ピボットテーブル2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3:E10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2000000}" name="ピボットテーブル4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45:E66" firstHeaderRow="1" firstDataRow="2" firstDataCol="1"/>
  <pivotFields count="45">
    <pivotField showAll="0"/>
    <pivotField showAll="0"/>
    <pivotField showAll="0"/>
    <pivotField showAll="0"/>
    <pivotField axis="axisRow" showAll="0">
      <items count="21">
        <item x="8"/>
        <item x="13"/>
        <item x="12"/>
        <item x="5"/>
        <item x="9"/>
        <item x="4"/>
        <item x="14"/>
        <item x="6"/>
        <item x="7"/>
        <item x="10"/>
        <item x="1"/>
        <item x="15"/>
        <item x="0"/>
        <item x="3"/>
        <item x="11"/>
        <item x="16"/>
        <item x="2"/>
        <item x="18"/>
        <item m="1" x="19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 t="grand">
      <x/>
    </i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個数 / 仕入金額" fld="13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5000000}" name="ピボットテーブル3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6:D35" firstHeaderRow="1" firstDataRow="2" firstDataCol="1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multipleItemSelectionAllowed="1" showAll="0">
      <items count="11">
        <item x="0"/>
        <item m="1" x="8"/>
        <item x="1"/>
        <item x="2"/>
        <item x="4"/>
        <item x="5"/>
        <item m="1" x="9"/>
        <item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36"/>
        <item m="1" x="11"/>
        <item m="1" x="6"/>
        <item m="1" x="2"/>
        <item x="1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axis="axisPage" showAll="0">
      <items count="7">
        <item m="1" x="4"/>
        <item m="1" x="2"/>
        <item x="0"/>
        <item x="1"/>
        <item m="1"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1"/>
  </rowFields>
  <rowItems count="8">
    <i>
      <x/>
    </i>
    <i>
      <x v="2"/>
    </i>
    <i>
      <x v="3"/>
    </i>
    <i>
      <x v="4"/>
    </i>
    <i>
      <x v="5"/>
    </i>
    <i>
      <x v="7"/>
    </i>
    <i>
      <x v="9"/>
    </i>
    <i t="grand">
      <x/>
    </i>
  </rowItems>
  <colFields count="1">
    <field x="37"/>
  </colFields>
  <colItems count="3">
    <i>
      <x/>
    </i>
    <i>
      <x v="5"/>
    </i>
    <i t="grand">
      <x/>
    </i>
  </colItems>
  <pageFields count="1">
    <pageField fld="38" hier="-1"/>
  </pageFields>
  <dataFields count="1">
    <dataField name="個数 / 出庫種別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ピボットテーブル1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5:D7" firstHeaderRow="1" firstDataRow="2" firstDataCol="1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36"/>
        <item m="1" x="11"/>
        <item m="1" x="6"/>
        <item m="1" x="2"/>
        <item x="1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axis="axisPage" showAll="0">
      <items count="7">
        <item m="1" x="4"/>
        <item m="1" x="2"/>
        <item x="0"/>
        <item x="1"/>
        <item m="1"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7"/>
  </colFields>
  <colItems count="3">
    <i>
      <x/>
    </i>
    <i>
      <x v="5"/>
    </i>
    <i t="grand">
      <x/>
    </i>
  </colItems>
  <pageFields count="1">
    <pageField fld="38" hier="-1"/>
  </pageFields>
  <dataFields count="1">
    <dataField name="合計 / 合計金額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9000000}" name="ピボットテーブル7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45:E147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ピボットテーブル6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13:E120" firstHeaderRow="1" firstDataRow="2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4">
        <item x="0"/>
        <item m="1" x="5"/>
        <item x="1"/>
        <item m="1" x="3"/>
        <item m="1" x="4"/>
        <item m="1" x="7"/>
        <item m="1" x="8"/>
        <item x="2"/>
        <item m="1" x="10"/>
        <item m="1" x="12"/>
        <item m="1" x="13"/>
        <item m="1" x="14"/>
        <item m="1" x="15"/>
        <item m="1" x="16"/>
        <item m="1" x="6"/>
        <item m="1" x="9"/>
        <item m="1" x="11"/>
        <item m="1" x="17"/>
        <item m="1" x="18"/>
        <item m="1" x="19"/>
        <item m="1" x="20"/>
        <item m="1" x="41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42"/>
        <item m="1" x="30"/>
        <item m="1" x="31"/>
        <item m="1" x="32"/>
        <item m="1" x="33"/>
        <item m="1" x="34"/>
        <item m="1" x="35"/>
        <item m="1" x="40"/>
        <item m="1" x="36"/>
        <item m="1" x="37"/>
        <item m="1" x="38"/>
        <item m="1"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5"/>
  </colFields>
  <colItems count="4">
    <i>
      <x/>
    </i>
    <i>
      <x v="2"/>
    </i>
    <i>
      <x v="7"/>
    </i>
    <i t="grand">
      <x/>
    </i>
  </colItem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ピボットテーブル2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15:C17" firstHeaderRow="1" firstDataRow="2" firstDataCol="1" rowPageCount="2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x="0"/>
        <item m="1" x="8"/>
        <item x="1"/>
        <item x="2"/>
        <item h="1" x="4"/>
        <item h="1" x="5"/>
        <item h="1" m="1" x="9"/>
        <item h="1" x="6"/>
        <item m="1" x="7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8">
        <item x="0"/>
        <item m="1" x="36"/>
        <item m="1" x="11"/>
        <item m="1" x="6"/>
        <item m="1" x="2"/>
        <item x="1"/>
        <item m="1" x="3"/>
        <item m="1" x="19"/>
        <item m="1" x="13"/>
        <item m="1" x="8"/>
        <item m="1" x="7"/>
        <item m="1" x="5"/>
        <item m="1" x="4"/>
        <item m="1" x="10"/>
        <item m="1" x="18"/>
        <item m="1" x="17"/>
        <item m="1" x="22"/>
        <item m="1" x="25"/>
        <item m="1" x="26"/>
        <item m="1" x="9"/>
        <item m="1" x="14"/>
        <item m="1" x="15"/>
        <item m="1" x="20"/>
        <item m="1" x="16"/>
        <item m="1" x="23"/>
        <item m="1" x="29"/>
        <item m="1" x="32"/>
        <item m="1" x="28"/>
        <item m="1" x="31"/>
        <item m="1" x="12"/>
        <item m="1" x="35"/>
        <item m="1" x="21"/>
        <item m="1" x="24"/>
        <item m="1" x="27"/>
        <item m="1" x="30"/>
        <item m="1" x="33"/>
        <item m="1" x="34"/>
        <item t="default"/>
      </items>
    </pivotField>
    <pivotField axis="axisPage" showAll="0">
      <items count="7">
        <item m="1" x="4"/>
        <item m="1" x="2"/>
        <item x="0"/>
        <item x="1"/>
        <item m="1"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7"/>
  </colFields>
  <colItems count="2">
    <i>
      <x/>
    </i>
    <i t="grand">
      <x/>
    </i>
  </colItems>
  <pageFields count="2">
    <pageField fld="38" hier="-1"/>
    <pageField fld="21" hier="-1"/>
  </pageFields>
  <dataFields count="1">
    <dataField name="合計 / 仕入金額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3000000}" name="ピボットテーブル12" cacheId="91" applyNumberFormats="0" applyBorderFormats="0" applyFontFormats="0" applyPatternFormats="0" applyAlignmentFormats="0" applyWidthHeightFormats="1" dataCaption="値" updatedVersion="8" minRefreshableVersion="3" useAutoFormatting="1" itemPrintTitles="1" createdVersion="7" indent="0" outline="1" outlineData="1" multipleFieldFilters="0">
  <location ref="A258:C260" firstHeaderRow="1" firstDataRow="2" firstDataCol="1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2">
        <item x="3"/>
        <item x="0"/>
        <item x="1"/>
        <item x="2"/>
        <item x="9"/>
        <item x="4"/>
        <item x="5"/>
        <item x="6"/>
        <item x="7"/>
        <item x="8"/>
        <item x="10"/>
        <item t="default"/>
      </items>
    </pivotField>
    <pivotField showAll="0"/>
    <pivotField dataField="1"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6">
        <item x="1"/>
        <item x="0"/>
        <item m="1" x="2"/>
        <item m="1" x="3"/>
        <item m="1" x="7"/>
        <item m="1" x="34"/>
        <item m="1" x="6"/>
        <item m="1" x="10"/>
        <item m="1" x="5"/>
        <item m="1" x="4"/>
        <item m="1" x="11"/>
        <item m="1" x="13"/>
        <item m="1" x="14"/>
        <item m="1" x="9"/>
        <item m="1" x="15"/>
        <item m="1" x="16"/>
        <item m="1" x="17"/>
        <item m="1" x="8"/>
        <item m="1" x="12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18"/>
        <item m="1" x="28"/>
        <item m="1" x="29"/>
        <item m="1" x="30"/>
        <item m="1" x="31"/>
        <item m="1" x="32"/>
        <item m="1" x="33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40"/>
  </colFields>
  <colItems count="2">
    <i>
      <x v="1"/>
    </i>
    <i t="grand">
      <x/>
    </i>
  </colItems>
  <pageFields count="1">
    <pageField fld="18" item="1" hier="-1"/>
  </pageFields>
  <dataFields count="1">
    <dataField name="合計 / 出品金額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2:AI33" totalsRowShown="0" headerRowDxfId="154">
  <autoFilter ref="A2:AI33" xr:uid="{00000000-0009-0000-0100-000003000000}"/>
  <tableColumns count="35">
    <tableColumn id="1" xr3:uid="{00000000-0010-0000-0000-000001000000}" name="No"/>
    <tableColumn id="2" xr3:uid="{00000000-0010-0000-0000-000002000000}" name="管理番号">
      <calculatedColumnFormula>CONCATENATE("LI",TEXT(A3,"000000"))</calculatedColumnFormula>
    </tableColumn>
    <tableColumn id="3" xr3:uid="{00000000-0010-0000-0000-000003000000}" name="仮番号"/>
    <tableColumn id="4" xr3:uid="{00000000-0010-0000-0000-000004000000}" name="商品名"/>
    <tableColumn id="5" xr3:uid="{00000000-0010-0000-0000-000005000000}" name="酒類区分"/>
    <tableColumn id="6" xr3:uid="{00000000-0010-0000-0000-000006000000}" name="単位容量_x000a_（単位：L)"/>
    <tableColumn id="7" xr3:uid="{00000000-0010-0000-0000-000007000000}" name="本数"/>
    <tableColumn id="8" xr3:uid="{00000000-0010-0000-0000-000008000000}" name="合計_x000a_（単位：L)" dataDxfId="153">
      <calculatedColumnFormula>テーブル3[[#This Row],[単位容量
（単位：L)]]*テーブル3[[#This Row],[本数]]</calculatedColumnFormula>
    </tableColumn>
    <tableColumn id="9" xr3:uid="{00000000-0010-0000-0000-000009000000}" name="出品種別"/>
    <tableColumn id="10" xr3:uid="{00000000-0010-0000-0000-00000A000000}" name="消費期限"/>
    <tableColumn id="11" xr3:uid="{00000000-0010-0000-0000-00000B000000}" name="仕入れ日" dataDxfId="152"/>
    <tableColumn id="12" xr3:uid="{00000000-0010-0000-0000-00000C000000}" name="買取店舗"/>
    <tableColumn id="13" xr3:uid="{00000000-0010-0000-0000-00000D000000}" name="売渡承諾書No" dataDxfId="151"/>
    <tableColumn id="14" xr3:uid="{00000000-0010-0000-0000-00000E000000}" name="仕入金額"/>
    <tableColumn id="15" xr3:uid="{00000000-0010-0000-0000-00000F000000}" name="仕入先"/>
    <tableColumn id="16" xr3:uid="{00000000-0010-0000-0000-000010000000}" name="仕入先住所"/>
    <tableColumn id="17" xr3:uid="{00000000-0010-0000-0000-000011000000}" name="出庫日_x000a_（売上・廃棄日）" dataDxfId="150"/>
    <tableColumn id="18" xr3:uid="{00000000-0010-0000-0000-000012000000}" name="出庫種別" dataDxfId="149"/>
    <tableColumn id="19" xr3:uid="{00000000-0010-0000-0000-000013000000}" name="販売価格"/>
    <tableColumn id="20" xr3:uid="{00000000-0010-0000-0000-000014000000}" name="送料"/>
    <tableColumn id="21" xr3:uid="{00000000-0010-0000-0000-000015000000}" name="販売_x000a_廃棄量">
      <calculatedColumnFormula>IF(Q3="",0,G3*F3)</calculatedColumnFormula>
    </tableColumn>
    <tableColumn id="22" xr3:uid="{00000000-0010-0000-0000-000016000000}" name="販売先氏名"/>
    <tableColumn id="23" xr3:uid="{00000000-0010-0000-0000-000017000000}" name="販売先住所"/>
    <tableColumn id="24" xr3:uid="{00000000-0010-0000-0000-000018000000}" name="IN">
      <calculatedColumnFormula>H3</calculatedColumnFormula>
    </tableColumn>
    <tableColumn id="25" xr3:uid="{00000000-0010-0000-0000-000019000000}" name="OUT">
      <calculatedColumnFormula>U3</calculatedColumnFormula>
    </tableColumn>
    <tableColumn id="26" xr3:uid="{00000000-0010-0000-0000-00001A000000}" name="在庫">
      <calculatedColumnFormula>X3-Y3</calculatedColumnFormula>
    </tableColumn>
    <tableColumn id="27" xr3:uid="{00000000-0010-0000-0000-00001B000000}" name="残量chk">
      <calculatedColumnFormula>IF(X3-Y3-Z3=0,"","error")</calculatedColumnFormula>
    </tableColumn>
    <tableColumn id="28" xr3:uid="{00000000-0010-0000-0000-00001C000000}" name="仕入月" dataDxfId="148">
      <calculatedColumnFormula>IF(K3="","",TEXT(K3,"yyyy/mm"))</calculatedColumnFormula>
    </tableColumn>
    <tableColumn id="29" xr3:uid="{00000000-0010-0000-0000-00001D000000}" name="出庫月" dataDxfId="147"/>
    <tableColumn id="30" xr3:uid="{00000000-0010-0000-0000-00001E000000}" name="年度" dataDxfId="146"/>
    <tableColumn id="31" xr3:uid="{00000000-0010-0000-0000-00001F000000}" name="売渡承諾書ID">
      <calculatedColumnFormula>CONCATENATE(L3,"-",M3)</calculatedColumnFormula>
    </tableColumn>
    <tableColumn id="32" xr3:uid="{00000000-0010-0000-0000-000020000000}" name="OP1"/>
    <tableColumn id="33" xr3:uid="{00000000-0010-0000-0000-000021000000}" name="OP2"/>
    <tableColumn id="34" xr3:uid="{00000000-0010-0000-0000-000022000000}" name="OP3"/>
    <tableColumn id="35" xr3:uid="{00000000-0010-0000-0000-000023000000}" name="OP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テーブル1" displayName="テーブル1" ref="A2:P34" totalsRowShown="0" headerRowDxfId="145">
  <autoFilter ref="A2:P34" xr:uid="{00000000-0009-0000-0100-000001000000}"/>
  <tableColumns count="16">
    <tableColumn id="1" xr3:uid="{00000000-0010-0000-0100-000001000000}" name="No"/>
    <tableColumn id="2" xr3:uid="{00000000-0010-0000-0100-000002000000}" name="管理番号"/>
    <tableColumn id="3" xr3:uid="{00000000-0010-0000-0100-000003000000}" name="仮番号"/>
    <tableColumn id="4" xr3:uid="{00000000-0010-0000-0100-000004000000}" name="商品名"/>
    <tableColumn id="5" xr3:uid="{00000000-0010-0000-0100-000005000000}" name="酒類区分"/>
    <tableColumn id="6" xr3:uid="{00000000-0010-0000-0100-000006000000}" name="単位容量_x000a_（単位：L)"/>
    <tableColumn id="7" xr3:uid="{00000000-0010-0000-0100-000007000000}" name="本数"/>
    <tableColumn id="8" xr3:uid="{00000000-0010-0000-0100-000008000000}" name="合計_x000a_（単位：L)" dataDxfId="144">
      <calculatedColumnFormula>テーブル1[[#This Row],[単位容量
（単位：L)]]*テーブル1[[#This Row],[本数]]</calculatedColumnFormula>
    </tableColumn>
    <tableColumn id="9" xr3:uid="{00000000-0010-0000-0100-000009000000}" name="出品種別"/>
    <tableColumn id="10" xr3:uid="{00000000-0010-0000-0100-00000A000000}" name="消費期限"/>
    <tableColumn id="11" xr3:uid="{00000000-0010-0000-0100-00000B000000}" name="仕入れ日" dataDxfId="143"/>
    <tableColumn id="12" xr3:uid="{00000000-0010-0000-0100-00000C000000}" name="買取店舗"/>
    <tableColumn id="13" xr3:uid="{00000000-0010-0000-0100-00000D000000}" name="売渡承諾書No" dataDxfId="142"/>
    <tableColumn id="14" xr3:uid="{00000000-0010-0000-0100-00000E000000}" name="仕入金額"/>
    <tableColumn id="15" xr3:uid="{00000000-0010-0000-0100-00000F000000}" name="仕入先"/>
    <tableColumn id="16" xr3:uid="{00000000-0010-0000-0100-000010000000}" name="仕入先住所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FC7E85-8928-455F-86C9-FA1EF2567BC1}" name="テーブル2" displayName="テーブル2" ref="A2:AS21" totalsRowShown="0" headerRowDxfId="141" dataDxfId="140" tableBorderDxfId="139">
  <autoFilter ref="A2:AS21" xr:uid="{1BFC7E85-8928-455F-86C9-FA1EF2567BC1}"/>
  <tableColumns count="45">
    <tableColumn id="1" xr3:uid="{33E6A081-B57D-4A68-B8C8-F97096073B2A}" name="No" dataDxfId="138"/>
    <tableColumn id="2" xr3:uid="{E1AC7496-2D9A-4E9B-97AC-BF45D9734940}" name="管理番号" dataDxfId="137"/>
    <tableColumn id="3" xr3:uid="{128B0709-B45A-4172-928B-531C88086894}" name="仮番号" dataDxfId="136"/>
    <tableColumn id="4" xr3:uid="{81BF9960-AA3E-43FA-862A-9ED0A6249922}" name="商品名" dataDxfId="135"/>
    <tableColumn id="5" xr3:uid="{508604BE-8A19-4367-BA00-827FF97788B7}" name="酒類区分" dataDxfId="134"/>
    <tableColumn id="6" xr3:uid="{10A3720D-A557-434F-B453-E7B377B201E1}" name="単位容量_x000a_（単位：L)" dataDxfId="133"/>
    <tableColumn id="7" xr3:uid="{92BF8919-C8C0-4404-A8C5-ABCD15123BDB}" name="本数" dataDxfId="132"/>
    <tableColumn id="8" xr3:uid="{FF6A0350-0F64-4498-A494-3B303A04A4A4}" name="合計_x000a_（単位：L)" dataDxfId="131"/>
    <tableColumn id="9" xr3:uid="{8E638C90-0564-4A9F-A3B3-177D19A8CDAA}" name="出品種別" dataDxfId="130"/>
    <tableColumn id="10" xr3:uid="{CC1CB7B8-DA56-4F01-A253-C640ED04136D}" name="消費期限" dataDxfId="129"/>
    <tableColumn id="11" xr3:uid="{DB524E1E-0F93-48D0-AB13-60B1A16DB31A}" name="仕入れ日" dataDxfId="128"/>
    <tableColumn id="12" xr3:uid="{78E58931-1F55-459B-B26A-BD0BE38178FB}" name="買取店舗" dataDxfId="127"/>
    <tableColumn id="13" xr3:uid="{A909D184-9708-4AD6-9FF1-B12D0CFE467B}" name="売渡承諾書No" dataDxfId="126"/>
    <tableColumn id="14" xr3:uid="{266F7551-AEDC-4140-A84C-684BCA3BF3DB}" name="仕入金額" dataDxfId="125"/>
    <tableColumn id="15" xr3:uid="{264E9074-0936-40B1-942E-D2857866383E}" name="仕入先" dataDxfId="124"/>
    <tableColumn id="16" xr3:uid="{3365B1E6-50C8-47C2-8256-616840F1A6DF}" name="仕入先住所" dataDxfId="123"/>
    <tableColumn id="17" xr3:uid="{C395FF71-DABA-4103-8738-A5D563EBD345}" name="ラベル" dataDxfId="122"/>
    <tableColumn id="18" xr3:uid="{9AF2ED29-9B3E-4904-9B8D-18E9D35AFB6A}" name="所在" dataDxfId="121"/>
    <tableColumn id="19" xr3:uid="{7D562A66-FCE7-46AC-B318-2CE30ED6AFBB}" name="ステータス" dataDxfId="120"/>
    <tableColumn id="20" xr3:uid="{EB295798-B56E-4365-96AA-ED6DEF9E7DDB}" name="出品日" dataDxfId="119"/>
    <tableColumn id="21" xr3:uid="{C3C7F210-C719-453A-951C-81E190D3615E}" name="出品金額" dataDxfId="118" dataCellStyle="桁区切り"/>
    <tableColumn id="22" xr3:uid="{7C92BEAF-22E4-4D49-B2FB-254AA49464DB}" name="出庫種別" dataDxfId="117"/>
    <tableColumn id="23" xr3:uid="{7A90FF8E-8DB9-48E0-8E7F-C2657CA51F15}" name="出庫日_x000a_（売上・廃棄日）" dataDxfId="116"/>
    <tableColumn id="24" xr3:uid="{F4C4B43F-096C-47A7-8E96-E6C69646C877}" name="販売先氏名" dataDxfId="115"/>
    <tableColumn id="25" xr3:uid="{AC2445BD-D298-4B0A-9BE5-9AB72CE1557C}" name="販売先住所" dataDxfId="114"/>
    <tableColumn id="26" xr3:uid="{EFDB93C1-5285-4520-989F-93F512777EE0}" name="生年月日" dataDxfId="113"/>
    <tableColumn id="27" xr3:uid="{79CCE1C1-AE50-4D6E-B3AA-2DE19693363F}" name="決済方法" dataDxfId="112"/>
    <tableColumn id="28" xr3:uid="{9BF532F0-ED45-434C-9D34-FDA3FA53C822}" name="販売価格" dataDxfId="111"/>
    <tableColumn id="29" xr3:uid="{174782CC-1746-4BF8-827A-A32A09A25E6D}" name="送料" dataDxfId="110"/>
    <tableColumn id="30" xr3:uid="{D715CFF0-0931-4EB8-B2DC-9652391F9551}" name="合計金額" dataDxfId="109">
      <calculatedColumnFormula>SUM(テーブル2[[#This Row],[販売価格]:[送料]])</calculatedColumnFormula>
    </tableColumn>
    <tableColumn id="31" xr3:uid="{D95CB69E-3D15-4848-AEDD-D0EC0ECD4265}" name="販売_x000a_廃棄量" dataDxfId="108">
      <calculatedColumnFormula>IF(テーブル2[[#This Row],[出庫日
（売上・廃棄日）]]="",0,テーブル2[[#This Row],[合計
（単位：L)]])</calculatedColumnFormula>
    </tableColumn>
    <tableColumn id="32" xr3:uid="{A31C00BB-92E4-469A-BC9E-F1856FB12B28}" name="IN" dataDxfId="107">
      <calculatedColumnFormula>テーブル2[[#This Row],[合計
（単位：L)]]</calculatedColumnFormula>
    </tableColumn>
    <tableColumn id="33" xr3:uid="{C0330B90-049C-4F67-8924-38265E6219A2}" name="OUT" dataDxfId="106">
      <calculatedColumnFormula>テーブル2[[#This Row],[販売
廃棄量]]</calculatedColumnFormula>
    </tableColumn>
    <tableColumn id="34" xr3:uid="{E4B942D4-B03D-4A16-BC3B-159C33E72F3E}" name="在庫" dataDxfId="105">
      <calculatedColumnFormula>テーブル2[[#This Row],[IN]]-テーブル2[[#This Row],[OUT]]</calculatedColumnFormula>
    </tableColumn>
    <tableColumn id="35" xr3:uid="{2F7E6AAE-71D7-4593-835B-E42AB2C42DF5}" name="残量chk" dataDxfId="104">
      <calculatedColumnFormula>IF(台帳!$AF3-台帳!$AG3=台帳!$AH3,"","error")</calculatedColumnFormula>
    </tableColumn>
    <tableColumn id="36" xr3:uid="{9EE487EF-9075-4849-9C11-FD09BDF369B3}" name="仕入月" dataDxfId="103">
      <calculatedColumnFormula>IF(台帳!$K3="","",TEXT(台帳!$K3,"yyyy/m"))</calculatedColumnFormula>
    </tableColumn>
    <tableColumn id="37" xr3:uid="{0A269FF3-6E4D-46E0-B53B-0B2F8E214B84}" name="入庫年度" dataDxfId="102">
      <calculatedColumnFormula>IF(台帳!$K3="","",IF(MONTH(台帳!$K3)&lt;=3,YEAR(台帳!$K3)-1,YEAR(台帳!$K3)))</calculatedColumnFormula>
    </tableColumn>
    <tableColumn id="38" xr3:uid="{E566DE46-8136-47F8-B574-5518FB50300B}" name="出庫月" dataDxfId="101">
      <calculatedColumnFormula>IF(台帳!$W3="","",TEXT(台帳!$W3,"yyyy/m"))</calculatedColumnFormula>
    </tableColumn>
    <tableColumn id="39" xr3:uid="{D03BB602-B186-48B6-B482-8E67E6734F65}" name="出庫年度" dataDxfId="100">
      <calculatedColumnFormula>IF(台帳!$W3="","",IF(MONTH(台帳!$W3)&lt;=3,YEAR(台帳!$W3)-1,YEAR(台帳!$W3)))</calculatedColumnFormula>
    </tableColumn>
    <tableColumn id="40" xr3:uid="{8F41D923-9916-445C-B6BE-EFB55364CE0A}" name="売渡承諾書ID" dataDxfId="99">
      <calculatedColumnFormula>IF(台帳!$M3="","",CONCATENATE(台帳!$L3,"-",台帳!$M3))</calculatedColumnFormula>
    </tableColumn>
    <tableColumn id="41" xr3:uid="{B2E22B31-82F4-4242-95C3-28FCC3CD7517}" name="OP1" dataDxfId="98">
      <calculatedColumnFormula>IF(台帳!$T3="","",TEXT(台帳!$T3,"yyyy/m"))</calculatedColumnFormula>
    </tableColumn>
    <tableColumn id="42" xr3:uid="{3D9EA5CA-48AB-4A43-9012-EE111ADCBB85}" name="OP2" dataDxfId="97"/>
    <tableColumn id="43" xr3:uid="{C2AD4F01-026C-4040-B98D-262A22AC1CD6}" name="OP3" dataDxfId="96"/>
    <tableColumn id="44" xr3:uid="{B3F8BFBC-14E0-44F3-824D-B576BF3054F5}" name="OP4" dataDxfId="95"/>
    <tableColumn id="45" xr3:uid="{6B145E4C-D1BB-4B09-AA88-1B756571DC0A}" name="OP5" dataDxfId="9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2.xml"/><Relationship Id="rId3" Type="http://schemas.openxmlformats.org/officeDocument/2006/relationships/pivotTable" Target="../pivotTables/pivotTable17.xml"/><Relationship Id="rId7" Type="http://schemas.openxmlformats.org/officeDocument/2006/relationships/pivotTable" Target="../pivotTables/pivotTable21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6" Type="http://schemas.openxmlformats.org/officeDocument/2006/relationships/pivotTable" Target="../pivotTables/pivotTable20.xml"/><Relationship Id="rId5" Type="http://schemas.openxmlformats.org/officeDocument/2006/relationships/pivotTable" Target="../pivotTables/pivotTable19.xml"/><Relationship Id="rId4" Type="http://schemas.openxmlformats.org/officeDocument/2006/relationships/pivotTable" Target="../pivotTables/pivotTable18.xml"/><Relationship Id="rId9" Type="http://schemas.openxmlformats.org/officeDocument/2006/relationships/pivotTable" Target="../pivotTables/pivotTable2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6.xml"/><Relationship Id="rId7" Type="http://schemas.openxmlformats.org/officeDocument/2006/relationships/pivotTable" Target="../pivotTables/pivotTable30.xml"/><Relationship Id="rId2" Type="http://schemas.openxmlformats.org/officeDocument/2006/relationships/pivotTable" Target="../pivotTables/pivotTable25.xml"/><Relationship Id="rId1" Type="http://schemas.openxmlformats.org/officeDocument/2006/relationships/pivotTable" Target="../pivotTables/pivotTable24.xml"/><Relationship Id="rId6" Type="http://schemas.openxmlformats.org/officeDocument/2006/relationships/pivotTable" Target="../pivotTables/pivotTable29.xml"/><Relationship Id="rId5" Type="http://schemas.openxmlformats.org/officeDocument/2006/relationships/pivotTable" Target="../pivotTables/pivotTable28.xml"/><Relationship Id="rId4" Type="http://schemas.openxmlformats.org/officeDocument/2006/relationships/pivotTable" Target="../pivotTables/pivotTable2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3.xml"/><Relationship Id="rId2" Type="http://schemas.openxmlformats.org/officeDocument/2006/relationships/pivotTable" Target="../pivotTables/pivotTable32.xml"/><Relationship Id="rId1" Type="http://schemas.openxmlformats.org/officeDocument/2006/relationships/pivotTable" Target="../pivotTables/pivotTable3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workbookViewId="0">
      <pane xSplit="5" ySplit="2" topLeftCell="N20" activePane="bottomRight" state="frozen"/>
      <selection pane="topRight" activeCell="F1" sqref="F1"/>
      <selection pane="bottomLeft" activeCell="A3" sqref="A3"/>
      <selection pane="bottomRight" activeCell="O38" sqref="O38"/>
    </sheetView>
  </sheetViews>
  <sheetFormatPr defaultRowHeight="18" x14ac:dyDescent="0.55000000000000004"/>
  <cols>
    <col min="2" max="2" width="10.1640625" customWidth="1"/>
    <col min="3" max="3" width="10" customWidth="1"/>
    <col min="4" max="4" width="25.6640625" customWidth="1"/>
    <col min="5" max="5" width="17.1640625" bestFit="1" customWidth="1"/>
    <col min="6" max="6" width="13" bestFit="1" customWidth="1"/>
    <col min="7" max="7" width="6.6640625" customWidth="1"/>
    <col min="8" max="8" width="14.58203125" customWidth="1"/>
    <col min="9" max="10" width="10.1640625" customWidth="1"/>
    <col min="11" max="11" width="11.33203125" style="10" bestFit="1" customWidth="1"/>
    <col min="12" max="12" width="10.1640625" customWidth="1"/>
    <col min="13" max="13" width="14.6640625" style="7" customWidth="1"/>
    <col min="14" max="14" width="10.1640625" customWidth="1"/>
    <col min="16" max="16" width="12.08203125" customWidth="1"/>
    <col min="17" max="17" width="13" style="10" bestFit="1" customWidth="1"/>
    <col min="18" max="18" width="13" style="10" customWidth="1"/>
    <col min="19" max="19" width="10.1640625" customWidth="1"/>
    <col min="22" max="23" width="12.08203125" customWidth="1"/>
    <col min="24" max="27" width="11" customWidth="1"/>
    <col min="28" max="30" width="9" style="2"/>
    <col min="31" max="31" width="14.1640625" customWidth="1"/>
    <col min="38" max="38" width="17.1640625" bestFit="1" customWidth="1"/>
  </cols>
  <sheetData>
    <row r="1" spans="1:41" x14ac:dyDescent="0.55000000000000004">
      <c r="A1">
        <v>2021</v>
      </c>
      <c r="B1" t="s">
        <v>117</v>
      </c>
      <c r="G1" t="s">
        <v>52</v>
      </c>
      <c r="K1" s="8" t="s">
        <v>99</v>
      </c>
      <c r="L1" s="1"/>
      <c r="M1" s="5"/>
      <c r="N1" s="1"/>
      <c r="O1" s="1"/>
      <c r="P1" s="1"/>
      <c r="Q1" s="8" t="s">
        <v>101</v>
      </c>
      <c r="R1" s="8"/>
      <c r="S1" s="1"/>
      <c r="T1" s="1"/>
      <c r="U1" s="1"/>
      <c r="V1" s="1"/>
      <c r="W1" s="1"/>
      <c r="X1" s="1" t="s">
        <v>95</v>
      </c>
      <c r="Y1" s="1"/>
      <c r="Z1" s="1"/>
      <c r="AA1" s="1"/>
      <c r="AB1" s="1" t="s">
        <v>17</v>
      </c>
      <c r="AC1" s="1"/>
      <c r="AD1" s="1"/>
    </row>
    <row r="2" spans="1:41" s="2" customFormat="1" ht="54" x14ac:dyDescent="0.55000000000000004">
      <c r="A2" s="2" t="s">
        <v>19</v>
      </c>
      <c r="B2" s="2" t="s">
        <v>0</v>
      </c>
      <c r="C2" s="2" t="s">
        <v>44</v>
      </c>
      <c r="D2" s="2" t="s">
        <v>7</v>
      </c>
      <c r="E2" s="2" t="s">
        <v>4</v>
      </c>
      <c r="F2" s="3" t="s">
        <v>45</v>
      </c>
      <c r="G2" s="3" t="s">
        <v>46</v>
      </c>
      <c r="H2" s="3" t="s">
        <v>47</v>
      </c>
      <c r="I2" s="2" t="s">
        <v>16</v>
      </c>
      <c r="J2" s="2" t="s">
        <v>49</v>
      </c>
      <c r="K2" s="9" t="s">
        <v>9</v>
      </c>
      <c r="L2" s="2" t="s">
        <v>5</v>
      </c>
      <c r="M2" s="6" t="s">
        <v>6</v>
      </c>
      <c r="N2" s="2" t="s">
        <v>8</v>
      </c>
      <c r="O2" s="2" t="s">
        <v>1</v>
      </c>
      <c r="P2" s="2" t="s">
        <v>2</v>
      </c>
      <c r="Q2" s="11" t="s">
        <v>100</v>
      </c>
      <c r="R2" s="11" t="s">
        <v>103</v>
      </c>
      <c r="S2" s="2" t="s">
        <v>12</v>
      </c>
      <c r="T2" s="2" t="s">
        <v>13</v>
      </c>
      <c r="U2" s="3" t="s">
        <v>105</v>
      </c>
      <c r="V2" s="2" t="s">
        <v>14</v>
      </c>
      <c r="W2" s="2" t="s">
        <v>15</v>
      </c>
      <c r="X2" s="2" t="s">
        <v>96</v>
      </c>
      <c r="Y2" s="2" t="s">
        <v>97</v>
      </c>
      <c r="Z2" s="2" t="s">
        <v>98</v>
      </c>
      <c r="AA2" s="2" t="s">
        <v>94</v>
      </c>
      <c r="AB2" s="2" t="s">
        <v>18</v>
      </c>
      <c r="AC2" s="2" t="s">
        <v>106</v>
      </c>
      <c r="AD2" s="2" t="s">
        <v>116</v>
      </c>
      <c r="AE2" s="2" t="s">
        <v>54</v>
      </c>
      <c r="AF2" s="2" t="s">
        <v>161</v>
      </c>
      <c r="AG2" s="2" t="s">
        <v>162</v>
      </c>
      <c r="AH2" s="2" t="s">
        <v>163</v>
      </c>
      <c r="AI2" s="2" t="s">
        <v>164</v>
      </c>
      <c r="AL2" t="s">
        <v>3</v>
      </c>
      <c r="AM2" t="s">
        <v>16</v>
      </c>
      <c r="AN2" t="s">
        <v>40</v>
      </c>
      <c r="AO2" s="2" t="s">
        <v>104</v>
      </c>
    </row>
    <row r="3" spans="1:41" hidden="1" x14ac:dyDescent="0.55000000000000004">
      <c r="A3" s="14">
        <v>0</v>
      </c>
      <c r="B3" s="14" t="str">
        <f t="shared" ref="B3:B19" si="0">CONCATENATE("LI",TEXT(A3,"000000"))</f>
        <v>LI000000</v>
      </c>
      <c r="C3" s="15"/>
      <c r="D3" s="15" t="s">
        <v>123</v>
      </c>
      <c r="E3" s="14" t="s">
        <v>20</v>
      </c>
      <c r="F3" s="16"/>
      <c r="G3" s="16"/>
      <c r="H3" s="16">
        <f>テーブル3[[#This Row],[単位容量
（単位：L)]]*テーブル3[[#This Row],[本数]]</f>
        <v>0</v>
      </c>
      <c r="I3" s="14"/>
      <c r="J3" s="14"/>
      <c r="K3" s="17">
        <v>44287</v>
      </c>
      <c r="L3" s="14"/>
      <c r="M3" s="18"/>
      <c r="N3" s="14"/>
      <c r="O3" s="14"/>
      <c r="P3" s="14"/>
      <c r="Q3" s="17">
        <v>44287</v>
      </c>
      <c r="R3" s="21"/>
      <c r="S3" s="14"/>
      <c r="T3" s="14"/>
      <c r="U3" s="14"/>
      <c r="V3" s="14"/>
      <c r="W3" s="14"/>
      <c r="X3" s="14"/>
      <c r="Y3" s="14"/>
      <c r="Z3" s="14"/>
      <c r="AA3" s="14"/>
      <c r="AB3" s="14" t="str">
        <f t="shared" ref="AB3:AB19" si="1">IF(K3="","",TEXT(K3,"yyyy/mm"))</f>
        <v>2021/04</v>
      </c>
      <c r="AC3" s="14" t="str">
        <f t="shared" ref="AC3:AC19" si="2">IF(Q3="","",TEXT(Q3,"yyyy/mm"))</f>
        <v>2021/04</v>
      </c>
      <c r="AD3" s="14">
        <f t="shared" ref="AD3:AD19" si="3">IF(MONTH(Q3)&lt;=3,YEAR(Q3),YEAR(Q3)-1)</f>
        <v>2020</v>
      </c>
      <c r="AE3" s="14"/>
      <c r="AL3" s="4" t="s">
        <v>20</v>
      </c>
      <c r="AM3" s="4" t="s">
        <v>38</v>
      </c>
      <c r="AN3" s="4" t="s">
        <v>41</v>
      </c>
      <c r="AO3" s="4" t="s">
        <v>107</v>
      </c>
    </row>
    <row r="4" spans="1:41" hidden="1" x14ac:dyDescent="0.55000000000000004">
      <c r="A4" s="14">
        <v>0</v>
      </c>
      <c r="B4" s="14" t="str">
        <f t="shared" si="0"/>
        <v>LI000000</v>
      </c>
      <c r="C4" s="15"/>
      <c r="D4" s="15" t="s">
        <v>123</v>
      </c>
      <c r="E4" s="14" t="s">
        <v>21</v>
      </c>
      <c r="F4" s="16"/>
      <c r="G4" s="16"/>
      <c r="H4" s="16">
        <f>テーブル3[[#This Row],[単位容量
（単位：L)]]*テーブル3[[#This Row],[本数]]</f>
        <v>0</v>
      </c>
      <c r="I4" s="14"/>
      <c r="J4" s="14"/>
      <c r="K4" s="17">
        <v>44317</v>
      </c>
      <c r="L4" s="14"/>
      <c r="M4" s="18"/>
      <c r="N4" s="14"/>
      <c r="O4" s="14"/>
      <c r="P4" s="14"/>
      <c r="Q4" s="17">
        <v>44317</v>
      </c>
      <c r="R4" s="21"/>
      <c r="S4" s="14"/>
      <c r="T4" s="14"/>
      <c r="U4" s="14"/>
      <c r="V4" s="14"/>
      <c r="W4" s="14"/>
      <c r="X4" s="14"/>
      <c r="Y4" s="14"/>
      <c r="Z4" s="14"/>
      <c r="AA4" s="14"/>
      <c r="AB4" s="14" t="str">
        <f t="shared" si="1"/>
        <v>2021/05</v>
      </c>
      <c r="AC4" s="14" t="str">
        <f t="shared" si="2"/>
        <v>2021/05</v>
      </c>
      <c r="AD4" s="14">
        <f t="shared" si="3"/>
        <v>2020</v>
      </c>
      <c r="AE4" s="14"/>
      <c r="AL4" s="4" t="s">
        <v>21</v>
      </c>
      <c r="AM4" s="4" t="s">
        <v>39</v>
      </c>
      <c r="AN4" s="4" t="s">
        <v>42</v>
      </c>
      <c r="AO4" s="4" t="s">
        <v>48</v>
      </c>
    </row>
    <row r="5" spans="1:41" hidden="1" x14ac:dyDescent="0.55000000000000004">
      <c r="A5" s="14">
        <v>0</v>
      </c>
      <c r="B5" s="14" t="str">
        <f t="shared" si="0"/>
        <v>LI000000</v>
      </c>
      <c r="C5" s="15"/>
      <c r="D5" s="15" t="s">
        <v>123</v>
      </c>
      <c r="E5" s="14" t="s">
        <v>22</v>
      </c>
      <c r="F5" s="16"/>
      <c r="G5" s="16"/>
      <c r="H5" s="16">
        <f>テーブル3[[#This Row],[単位容量
（単位：L)]]*テーブル3[[#This Row],[本数]]</f>
        <v>0</v>
      </c>
      <c r="I5" s="14"/>
      <c r="J5" s="14"/>
      <c r="K5" s="17">
        <v>44348</v>
      </c>
      <c r="L5" s="14"/>
      <c r="M5" s="18"/>
      <c r="N5" s="14"/>
      <c r="O5" s="14"/>
      <c r="P5" s="14"/>
      <c r="Q5" s="17">
        <v>44348</v>
      </c>
      <c r="R5" s="21"/>
      <c r="S5" s="14"/>
      <c r="T5" s="14"/>
      <c r="U5" s="14"/>
      <c r="V5" s="14"/>
      <c r="W5" s="14"/>
      <c r="X5" s="14"/>
      <c r="Y5" s="14"/>
      <c r="Z5" s="14"/>
      <c r="AA5" s="14"/>
      <c r="AB5" s="14" t="str">
        <f t="shared" si="1"/>
        <v>2021/06</v>
      </c>
      <c r="AC5" s="14" t="str">
        <f t="shared" si="2"/>
        <v>2021/06</v>
      </c>
      <c r="AD5" s="14">
        <f t="shared" si="3"/>
        <v>2020</v>
      </c>
      <c r="AE5" s="14"/>
      <c r="AL5" s="4" t="s">
        <v>22</v>
      </c>
      <c r="AN5" s="4" t="s">
        <v>43</v>
      </c>
    </row>
    <row r="6" spans="1:41" hidden="1" x14ac:dyDescent="0.55000000000000004">
      <c r="A6" s="14">
        <v>0</v>
      </c>
      <c r="B6" s="14" t="str">
        <f t="shared" si="0"/>
        <v>LI000000</v>
      </c>
      <c r="C6" s="15"/>
      <c r="D6" s="15" t="s">
        <v>123</v>
      </c>
      <c r="E6" s="14" t="s">
        <v>23</v>
      </c>
      <c r="F6" s="16"/>
      <c r="G6" s="16"/>
      <c r="H6" s="16">
        <f>テーブル3[[#This Row],[単位容量
（単位：L)]]*テーブル3[[#This Row],[本数]]</f>
        <v>0</v>
      </c>
      <c r="I6" s="14"/>
      <c r="J6" s="14"/>
      <c r="K6" s="17">
        <v>44378</v>
      </c>
      <c r="L6" s="14"/>
      <c r="M6" s="18"/>
      <c r="N6" s="14"/>
      <c r="O6" s="14"/>
      <c r="P6" s="14"/>
      <c r="Q6" s="17">
        <v>44378</v>
      </c>
      <c r="R6" s="21"/>
      <c r="S6" s="14"/>
      <c r="T6" s="14"/>
      <c r="U6" s="14"/>
      <c r="V6" s="14"/>
      <c r="W6" s="14"/>
      <c r="X6" s="14"/>
      <c r="Y6" s="14"/>
      <c r="Z6" s="14"/>
      <c r="AA6" s="14"/>
      <c r="AB6" s="14" t="str">
        <f t="shared" si="1"/>
        <v>2021/07</v>
      </c>
      <c r="AC6" s="14" t="str">
        <f t="shared" si="2"/>
        <v>2021/07</v>
      </c>
      <c r="AD6" s="14">
        <f t="shared" si="3"/>
        <v>2020</v>
      </c>
      <c r="AE6" s="14"/>
      <c r="AL6" s="4" t="s">
        <v>23</v>
      </c>
      <c r="AN6" s="4"/>
    </row>
    <row r="7" spans="1:41" hidden="1" x14ac:dyDescent="0.55000000000000004">
      <c r="A7" s="14">
        <v>0</v>
      </c>
      <c r="B7" s="14" t="str">
        <f t="shared" si="0"/>
        <v>LI000000</v>
      </c>
      <c r="C7" s="15"/>
      <c r="D7" s="15" t="s">
        <v>123</v>
      </c>
      <c r="E7" s="14" t="s">
        <v>84</v>
      </c>
      <c r="F7" s="16"/>
      <c r="G7" s="16"/>
      <c r="H7" s="16">
        <f>テーブル3[[#This Row],[単位容量
（単位：L)]]*テーブル3[[#This Row],[本数]]</f>
        <v>0</v>
      </c>
      <c r="I7" s="14"/>
      <c r="J7" s="14"/>
      <c r="K7" s="17">
        <v>44409</v>
      </c>
      <c r="L7" s="14"/>
      <c r="M7" s="18"/>
      <c r="N7" s="14"/>
      <c r="O7" s="14"/>
      <c r="P7" s="14"/>
      <c r="Q7" s="17">
        <v>44409</v>
      </c>
      <c r="R7" s="21"/>
      <c r="S7" s="14"/>
      <c r="T7" s="14"/>
      <c r="U7" s="14"/>
      <c r="V7" s="14"/>
      <c r="W7" s="14"/>
      <c r="X7" s="14"/>
      <c r="Y7" s="14"/>
      <c r="Z7" s="14"/>
      <c r="AA7" s="14"/>
      <c r="AB7" s="14" t="str">
        <f t="shared" si="1"/>
        <v>2021/08</v>
      </c>
      <c r="AC7" s="14" t="str">
        <f t="shared" si="2"/>
        <v>2021/08</v>
      </c>
      <c r="AD7" s="14">
        <f t="shared" si="3"/>
        <v>2020</v>
      </c>
      <c r="AE7" s="14"/>
      <c r="AL7" s="4" t="s">
        <v>24</v>
      </c>
    </row>
    <row r="8" spans="1:41" hidden="1" x14ac:dyDescent="0.55000000000000004">
      <c r="A8" s="14">
        <v>0</v>
      </c>
      <c r="B8" s="14" t="str">
        <f t="shared" si="0"/>
        <v>LI000000</v>
      </c>
      <c r="C8" s="15"/>
      <c r="D8" s="15" t="s">
        <v>123</v>
      </c>
      <c r="E8" s="14" t="s">
        <v>25</v>
      </c>
      <c r="F8" s="16"/>
      <c r="G8" s="16"/>
      <c r="H8" s="16">
        <f>テーブル3[[#This Row],[単位容量
（単位：L)]]*テーブル3[[#This Row],[本数]]</f>
        <v>0</v>
      </c>
      <c r="I8" s="14"/>
      <c r="J8" s="14"/>
      <c r="K8" s="17">
        <v>44440</v>
      </c>
      <c r="L8" s="14"/>
      <c r="M8" s="18"/>
      <c r="N8" s="14"/>
      <c r="O8" s="14"/>
      <c r="P8" s="14"/>
      <c r="Q8" s="17">
        <v>44440</v>
      </c>
      <c r="R8" s="21"/>
      <c r="S8" s="14"/>
      <c r="T8" s="14"/>
      <c r="U8" s="14"/>
      <c r="V8" s="14"/>
      <c r="W8" s="14"/>
      <c r="X8" s="14"/>
      <c r="Y8" s="14"/>
      <c r="Z8" s="14"/>
      <c r="AA8" s="14"/>
      <c r="AB8" s="14" t="str">
        <f t="shared" si="1"/>
        <v>2021/09</v>
      </c>
      <c r="AC8" s="14" t="str">
        <f t="shared" si="2"/>
        <v>2021/09</v>
      </c>
      <c r="AD8" s="14">
        <f t="shared" si="3"/>
        <v>2020</v>
      </c>
      <c r="AE8" s="14"/>
      <c r="AL8" s="4" t="s">
        <v>26</v>
      </c>
    </row>
    <row r="9" spans="1:41" hidden="1" x14ac:dyDescent="0.55000000000000004">
      <c r="A9" s="14">
        <v>0</v>
      </c>
      <c r="B9" s="14" t="str">
        <f t="shared" si="0"/>
        <v>LI000000</v>
      </c>
      <c r="C9" s="15"/>
      <c r="D9" s="15" t="s">
        <v>123</v>
      </c>
      <c r="E9" s="14" t="s">
        <v>27</v>
      </c>
      <c r="F9" s="16"/>
      <c r="G9" s="16"/>
      <c r="H9" s="16">
        <f>テーブル3[[#This Row],[単位容量
（単位：L)]]*テーブル3[[#This Row],[本数]]</f>
        <v>0</v>
      </c>
      <c r="I9" s="14"/>
      <c r="J9" s="14"/>
      <c r="K9" s="17">
        <v>44470</v>
      </c>
      <c r="L9" s="14"/>
      <c r="M9" s="18"/>
      <c r="N9" s="14"/>
      <c r="O9" s="14"/>
      <c r="P9" s="14"/>
      <c r="Q9" s="17">
        <v>44470</v>
      </c>
      <c r="R9" s="21"/>
      <c r="S9" s="14"/>
      <c r="T9" s="14"/>
      <c r="U9" s="14"/>
      <c r="V9" s="14"/>
      <c r="W9" s="14"/>
      <c r="X9" s="14"/>
      <c r="Y9" s="14"/>
      <c r="Z9" s="14"/>
      <c r="AA9" s="14"/>
      <c r="AB9" s="14" t="str">
        <f t="shared" si="1"/>
        <v>2021/10</v>
      </c>
      <c r="AC9" s="14" t="str">
        <f t="shared" si="2"/>
        <v>2021/10</v>
      </c>
      <c r="AD9" s="14">
        <f t="shared" si="3"/>
        <v>2020</v>
      </c>
      <c r="AE9" s="14"/>
      <c r="AL9" s="4" t="s">
        <v>27</v>
      </c>
    </row>
    <row r="10" spans="1:41" hidden="1" x14ac:dyDescent="0.55000000000000004">
      <c r="A10" s="14">
        <v>0</v>
      </c>
      <c r="B10" s="14" t="str">
        <f t="shared" si="0"/>
        <v>LI000000</v>
      </c>
      <c r="C10" s="15"/>
      <c r="D10" s="15" t="s">
        <v>123</v>
      </c>
      <c r="E10" s="14" t="s">
        <v>85</v>
      </c>
      <c r="F10" s="16"/>
      <c r="G10" s="16"/>
      <c r="H10" s="16">
        <f>テーブル3[[#This Row],[単位容量
（単位：L)]]*テーブル3[[#This Row],[本数]]</f>
        <v>0</v>
      </c>
      <c r="I10" s="14"/>
      <c r="J10" s="14"/>
      <c r="K10" s="17">
        <v>44501</v>
      </c>
      <c r="L10" s="14"/>
      <c r="M10" s="18"/>
      <c r="N10" s="14"/>
      <c r="O10" s="14"/>
      <c r="P10" s="14"/>
      <c r="Q10" s="17">
        <v>44501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 t="str">
        <f t="shared" si="1"/>
        <v>2021/11</v>
      </c>
      <c r="AC10" s="14" t="str">
        <f t="shared" si="2"/>
        <v>2021/11</v>
      </c>
      <c r="AD10" s="14">
        <f t="shared" si="3"/>
        <v>2020</v>
      </c>
      <c r="AE10" s="14"/>
      <c r="AL10" s="4" t="s">
        <v>28</v>
      </c>
    </row>
    <row r="11" spans="1:41" hidden="1" x14ac:dyDescent="0.55000000000000004">
      <c r="A11" s="14">
        <v>0</v>
      </c>
      <c r="B11" s="14" t="str">
        <f t="shared" si="0"/>
        <v>LI000000</v>
      </c>
      <c r="C11" s="15"/>
      <c r="D11" s="15" t="s">
        <v>123</v>
      </c>
      <c r="E11" s="14" t="s">
        <v>50</v>
      </c>
      <c r="F11" s="16"/>
      <c r="G11" s="16"/>
      <c r="H11" s="16">
        <f>テーブル3[[#This Row],[単位容量
（単位：L)]]*テーブル3[[#This Row],[本数]]</f>
        <v>0</v>
      </c>
      <c r="I11" s="14"/>
      <c r="J11" s="14"/>
      <c r="K11" s="17">
        <v>44531</v>
      </c>
      <c r="L11" s="14"/>
      <c r="M11" s="18"/>
      <c r="N11" s="14"/>
      <c r="O11" s="14"/>
      <c r="P11" s="14"/>
      <c r="Q11" s="17">
        <v>44531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 t="str">
        <f t="shared" si="1"/>
        <v>2021/12</v>
      </c>
      <c r="AC11" s="14" t="str">
        <f t="shared" si="2"/>
        <v>2021/12</v>
      </c>
      <c r="AD11" s="14">
        <f t="shared" si="3"/>
        <v>2020</v>
      </c>
      <c r="AE11" s="14"/>
      <c r="AH11" t="s">
        <v>58</v>
      </c>
      <c r="AL11" s="4" t="s">
        <v>29</v>
      </c>
    </row>
    <row r="12" spans="1:41" hidden="1" x14ac:dyDescent="0.55000000000000004">
      <c r="A12" s="14">
        <v>0</v>
      </c>
      <c r="B12" s="14" t="str">
        <f t="shared" si="0"/>
        <v>LI000000</v>
      </c>
      <c r="C12" s="15"/>
      <c r="D12" s="15" t="s">
        <v>123</v>
      </c>
      <c r="E12" s="14" t="s">
        <v>51</v>
      </c>
      <c r="F12" s="16"/>
      <c r="G12" s="16"/>
      <c r="H12" s="16">
        <f>テーブル3[[#This Row],[単位容量
（単位：L)]]*テーブル3[[#This Row],[本数]]</f>
        <v>0</v>
      </c>
      <c r="I12" s="14"/>
      <c r="J12" s="14"/>
      <c r="K12" s="17">
        <v>44562</v>
      </c>
      <c r="L12" s="14"/>
      <c r="M12" s="18"/>
      <c r="N12" s="14"/>
      <c r="O12" s="14"/>
      <c r="P12" s="14"/>
      <c r="Q12" s="17">
        <v>44562</v>
      </c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 t="str">
        <f t="shared" si="1"/>
        <v>2022/01</v>
      </c>
      <c r="AC12" s="14" t="str">
        <f t="shared" si="2"/>
        <v>2022/01</v>
      </c>
      <c r="AD12" s="14">
        <f t="shared" si="3"/>
        <v>2022</v>
      </c>
      <c r="AE12" s="14"/>
      <c r="AL12" s="4" t="s">
        <v>30</v>
      </c>
    </row>
    <row r="13" spans="1:41" hidden="1" x14ac:dyDescent="0.55000000000000004">
      <c r="A13" s="14">
        <v>0</v>
      </c>
      <c r="B13" s="14" t="str">
        <f t="shared" si="0"/>
        <v>LI000000</v>
      </c>
      <c r="C13" s="15"/>
      <c r="D13" s="15" t="s">
        <v>123</v>
      </c>
      <c r="E13" s="14" t="s">
        <v>31</v>
      </c>
      <c r="F13" s="16"/>
      <c r="G13" s="16"/>
      <c r="H13" s="16">
        <f>テーブル3[[#This Row],[単位容量
（単位：L)]]*テーブル3[[#This Row],[本数]]</f>
        <v>0</v>
      </c>
      <c r="I13" s="14"/>
      <c r="J13" s="14"/>
      <c r="K13" s="17">
        <v>44593</v>
      </c>
      <c r="L13" s="14"/>
      <c r="M13" s="18"/>
      <c r="N13" s="14"/>
      <c r="O13" s="14"/>
      <c r="P13" s="14"/>
      <c r="Q13" s="17">
        <v>44593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 t="str">
        <f t="shared" si="1"/>
        <v>2022/02</v>
      </c>
      <c r="AC13" s="14" t="str">
        <f t="shared" si="2"/>
        <v>2022/02</v>
      </c>
      <c r="AD13" s="14">
        <f t="shared" si="3"/>
        <v>2022</v>
      </c>
      <c r="AE13" s="14"/>
      <c r="AL13" s="4" t="s">
        <v>31</v>
      </c>
    </row>
    <row r="14" spans="1:41" hidden="1" x14ac:dyDescent="0.55000000000000004">
      <c r="A14" s="14">
        <v>0</v>
      </c>
      <c r="B14" s="14" t="str">
        <f t="shared" si="0"/>
        <v>LI000000</v>
      </c>
      <c r="C14" s="15"/>
      <c r="D14" s="15" t="s">
        <v>123</v>
      </c>
      <c r="E14" s="14" t="s">
        <v>32</v>
      </c>
      <c r="F14" s="16"/>
      <c r="G14" s="16"/>
      <c r="H14" s="16">
        <f>テーブル3[[#This Row],[単位容量
（単位：L)]]*テーブル3[[#This Row],[本数]]</f>
        <v>0</v>
      </c>
      <c r="I14" s="14"/>
      <c r="J14" s="14"/>
      <c r="K14" s="17">
        <v>44621</v>
      </c>
      <c r="L14" s="14"/>
      <c r="M14" s="18"/>
      <c r="N14" s="14"/>
      <c r="O14" s="14"/>
      <c r="P14" s="14"/>
      <c r="Q14" s="17">
        <v>44621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 t="str">
        <f t="shared" si="1"/>
        <v>2022/03</v>
      </c>
      <c r="AC14" s="14" t="str">
        <f t="shared" si="2"/>
        <v>2022/03</v>
      </c>
      <c r="AD14" s="14">
        <f t="shared" si="3"/>
        <v>2022</v>
      </c>
      <c r="AE14" s="14"/>
      <c r="AL14" s="4" t="s">
        <v>32</v>
      </c>
    </row>
    <row r="15" spans="1:41" hidden="1" x14ac:dyDescent="0.55000000000000004">
      <c r="A15" s="14">
        <v>0</v>
      </c>
      <c r="B15" s="14" t="str">
        <f t="shared" si="0"/>
        <v>LI000000</v>
      </c>
      <c r="C15" s="15"/>
      <c r="D15" s="15" t="s">
        <v>123</v>
      </c>
      <c r="E15" s="14" t="s">
        <v>33</v>
      </c>
      <c r="F15" s="16"/>
      <c r="G15" s="16"/>
      <c r="H15" s="16">
        <f>テーブル3[[#This Row],[単位容量
（単位：L)]]*テーブル3[[#This Row],[本数]]</f>
        <v>0</v>
      </c>
      <c r="I15" s="14"/>
      <c r="J15" s="14"/>
      <c r="K15" s="17"/>
      <c r="L15" s="14"/>
      <c r="M15" s="18"/>
      <c r="N15" s="14"/>
      <c r="O15" s="14"/>
      <c r="P15" s="14"/>
      <c r="Q15" s="21"/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 t="str">
        <f t="shared" si="1"/>
        <v/>
      </c>
      <c r="AC15" s="14" t="str">
        <f t="shared" si="2"/>
        <v/>
      </c>
      <c r="AD15" s="14">
        <f t="shared" si="3"/>
        <v>1900</v>
      </c>
      <c r="AE15" s="14"/>
      <c r="AL15" s="4" t="s">
        <v>33</v>
      </c>
    </row>
    <row r="16" spans="1:41" hidden="1" x14ac:dyDescent="0.55000000000000004">
      <c r="A16" s="14">
        <v>0</v>
      </c>
      <c r="B16" s="14" t="str">
        <f t="shared" si="0"/>
        <v>LI000000</v>
      </c>
      <c r="C16" s="15"/>
      <c r="D16" s="15" t="s">
        <v>123</v>
      </c>
      <c r="E16" s="14" t="s">
        <v>86</v>
      </c>
      <c r="F16" s="16"/>
      <c r="G16" s="16"/>
      <c r="H16" s="16">
        <f>テーブル3[[#This Row],[単位容量
（単位：L)]]*テーブル3[[#This Row],[本数]]</f>
        <v>0</v>
      </c>
      <c r="I16" s="14"/>
      <c r="J16" s="14"/>
      <c r="K16" s="17"/>
      <c r="L16" s="14"/>
      <c r="M16" s="18"/>
      <c r="N16" s="14"/>
      <c r="O16" s="14"/>
      <c r="P16" s="14"/>
      <c r="Q16" s="21"/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 t="str">
        <f t="shared" si="1"/>
        <v/>
      </c>
      <c r="AC16" s="14" t="str">
        <f t="shared" si="2"/>
        <v/>
      </c>
      <c r="AD16" s="14">
        <f t="shared" si="3"/>
        <v>1900</v>
      </c>
      <c r="AE16" s="14"/>
      <c r="AL16" s="4" t="s">
        <v>34</v>
      </c>
    </row>
    <row r="17" spans="1:38" hidden="1" x14ac:dyDescent="0.55000000000000004">
      <c r="A17" s="14">
        <v>0</v>
      </c>
      <c r="B17" s="14" t="str">
        <f t="shared" si="0"/>
        <v>LI000000</v>
      </c>
      <c r="C17" s="15"/>
      <c r="D17" s="15" t="s">
        <v>123</v>
      </c>
      <c r="E17" s="14" t="s">
        <v>87</v>
      </c>
      <c r="F17" s="16"/>
      <c r="G17" s="16"/>
      <c r="H17" s="16">
        <f>テーブル3[[#This Row],[単位容量
（単位：L)]]*テーブル3[[#This Row],[本数]]</f>
        <v>0</v>
      </c>
      <c r="I17" s="14"/>
      <c r="J17" s="14"/>
      <c r="K17" s="17"/>
      <c r="L17" s="14"/>
      <c r="M17" s="18"/>
      <c r="N17" s="14"/>
      <c r="O17" s="14"/>
      <c r="P17" s="14"/>
      <c r="Q17" s="21"/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 t="str">
        <f t="shared" si="1"/>
        <v/>
      </c>
      <c r="AC17" s="14" t="str">
        <f t="shared" si="2"/>
        <v/>
      </c>
      <c r="AD17" s="14">
        <f t="shared" si="3"/>
        <v>1900</v>
      </c>
      <c r="AE17" s="14"/>
      <c r="AL17" s="4" t="s">
        <v>35</v>
      </c>
    </row>
    <row r="18" spans="1:38" hidden="1" x14ac:dyDescent="0.55000000000000004">
      <c r="A18" s="14">
        <v>0</v>
      </c>
      <c r="B18" s="14" t="str">
        <f t="shared" si="0"/>
        <v>LI000000</v>
      </c>
      <c r="C18" s="15"/>
      <c r="D18" s="15" t="s">
        <v>123</v>
      </c>
      <c r="E18" s="14" t="s">
        <v>36</v>
      </c>
      <c r="F18" s="16"/>
      <c r="G18" s="16"/>
      <c r="H18" s="16">
        <f>テーブル3[[#This Row],[単位容量
（単位：L)]]*テーブル3[[#This Row],[本数]]</f>
        <v>0</v>
      </c>
      <c r="I18" s="14"/>
      <c r="J18" s="14"/>
      <c r="K18" s="17"/>
      <c r="L18" s="14"/>
      <c r="M18" s="18"/>
      <c r="N18" s="14"/>
      <c r="O18" s="14"/>
      <c r="P18" s="14"/>
      <c r="Q18" s="21"/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 t="str">
        <f t="shared" si="1"/>
        <v/>
      </c>
      <c r="AC18" s="14" t="str">
        <f t="shared" si="2"/>
        <v/>
      </c>
      <c r="AD18" s="14">
        <f t="shared" si="3"/>
        <v>1900</v>
      </c>
      <c r="AE18" s="14"/>
      <c r="AL18" s="4" t="s">
        <v>36</v>
      </c>
    </row>
    <row r="19" spans="1:38" hidden="1" x14ac:dyDescent="0.55000000000000004">
      <c r="A19" s="14">
        <v>0</v>
      </c>
      <c r="B19" s="14" t="str">
        <f t="shared" si="0"/>
        <v>LI000000</v>
      </c>
      <c r="C19" s="15"/>
      <c r="D19" s="15" t="s">
        <v>123</v>
      </c>
      <c r="E19" s="14" t="s">
        <v>37</v>
      </c>
      <c r="F19" s="16"/>
      <c r="G19" s="16"/>
      <c r="H19" s="16">
        <f>テーブル3[[#This Row],[単位容量
（単位：L)]]*テーブル3[[#This Row],[本数]]</f>
        <v>0</v>
      </c>
      <c r="I19" s="14"/>
      <c r="J19" s="14"/>
      <c r="K19" s="17"/>
      <c r="L19" s="14"/>
      <c r="M19" s="18"/>
      <c r="N19" s="14"/>
      <c r="O19" s="14"/>
      <c r="P19" s="14"/>
      <c r="Q19" s="21"/>
      <c r="R19" s="21"/>
      <c r="S19" s="14"/>
      <c r="T19" s="14"/>
      <c r="U19" s="14"/>
      <c r="V19" s="14"/>
      <c r="W19" s="14"/>
      <c r="X19" s="14"/>
      <c r="Y19" s="14"/>
      <c r="Z19" s="14"/>
      <c r="AA19" s="14"/>
      <c r="AB19" s="14" t="str">
        <f t="shared" si="1"/>
        <v/>
      </c>
      <c r="AC19" s="14" t="str">
        <f t="shared" si="2"/>
        <v/>
      </c>
      <c r="AD19" s="14">
        <f t="shared" si="3"/>
        <v>1900</v>
      </c>
      <c r="AE19" s="14"/>
      <c r="AL19" s="4" t="s">
        <v>37</v>
      </c>
    </row>
    <row r="20" spans="1:38" x14ac:dyDescent="0.55000000000000004">
      <c r="A20">
        <v>1</v>
      </c>
      <c r="B20" t="str">
        <f>CONCATENATE("LI",TEXT(A20,"000000"))</f>
        <v>LI000001</v>
      </c>
      <c r="E20" t="s">
        <v>20</v>
      </c>
      <c r="F20">
        <v>1.8</v>
      </c>
      <c r="G20">
        <v>1</v>
      </c>
      <c r="H20">
        <f>テーブル3[[#This Row],[単位容量
（単位：L)]]*テーブル3[[#This Row],[本数]]</f>
        <v>1.8</v>
      </c>
      <c r="I20" t="s">
        <v>38</v>
      </c>
      <c r="K20" s="10">
        <v>44272</v>
      </c>
      <c r="L20" t="s">
        <v>41</v>
      </c>
      <c r="M20" s="7" t="s">
        <v>53</v>
      </c>
      <c r="N20">
        <v>500</v>
      </c>
      <c r="Q20" s="10">
        <v>44287</v>
      </c>
      <c r="R20" s="10" t="s">
        <v>107</v>
      </c>
      <c r="S20">
        <v>2500</v>
      </c>
      <c r="T20">
        <v>750</v>
      </c>
      <c r="U20">
        <f>IF(Q20="",0,G20*F20)</f>
        <v>1.8</v>
      </c>
      <c r="X20">
        <f>H20</f>
        <v>1.8</v>
      </c>
      <c r="Y20">
        <f t="shared" ref="Y20:Y25" si="4">U20</f>
        <v>1.8</v>
      </c>
      <c r="Z20">
        <f>X20-Y20</f>
        <v>0</v>
      </c>
      <c r="AA20" t="str">
        <f t="shared" ref="AA20:AA29" si="5">IF(X20-Y20-Z20=0,"","error")</f>
        <v/>
      </c>
      <c r="AB20" t="str">
        <f t="shared" ref="AB20:AB33" si="6">IF(K20="","",TEXT(K20,"yyyy/mm"))</f>
        <v>2021/03</v>
      </c>
      <c r="AC20" t="str">
        <f t="shared" ref="AC20:AC31" si="7">IF(Q20="","",TEXT(Q20,"yyyy/mm"))</f>
        <v>2021/04</v>
      </c>
      <c r="AD20">
        <f t="shared" ref="AD20:AD30" si="8">IF(MONTH(Q20)&lt;=3,YEAR(Q20),YEAR(Q20)-1)</f>
        <v>2020</v>
      </c>
      <c r="AE20" t="str">
        <f t="shared" ref="AE20:AE33" si="9">CONCATENATE(L20,"-",M20)</f>
        <v>伊那-0001</v>
      </c>
    </row>
    <row r="21" spans="1:38" x14ac:dyDescent="0.55000000000000004">
      <c r="A21">
        <f>A20+1</f>
        <v>2</v>
      </c>
      <c r="B21" t="str">
        <f>CONCATENATE("LI",TEXT(A21,"000000"))</f>
        <v>LI000002</v>
      </c>
      <c r="D21" t="s">
        <v>72</v>
      </c>
      <c r="E21" t="s">
        <v>25</v>
      </c>
      <c r="F21">
        <v>0.35</v>
      </c>
      <c r="G21">
        <v>1</v>
      </c>
      <c r="H21">
        <f>テーブル3[[#This Row],[単位容量
（単位：L)]]*テーブル3[[#This Row],[本数]]</f>
        <v>0.35</v>
      </c>
      <c r="I21" t="s">
        <v>38</v>
      </c>
      <c r="K21" s="10">
        <v>44228</v>
      </c>
      <c r="L21" t="s">
        <v>42</v>
      </c>
      <c r="M21" s="7" t="s">
        <v>53</v>
      </c>
      <c r="N21">
        <v>700</v>
      </c>
      <c r="Q21" s="10">
        <v>44285</v>
      </c>
      <c r="R21" s="10" t="s">
        <v>107</v>
      </c>
      <c r="S21">
        <f>3200</f>
        <v>3200</v>
      </c>
      <c r="T21">
        <v>750</v>
      </c>
      <c r="U21">
        <f t="shared" ref="U21:U33" si="10">IF(Q21="",0,G21*F21)</f>
        <v>0.35</v>
      </c>
      <c r="X21">
        <f>H21</f>
        <v>0.35</v>
      </c>
      <c r="Y21">
        <f t="shared" si="4"/>
        <v>0.35</v>
      </c>
      <c r="Z21">
        <f>X21-Y21</f>
        <v>0</v>
      </c>
      <c r="AA21" t="str">
        <f t="shared" si="5"/>
        <v/>
      </c>
      <c r="AB21" s="2" t="str">
        <f t="shared" si="6"/>
        <v>2021/02</v>
      </c>
      <c r="AC21" s="2" t="str">
        <f t="shared" si="7"/>
        <v>2021/03</v>
      </c>
      <c r="AD21" s="2">
        <f t="shared" si="8"/>
        <v>2021</v>
      </c>
      <c r="AE21" t="str">
        <f t="shared" si="9"/>
        <v>諏訪-0001</v>
      </c>
    </row>
    <row r="22" spans="1:38" x14ac:dyDescent="0.55000000000000004">
      <c r="A22">
        <f t="shared" ref="A22:A32" si="11">A21+1</f>
        <v>3</v>
      </c>
      <c r="B22" t="str">
        <f>CONCATENATE("LI",TEXT(A22,"000000"))</f>
        <v>LI000003</v>
      </c>
      <c r="D22" t="s">
        <v>73</v>
      </c>
      <c r="E22" t="s">
        <v>25</v>
      </c>
      <c r="F22">
        <v>0.35</v>
      </c>
      <c r="G22">
        <v>1</v>
      </c>
      <c r="H22">
        <f>テーブル3[[#This Row],[単位容量
（単位：L)]]*テーブル3[[#This Row],[本数]]</f>
        <v>0.35</v>
      </c>
      <c r="I22" t="s">
        <v>38</v>
      </c>
      <c r="K22" s="10">
        <v>44228</v>
      </c>
      <c r="L22" t="s">
        <v>42</v>
      </c>
      <c r="M22" s="7" t="s">
        <v>53</v>
      </c>
      <c r="N22">
        <v>200</v>
      </c>
      <c r="Q22" s="10">
        <v>44285</v>
      </c>
      <c r="R22" s="10" t="s">
        <v>107</v>
      </c>
      <c r="U22">
        <f t="shared" si="10"/>
        <v>0.35</v>
      </c>
      <c r="X22">
        <f t="shared" ref="X22:X33" si="12">H22</f>
        <v>0.35</v>
      </c>
      <c r="Y22">
        <f t="shared" si="4"/>
        <v>0.35</v>
      </c>
      <c r="Z22">
        <f t="shared" ref="Z22:Z33" si="13">X22-Y22</f>
        <v>0</v>
      </c>
      <c r="AA22" t="str">
        <f t="shared" si="5"/>
        <v/>
      </c>
      <c r="AB22" s="2" t="str">
        <f t="shared" si="6"/>
        <v>2021/02</v>
      </c>
      <c r="AC22" s="2" t="str">
        <f t="shared" si="7"/>
        <v>2021/03</v>
      </c>
      <c r="AD22" s="2">
        <f t="shared" si="8"/>
        <v>2021</v>
      </c>
      <c r="AE22" t="str">
        <f t="shared" si="9"/>
        <v>諏訪-0001</v>
      </c>
    </row>
    <row r="23" spans="1:38" x14ac:dyDescent="0.55000000000000004">
      <c r="A23">
        <f t="shared" si="11"/>
        <v>4</v>
      </c>
      <c r="B23" t="str">
        <f>CONCATENATE("LI",TEXT(A23,"000000"))</f>
        <v>LI000004</v>
      </c>
      <c r="D23" t="s">
        <v>73</v>
      </c>
      <c r="E23" t="s">
        <v>25</v>
      </c>
      <c r="F23">
        <v>0.35</v>
      </c>
      <c r="G23">
        <v>1</v>
      </c>
      <c r="H23">
        <f>テーブル3[[#This Row],[単位容量
（単位：L)]]*テーブル3[[#This Row],[本数]]</f>
        <v>0.35</v>
      </c>
      <c r="I23" t="s">
        <v>38</v>
      </c>
      <c r="K23" s="10">
        <v>44228</v>
      </c>
      <c r="L23" t="s">
        <v>42</v>
      </c>
      <c r="M23" s="7" t="s">
        <v>53</v>
      </c>
      <c r="Q23" s="10">
        <v>44285</v>
      </c>
      <c r="R23" s="10" t="s">
        <v>107</v>
      </c>
      <c r="U23">
        <f t="shared" si="10"/>
        <v>0.35</v>
      </c>
      <c r="X23">
        <f t="shared" si="12"/>
        <v>0.35</v>
      </c>
      <c r="Y23">
        <f t="shared" si="4"/>
        <v>0.35</v>
      </c>
      <c r="Z23">
        <f t="shared" si="13"/>
        <v>0</v>
      </c>
      <c r="AA23" t="str">
        <f t="shared" si="5"/>
        <v/>
      </c>
      <c r="AB23" s="2" t="str">
        <f t="shared" si="6"/>
        <v>2021/02</v>
      </c>
      <c r="AC23" s="2" t="str">
        <f t="shared" si="7"/>
        <v>2021/03</v>
      </c>
      <c r="AD23" s="2">
        <f t="shared" si="8"/>
        <v>2021</v>
      </c>
      <c r="AE23" t="str">
        <f t="shared" si="9"/>
        <v>諏訪-0001</v>
      </c>
    </row>
    <row r="24" spans="1:38" x14ac:dyDescent="0.55000000000000004">
      <c r="A24">
        <f t="shared" si="11"/>
        <v>5</v>
      </c>
      <c r="B24" t="str">
        <f t="shared" ref="B24:B33" si="14">CONCATENATE("LI",TEXT(A24,"000000"))</f>
        <v>LI000005</v>
      </c>
      <c r="D24" t="s">
        <v>73</v>
      </c>
      <c r="E24" t="s">
        <v>25</v>
      </c>
      <c r="F24">
        <v>0.35</v>
      </c>
      <c r="G24">
        <v>1</v>
      </c>
      <c r="H24">
        <f>テーブル3[[#This Row],[単位容量
（単位：L)]]*テーブル3[[#This Row],[本数]]</f>
        <v>0.35</v>
      </c>
      <c r="I24" t="s">
        <v>38</v>
      </c>
      <c r="K24" s="10">
        <v>44228</v>
      </c>
      <c r="L24" t="s">
        <v>42</v>
      </c>
      <c r="M24" s="7" t="s">
        <v>53</v>
      </c>
      <c r="Q24" s="10">
        <v>44285</v>
      </c>
      <c r="R24" s="10" t="s">
        <v>107</v>
      </c>
      <c r="U24">
        <f t="shared" si="10"/>
        <v>0.35</v>
      </c>
      <c r="X24">
        <f t="shared" si="12"/>
        <v>0.35</v>
      </c>
      <c r="Y24">
        <f t="shared" si="4"/>
        <v>0.35</v>
      </c>
      <c r="Z24">
        <f t="shared" si="13"/>
        <v>0</v>
      </c>
      <c r="AA24" t="str">
        <f t="shared" si="5"/>
        <v/>
      </c>
      <c r="AB24" s="2" t="str">
        <f t="shared" si="6"/>
        <v>2021/02</v>
      </c>
      <c r="AC24" s="2" t="str">
        <f t="shared" si="7"/>
        <v>2021/03</v>
      </c>
      <c r="AD24" s="2">
        <f t="shared" si="8"/>
        <v>2021</v>
      </c>
      <c r="AE24" t="str">
        <f t="shared" si="9"/>
        <v>諏訪-0001</v>
      </c>
    </row>
    <row r="25" spans="1:38" x14ac:dyDescent="0.55000000000000004">
      <c r="A25">
        <f t="shared" si="11"/>
        <v>6</v>
      </c>
      <c r="B25" t="str">
        <f t="shared" si="14"/>
        <v>LI000006</v>
      </c>
      <c r="D25" t="s">
        <v>73</v>
      </c>
      <c r="E25" t="s">
        <v>25</v>
      </c>
      <c r="F25">
        <v>0.35</v>
      </c>
      <c r="G25">
        <v>1</v>
      </c>
      <c r="H25">
        <f>テーブル3[[#This Row],[単位容量
（単位：L)]]*テーブル3[[#This Row],[本数]]</f>
        <v>0.35</v>
      </c>
      <c r="I25" t="s">
        <v>38</v>
      </c>
      <c r="K25" s="10">
        <v>44228</v>
      </c>
      <c r="L25" t="s">
        <v>42</v>
      </c>
      <c r="M25" s="7" t="s">
        <v>53</v>
      </c>
      <c r="Q25" s="10">
        <v>44285</v>
      </c>
      <c r="R25" s="10" t="s">
        <v>107</v>
      </c>
      <c r="U25">
        <f t="shared" si="10"/>
        <v>0.35</v>
      </c>
      <c r="X25">
        <f t="shared" si="12"/>
        <v>0.35</v>
      </c>
      <c r="Y25">
        <f t="shared" si="4"/>
        <v>0.35</v>
      </c>
      <c r="Z25">
        <f t="shared" si="13"/>
        <v>0</v>
      </c>
      <c r="AA25" t="str">
        <f t="shared" si="5"/>
        <v/>
      </c>
      <c r="AB25" s="2" t="str">
        <f t="shared" si="6"/>
        <v>2021/02</v>
      </c>
      <c r="AC25" s="2" t="str">
        <f t="shared" si="7"/>
        <v>2021/03</v>
      </c>
      <c r="AD25" s="2">
        <f t="shared" si="8"/>
        <v>2021</v>
      </c>
      <c r="AE25" t="str">
        <f t="shared" si="9"/>
        <v>諏訪-0001</v>
      </c>
    </row>
    <row r="26" spans="1:38" x14ac:dyDescent="0.55000000000000004">
      <c r="A26">
        <f t="shared" si="11"/>
        <v>7</v>
      </c>
      <c r="B26" t="str">
        <f t="shared" si="14"/>
        <v>LI000007</v>
      </c>
      <c r="D26" t="s">
        <v>73</v>
      </c>
      <c r="E26" t="s">
        <v>25</v>
      </c>
      <c r="F26">
        <v>0.35</v>
      </c>
      <c r="G26">
        <v>1</v>
      </c>
      <c r="H26">
        <f>テーブル3[[#This Row],[単位容量
（単位：L)]]*テーブル3[[#This Row],[本数]]</f>
        <v>0.35</v>
      </c>
      <c r="I26" t="s">
        <v>38</v>
      </c>
      <c r="K26" s="10">
        <v>44228</v>
      </c>
      <c r="L26" t="s">
        <v>42</v>
      </c>
      <c r="M26" s="7" t="s">
        <v>53</v>
      </c>
      <c r="Q26" s="10">
        <v>44285</v>
      </c>
      <c r="R26" s="10" t="s">
        <v>107</v>
      </c>
      <c r="U26">
        <f t="shared" si="10"/>
        <v>0.35</v>
      </c>
      <c r="X26">
        <f t="shared" si="12"/>
        <v>0.35</v>
      </c>
      <c r="Y26">
        <f t="shared" ref="Y26:Y33" si="15">U26</f>
        <v>0.35</v>
      </c>
      <c r="Z26">
        <f t="shared" si="13"/>
        <v>0</v>
      </c>
      <c r="AA26" t="str">
        <f t="shared" si="5"/>
        <v/>
      </c>
      <c r="AB26" s="2" t="str">
        <f t="shared" si="6"/>
        <v>2021/02</v>
      </c>
      <c r="AC26" s="2" t="str">
        <f t="shared" si="7"/>
        <v>2021/03</v>
      </c>
      <c r="AD26" s="2">
        <f t="shared" si="8"/>
        <v>2021</v>
      </c>
      <c r="AE26" t="str">
        <f t="shared" si="9"/>
        <v>諏訪-0001</v>
      </c>
    </row>
    <row r="27" spans="1:38" x14ac:dyDescent="0.55000000000000004">
      <c r="A27">
        <f t="shared" si="11"/>
        <v>8</v>
      </c>
      <c r="B27" t="str">
        <f t="shared" si="14"/>
        <v>LI000008</v>
      </c>
      <c r="E27" t="s">
        <v>22</v>
      </c>
      <c r="F27">
        <v>0.75</v>
      </c>
      <c r="G27">
        <v>1</v>
      </c>
      <c r="H27">
        <f>テーブル3[[#This Row],[単位容量
（単位：L)]]*テーブル3[[#This Row],[本数]]</f>
        <v>0.75</v>
      </c>
      <c r="I27" t="s">
        <v>38</v>
      </c>
      <c r="K27" s="10">
        <v>44326</v>
      </c>
      <c r="L27" t="s">
        <v>41</v>
      </c>
      <c r="M27" s="7" t="s">
        <v>55</v>
      </c>
      <c r="N27">
        <v>500</v>
      </c>
      <c r="Q27" s="10">
        <v>44247</v>
      </c>
      <c r="R27" s="10" t="s">
        <v>48</v>
      </c>
      <c r="U27">
        <f t="shared" si="10"/>
        <v>0.75</v>
      </c>
      <c r="X27">
        <f t="shared" si="12"/>
        <v>0.75</v>
      </c>
      <c r="Y27">
        <f t="shared" si="15"/>
        <v>0.75</v>
      </c>
      <c r="Z27">
        <f t="shared" si="13"/>
        <v>0</v>
      </c>
      <c r="AA27" t="str">
        <f t="shared" si="5"/>
        <v/>
      </c>
      <c r="AB27" s="2" t="str">
        <f t="shared" si="6"/>
        <v>2021/05</v>
      </c>
      <c r="AC27" s="2" t="str">
        <f t="shared" si="7"/>
        <v>2021/02</v>
      </c>
      <c r="AD27" s="2">
        <f t="shared" si="8"/>
        <v>2021</v>
      </c>
      <c r="AE27" t="str">
        <f t="shared" si="9"/>
        <v>伊那-0012</v>
      </c>
    </row>
    <row r="28" spans="1:38" x14ac:dyDescent="0.55000000000000004">
      <c r="A28">
        <f t="shared" si="11"/>
        <v>9</v>
      </c>
      <c r="B28" t="str">
        <f t="shared" si="14"/>
        <v>LI000009</v>
      </c>
      <c r="E28" t="s">
        <v>27</v>
      </c>
      <c r="F28">
        <v>0.5</v>
      </c>
      <c r="G28">
        <v>1</v>
      </c>
      <c r="H28">
        <f>テーブル3[[#This Row],[単位容量
（単位：L)]]*テーブル3[[#This Row],[本数]]</f>
        <v>0.5</v>
      </c>
      <c r="I28" t="s">
        <v>39</v>
      </c>
      <c r="K28" s="10">
        <v>44359</v>
      </c>
      <c r="L28" t="s">
        <v>43</v>
      </c>
      <c r="M28" s="7" t="s">
        <v>53</v>
      </c>
      <c r="N28">
        <v>120</v>
      </c>
      <c r="Q28" s="10">
        <v>44503</v>
      </c>
      <c r="R28" s="10" t="s">
        <v>107</v>
      </c>
      <c r="S28">
        <v>2500</v>
      </c>
      <c r="T28">
        <v>750</v>
      </c>
      <c r="U28">
        <f t="shared" si="10"/>
        <v>0.5</v>
      </c>
      <c r="X28">
        <f t="shared" si="12"/>
        <v>0.5</v>
      </c>
      <c r="Y28">
        <f t="shared" si="15"/>
        <v>0.5</v>
      </c>
      <c r="Z28">
        <f t="shared" si="13"/>
        <v>0</v>
      </c>
      <c r="AA28" t="str">
        <f t="shared" si="5"/>
        <v/>
      </c>
      <c r="AB28" s="2" t="str">
        <f t="shared" si="6"/>
        <v>2021/06</v>
      </c>
      <c r="AC28" s="2" t="str">
        <f t="shared" si="7"/>
        <v>2021/11</v>
      </c>
      <c r="AD28" s="2">
        <f t="shared" si="8"/>
        <v>2020</v>
      </c>
      <c r="AE28" t="str">
        <f t="shared" si="9"/>
        <v>飯田-0001</v>
      </c>
    </row>
    <row r="29" spans="1:38" x14ac:dyDescent="0.55000000000000004">
      <c r="A29">
        <f t="shared" si="11"/>
        <v>10</v>
      </c>
      <c r="B29" t="str">
        <f t="shared" si="14"/>
        <v>LI000010</v>
      </c>
      <c r="E29" t="s">
        <v>50</v>
      </c>
      <c r="F29">
        <v>0.75</v>
      </c>
      <c r="G29">
        <v>1</v>
      </c>
      <c r="H29">
        <f>テーブル3[[#This Row],[単位容量
（単位：L)]]*テーブル3[[#This Row],[本数]]</f>
        <v>0.75</v>
      </c>
      <c r="I29" t="s">
        <v>38</v>
      </c>
      <c r="K29" s="10">
        <v>44197</v>
      </c>
      <c r="L29" t="s">
        <v>43</v>
      </c>
      <c r="M29" s="7" t="s">
        <v>53</v>
      </c>
      <c r="N29">
        <v>1200</v>
      </c>
      <c r="Q29" s="10">
        <v>44321</v>
      </c>
      <c r="R29" s="10" t="s">
        <v>107</v>
      </c>
      <c r="S29">
        <v>8000</v>
      </c>
      <c r="T29">
        <v>750</v>
      </c>
      <c r="U29">
        <f t="shared" si="10"/>
        <v>0.75</v>
      </c>
      <c r="X29">
        <f t="shared" si="12"/>
        <v>0.75</v>
      </c>
      <c r="Y29">
        <f t="shared" si="15"/>
        <v>0.75</v>
      </c>
      <c r="Z29">
        <f t="shared" si="13"/>
        <v>0</v>
      </c>
      <c r="AA29" t="str">
        <f t="shared" si="5"/>
        <v/>
      </c>
      <c r="AB29" s="2" t="str">
        <f t="shared" si="6"/>
        <v>2021/01</v>
      </c>
      <c r="AC29" s="2" t="str">
        <f t="shared" si="7"/>
        <v>2021/05</v>
      </c>
      <c r="AD29" s="2">
        <f t="shared" si="8"/>
        <v>2020</v>
      </c>
      <c r="AE29" t="str">
        <f t="shared" si="9"/>
        <v>飯田-0001</v>
      </c>
    </row>
    <row r="30" spans="1:38" x14ac:dyDescent="0.55000000000000004">
      <c r="A30">
        <f t="shared" si="11"/>
        <v>11</v>
      </c>
      <c r="B30" t="str">
        <f t="shared" si="14"/>
        <v>LI000011</v>
      </c>
      <c r="E30" t="s">
        <v>51</v>
      </c>
      <c r="F30">
        <v>0.75</v>
      </c>
      <c r="G30">
        <v>1</v>
      </c>
      <c r="H30">
        <f>テーブル3[[#This Row],[単位容量
（単位：L)]]*テーブル3[[#This Row],[本数]]</f>
        <v>0.75</v>
      </c>
      <c r="I30" t="s">
        <v>39</v>
      </c>
      <c r="K30" s="10">
        <v>44229</v>
      </c>
      <c r="L30" t="s">
        <v>41</v>
      </c>
      <c r="M30" s="7" t="s">
        <v>56</v>
      </c>
      <c r="N30">
        <v>500</v>
      </c>
      <c r="U30">
        <f t="shared" si="10"/>
        <v>0</v>
      </c>
      <c r="X30">
        <f t="shared" si="12"/>
        <v>0.75</v>
      </c>
      <c r="Y30">
        <f t="shared" si="15"/>
        <v>0</v>
      </c>
      <c r="Z30">
        <f t="shared" si="13"/>
        <v>0.75</v>
      </c>
      <c r="AA30" t="str">
        <f>IF(X30-Y30-Z30=0,"","error")</f>
        <v/>
      </c>
      <c r="AB30" s="2" t="str">
        <f t="shared" si="6"/>
        <v>2021/02</v>
      </c>
      <c r="AC30" s="2" t="str">
        <f t="shared" si="7"/>
        <v/>
      </c>
      <c r="AD30" s="2">
        <f t="shared" si="8"/>
        <v>1900</v>
      </c>
      <c r="AE30" t="str">
        <f t="shared" si="9"/>
        <v>伊那-0002</v>
      </c>
    </row>
    <row r="31" spans="1:38" x14ac:dyDescent="0.55000000000000004">
      <c r="A31">
        <f t="shared" si="11"/>
        <v>12</v>
      </c>
      <c r="B31" t="str">
        <f t="shared" si="14"/>
        <v>LI000012</v>
      </c>
      <c r="E31" t="s">
        <v>50</v>
      </c>
      <c r="F31">
        <v>0.75</v>
      </c>
      <c r="G31">
        <v>1</v>
      </c>
      <c r="H31">
        <f>テーブル3[[#This Row],[単位容量
（単位：L)]]*テーブル3[[#This Row],[本数]]</f>
        <v>0.75</v>
      </c>
      <c r="I31" t="s">
        <v>39</v>
      </c>
      <c r="K31" s="10">
        <v>44274</v>
      </c>
      <c r="L31" t="s">
        <v>43</v>
      </c>
      <c r="M31" s="7" t="s">
        <v>57</v>
      </c>
      <c r="N31">
        <v>100</v>
      </c>
      <c r="Q31" s="10">
        <v>44392</v>
      </c>
      <c r="R31" s="10" t="s">
        <v>107</v>
      </c>
      <c r="S31">
        <v>9000</v>
      </c>
      <c r="T31">
        <v>750</v>
      </c>
      <c r="U31">
        <f t="shared" si="10"/>
        <v>0.75</v>
      </c>
      <c r="X31">
        <f t="shared" si="12"/>
        <v>0.75</v>
      </c>
      <c r="Y31">
        <f t="shared" si="15"/>
        <v>0.75</v>
      </c>
      <c r="Z31">
        <f t="shared" si="13"/>
        <v>0</v>
      </c>
      <c r="AA31" t="str">
        <f t="shared" ref="AA31:AA33" si="16">IF(X31-Y31-Z31=0,"","error")</f>
        <v/>
      </c>
      <c r="AB31" s="2" t="str">
        <f t="shared" si="6"/>
        <v>2021/03</v>
      </c>
      <c r="AC31" s="2" t="str">
        <f t="shared" si="7"/>
        <v>2021/07</v>
      </c>
      <c r="AE31" t="str">
        <f t="shared" si="9"/>
        <v>飯田-0003</v>
      </c>
    </row>
    <row r="32" spans="1:38" x14ac:dyDescent="0.55000000000000004">
      <c r="A32">
        <f t="shared" si="11"/>
        <v>13</v>
      </c>
      <c r="B32" t="str">
        <f t="shared" si="14"/>
        <v>LI000013</v>
      </c>
      <c r="E32" t="s">
        <v>23</v>
      </c>
      <c r="F32">
        <v>0.5</v>
      </c>
      <c r="G32">
        <v>1</v>
      </c>
      <c r="H32">
        <f>テーブル3[[#This Row],[単位容量
（単位：L)]]*テーブル3[[#This Row],[本数]]</f>
        <v>0.5</v>
      </c>
      <c r="I32" t="s">
        <v>38</v>
      </c>
      <c r="K32" s="10">
        <v>44276</v>
      </c>
      <c r="L32" t="s">
        <v>41</v>
      </c>
      <c r="M32" s="7" t="s">
        <v>75</v>
      </c>
      <c r="N32">
        <v>200</v>
      </c>
      <c r="U32">
        <f t="shared" si="10"/>
        <v>0</v>
      </c>
      <c r="X32">
        <f t="shared" si="12"/>
        <v>0.5</v>
      </c>
      <c r="Y32">
        <f t="shared" si="15"/>
        <v>0</v>
      </c>
      <c r="Z32">
        <f t="shared" si="13"/>
        <v>0.5</v>
      </c>
      <c r="AA32" t="str">
        <f t="shared" si="16"/>
        <v/>
      </c>
      <c r="AB32" s="2" t="str">
        <f t="shared" si="6"/>
        <v>2021/03</v>
      </c>
      <c r="AE32" t="str">
        <f t="shared" si="9"/>
        <v>伊那-001４</v>
      </c>
    </row>
    <row r="33" spans="1:31" x14ac:dyDescent="0.55000000000000004">
      <c r="A33">
        <v>14</v>
      </c>
      <c r="B33" t="str">
        <f t="shared" si="14"/>
        <v>LI000014</v>
      </c>
      <c r="E33" t="s">
        <v>21</v>
      </c>
      <c r="F33">
        <v>1.8</v>
      </c>
      <c r="G33">
        <v>1</v>
      </c>
      <c r="H33">
        <f>テーブル3[[#This Row],[単位容量
（単位：L)]]*テーブル3[[#This Row],[本数]]</f>
        <v>1.8</v>
      </c>
      <c r="I33" t="s">
        <v>38</v>
      </c>
      <c r="K33" s="10">
        <v>44193</v>
      </c>
      <c r="L33" t="s">
        <v>41</v>
      </c>
      <c r="M33" s="7" t="s">
        <v>122</v>
      </c>
      <c r="N33">
        <v>30</v>
      </c>
      <c r="U33">
        <f t="shared" si="10"/>
        <v>0</v>
      </c>
      <c r="X33">
        <f t="shared" si="12"/>
        <v>1.8</v>
      </c>
      <c r="Y33">
        <f t="shared" si="15"/>
        <v>0</v>
      </c>
      <c r="Z33">
        <f t="shared" si="13"/>
        <v>1.8</v>
      </c>
      <c r="AA33" t="str">
        <f t="shared" si="16"/>
        <v/>
      </c>
      <c r="AB33" s="2" t="str">
        <f t="shared" si="6"/>
        <v>2020/12</v>
      </c>
      <c r="AE33" t="str">
        <f t="shared" si="9"/>
        <v>伊那-0028</v>
      </c>
    </row>
  </sheetData>
  <phoneticPr fontId="1"/>
  <dataValidations count="4">
    <dataValidation type="list" allowBlank="1" showInputMessage="1" showErrorMessage="1" sqref="E3:E33" xr:uid="{00000000-0002-0000-0000-000000000000}">
      <formula1>$AL$3:$AL$19</formula1>
    </dataValidation>
    <dataValidation type="list" allowBlank="1" showInputMessage="1" showErrorMessage="1" sqref="J20:J28 I20:I31" xr:uid="{00000000-0002-0000-0000-000001000000}">
      <formula1>$AM$3:$AM$4</formula1>
    </dataValidation>
    <dataValidation type="list" allowBlank="1" showInputMessage="1" showErrorMessage="1" sqref="L20:L28" xr:uid="{00000000-0002-0000-0000-000002000000}">
      <formula1>$AN$3:$AN$6</formula1>
    </dataValidation>
    <dataValidation type="list" allowBlank="1" showInputMessage="1" showErrorMessage="1" sqref="R20:R32" xr:uid="{00000000-0002-0000-0000-000003000000}">
      <formula1>$AO$3:$AO$4</formula1>
    </dataValidation>
  </dataValidations>
  <pageMargins left="0.7" right="0.7" top="0.75" bottom="0.75" header="0.3" footer="0.3"/>
  <ignoredErrors>
    <ignoredError sqref="M20:M33" numberStoredAsText="1"/>
  </ignoredErrors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G25"/>
  <sheetViews>
    <sheetView workbookViewId="0">
      <pane xSplit="3" ySplit="6" topLeftCell="CQ7" activePane="bottomRight" state="frozen"/>
      <selection activeCell="BQ25" sqref="BQ25"/>
      <selection pane="topRight" activeCell="BQ25" sqref="BQ25"/>
      <selection pane="bottomLeft" activeCell="BQ25" sqref="BQ25"/>
      <selection pane="bottomRight" activeCell="CR16" sqref="CR16"/>
    </sheetView>
  </sheetViews>
  <sheetFormatPr defaultRowHeight="18" x14ac:dyDescent="0.55000000000000004"/>
  <cols>
    <col min="2" max="2" width="17.1640625" bestFit="1" customWidth="1"/>
    <col min="3" max="3" width="14.5" customWidth="1"/>
    <col min="4" max="4" width="9" customWidth="1"/>
    <col min="6" max="6" width="9" customWidth="1"/>
    <col min="101" max="101" width="17.1640625" bestFit="1" customWidth="1"/>
  </cols>
  <sheetData>
    <row r="1" spans="2:111" x14ac:dyDescent="0.55000000000000004">
      <c r="B1">
        <v>2021</v>
      </c>
      <c r="C1" t="s">
        <v>116</v>
      </c>
    </row>
    <row r="2" spans="2:111" x14ac:dyDescent="0.55000000000000004">
      <c r="B2" t="s">
        <v>66</v>
      </c>
      <c r="D2" s="131">
        <f>MATCH(B24,B:B,0)-MATCH(B6,B:B,0)+5</f>
        <v>23</v>
      </c>
    </row>
    <row r="3" spans="2:111" hidden="1" x14ac:dyDescent="0.55000000000000004">
      <c r="B3" t="s">
        <v>121</v>
      </c>
      <c r="C3">
        <f>B1</f>
        <v>2021</v>
      </c>
      <c r="D3" s="1">
        <f>$C$3</f>
        <v>2021</v>
      </c>
      <c r="E3" s="1"/>
      <c r="F3" s="1"/>
      <c r="G3" s="1"/>
      <c r="H3" s="1"/>
      <c r="I3" s="1"/>
      <c r="J3" s="1"/>
      <c r="K3" s="1"/>
      <c r="L3" s="1">
        <f>$C$3</f>
        <v>2021</v>
      </c>
      <c r="M3" s="1"/>
      <c r="N3" s="1"/>
      <c r="O3" s="1"/>
      <c r="P3" s="1"/>
      <c r="Q3" s="1"/>
      <c r="R3" s="1"/>
      <c r="S3" s="1"/>
      <c r="T3" s="1">
        <f>$C$3</f>
        <v>2021</v>
      </c>
      <c r="U3" s="1"/>
      <c r="V3" s="1"/>
      <c r="W3" s="1"/>
      <c r="X3" s="1"/>
      <c r="Y3" s="1"/>
      <c r="Z3" s="1"/>
      <c r="AA3" s="1"/>
      <c r="AB3" s="1">
        <f>$C$3</f>
        <v>2021</v>
      </c>
      <c r="AC3" s="1"/>
      <c r="AD3" s="1"/>
      <c r="AE3" s="1"/>
      <c r="AF3" s="1"/>
      <c r="AG3" s="1"/>
      <c r="AH3" s="1"/>
      <c r="AI3" s="1"/>
      <c r="AJ3" s="1">
        <f>$C$3</f>
        <v>2021</v>
      </c>
      <c r="AK3" s="1"/>
      <c r="AL3" s="1"/>
      <c r="AM3" s="1"/>
      <c r="AN3" s="1"/>
      <c r="AO3" s="1"/>
      <c r="AP3" s="1"/>
      <c r="AQ3" s="1"/>
      <c r="AR3" s="1">
        <f>$C$3</f>
        <v>2021</v>
      </c>
      <c r="AS3" s="1"/>
      <c r="AT3" s="1"/>
      <c r="AU3" s="1"/>
      <c r="AV3" s="1"/>
      <c r="AW3" s="1"/>
      <c r="AX3" s="1"/>
      <c r="AY3" s="1"/>
      <c r="AZ3" s="1">
        <f>$C$3</f>
        <v>2021</v>
      </c>
      <c r="BA3" s="1"/>
      <c r="BB3" s="1"/>
      <c r="BC3" s="1"/>
      <c r="BD3" s="1"/>
      <c r="BE3" s="1"/>
      <c r="BF3" s="1"/>
      <c r="BG3" s="1"/>
      <c r="BH3" s="1">
        <f>$C$3</f>
        <v>2021</v>
      </c>
      <c r="BI3" s="1"/>
      <c r="BJ3" s="1"/>
      <c r="BK3" s="1"/>
      <c r="BL3" s="1"/>
      <c r="BM3" s="1"/>
      <c r="BN3" s="1"/>
      <c r="BO3" s="1"/>
      <c r="BP3" s="1">
        <f>$C$3</f>
        <v>2021</v>
      </c>
      <c r="BQ3" s="1"/>
      <c r="BR3" s="1"/>
      <c r="BS3" s="1"/>
      <c r="BT3" s="1"/>
      <c r="BU3" s="1"/>
      <c r="BV3" s="1"/>
      <c r="BW3" s="1"/>
      <c r="BX3" s="1">
        <f>$C$3+1</f>
        <v>2022</v>
      </c>
      <c r="BY3" s="1"/>
      <c r="BZ3" s="1"/>
      <c r="CA3" s="1"/>
      <c r="CB3" s="1"/>
      <c r="CC3" s="1"/>
      <c r="CD3" s="1"/>
      <c r="CE3" s="1"/>
      <c r="CF3" s="1">
        <f>$C$3+1</f>
        <v>2022</v>
      </c>
      <c r="CG3" s="1"/>
      <c r="CH3" s="1"/>
      <c r="CI3" s="1"/>
      <c r="CJ3" s="1"/>
      <c r="CK3" s="1"/>
      <c r="CL3" s="1"/>
      <c r="CM3" s="1"/>
      <c r="CN3" s="1">
        <f>$C$3+1</f>
        <v>2022</v>
      </c>
      <c r="CO3" s="1"/>
      <c r="CP3" s="1"/>
      <c r="CQ3" s="1"/>
      <c r="CR3" s="1"/>
      <c r="CS3" s="1"/>
      <c r="CT3" s="1"/>
      <c r="CU3" s="1"/>
    </row>
    <row r="4" spans="2:111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/>
      <c r="L4" s="1">
        <f>D4+1</f>
        <v>5</v>
      </c>
      <c r="M4" s="1"/>
      <c r="N4" s="1"/>
      <c r="O4" s="1"/>
      <c r="P4" s="1"/>
      <c r="Q4" s="1"/>
      <c r="R4" s="1"/>
      <c r="S4" s="1"/>
      <c r="T4" s="1">
        <f>L4+1</f>
        <v>6</v>
      </c>
      <c r="U4" s="1"/>
      <c r="V4" s="1"/>
      <c r="W4" s="1"/>
      <c r="X4" s="1"/>
      <c r="Y4" s="1"/>
      <c r="Z4" s="1"/>
      <c r="AA4" s="1"/>
      <c r="AB4" s="1">
        <f>T4+1</f>
        <v>7</v>
      </c>
      <c r="AC4" s="1"/>
      <c r="AD4" s="1"/>
      <c r="AE4" s="1"/>
      <c r="AF4" s="1"/>
      <c r="AG4" s="1"/>
      <c r="AH4" s="1"/>
      <c r="AI4" s="1"/>
      <c r="AJ4" s="1">
        <f>AB4+1</f>
        <v>8</v>
      </c>
      <c r="AK4" s="1"/>
      <c r="AL4" s="1"/>
      <c r="AM4" s="1"/>
      <c r="AN4" s="1"/>
      <c r="AO4" s="1"/>
      <c r="AP4" s="1"/>
      <c r="AQ4" s="1"/>
      <c r="AR4" s="1">
        <f>AJ4+1</f>
        <v>9</v>
      </c>
      <c r="AS4" s="1"/>
      <c r="AT4" s="1"/>
      <c r="AU4" s="1"/>
      <c r="AV4" s="1"/>
      <c r="AW4" s="1"/>
      <c r="AX4" s="1"/>
      <c r="AY4" s="1"/>
      <c r="AZ4" s="1">
        <f>AR4+1</f>
        <v>10</v>
      </c>
      <c r="BA4" s="1"/>
      <c r="BB4" s="1"/>
      <c r="BC4" s="1"/>
      <c r="BD4" s="1"/>
      <c r="BE4" s="1"/>
      <c r="BF4" s="1"/>
      <c r="BG4" s="1"/>
      <c r="BH4" s="1">
        <f>AZ4+1</f>
        <v>11</v>
      </c>
      <c r="BI4" s="1"/>
      <c r="BJ4" s="1"/>
      <c r="BK4" s="1"/>
      <c r="BL4" s="1"/>
      <c r="BM4" s="1"/>
      <c r="BN4" s="1"/>
      <c r="BO4" s="1"/>
      <c r="BP4" s="1">
        <f>BH4+1</f>
        <v>12</v>
      </c>
      <c r="BQ4" s="1"/>
      <c r="BR4" s="1"/>
      <c r="BS4" s="1"/>
      <c r="BT4" s="1"/>
      <c r="BU4" s="1"/>
      <c r="BV4" s="1"/>
      <c r="BW4" s="1"/>
      <c r="BX4" s="1">
        <v>1</v>
      </c>
      <c r="BY4" s="1"/>
      <c r="BZ4" s="1"/>
      <c r="CA4" s="1"/>
      <c r="CB4" s="1"/>
      <c r="CC4" s="1"/>
      <c r="CD4" s="1"/>
      <c r="CE4" s="1"/>
      <c r="CF4" s="1">
        <f>BX4+1</f>
        <v>2</v>
      </c>
      <c r="CG4" s="1"/>
      <c r="CH4" s="1"/>
      <c r="CI4" s="1"/>
      <c r="CJ4" s="1"/>
      <c r="CK4" s="1"/>
      <c r="CL4" s="1"/>
      <c r="CM4" s="1"/>
      <c r="CN4" s="1">
        <f>CF4+1</f>
        <v>3</v>
      </c>
      <c r="CO4" s="1"/>
      <c r="CP4" s="1"/>
      <c r="CQ4" s="1"/>
      <c r="CR4" s="1"/>
      <c r="CS4" s="1"/>
      <c r="CT4" s="1"/>
      <c r="CU4" s="1"/>
    </row>
    <row r="5" spans="2:111" s="2" customFormat="1" x14ac:dyDescent="0.55000000000000004">
      <c r="B5" s="31"/>
      <c r="C5" s="37" t="str">
        <f>CONCATENATE(C3,"/",C4)</f>
        <v>2021/3</v>
      </c>
      <c r="D5" s="39" t="str">
        <f>CONCATENATE(D3,"/",D4)</f>
        <v>2021/4</v>
      </c>
      <c r="E5" s="29"/>
      <c r="F5" s="29"/>
      <c r="G5" s="45"/>
      <c r="H5" s="45"/>
      <c r="I5" s="45"/>
      <c r="J5" s="45"/>
      <c r="K5" s="40"/>
      <c r="L5" s="39" t="str">
        <f>CONCATENATE(L3,"/",L4)</f>
        <v>2021/5</v>
      </c>
      <c r="M5" s="29"/>
      <c r="N5" s="29"/>
      <c r="O5" s="29"/>
      <c r="P5" s="29"/>
      <c r="Q5" s="45"/>
      <c r="R5" s="45"/>
      <c r="S5" s="40"/>
      <c r="T5" s="39" t="str">
        <f>CONCATENATE(T3,"/",T4)</f>
        <v>2021/6</v>
      </c>
      <c r="U5" s="29"/>
      <c r="V5" s="29"/>
      <c r="W5" s="29"/>
      <c r="X5" s="29"/>
      <c r="Y5" s="45"/>
      <c r="Z5" s="45"/>
      <c r="AA5" s="40"/>
      <c r="AB5" s="39" t="str">
        <f>CONCATENATE(AB3,"/",AB4)</f>
        <v>2021/7</v>
      </c>
      <c r="AC5" s="29"/>
      <c r="AD5" s="29"/>
      <c r="AE5" s="29"/>
      <c r="AF5" s="29"/>
      <c r="AG5" s="45"/>
      <c r="AH5" s="45"/>
      <c r="AI5" s="40"/>
      <c r="AJ5" s="39" t="str">
        <f>CONCATENATE(AJ3,"/",AJ4)</f>
        <v>2021/8</v>
      </c>
      <c r="AK5" s="29"/>
      <c r="AL5" s="29"/>
      <c r="AM5" s="29"/>
      <c r="AN5" s="29"/>
      <c r="AO5" s="45"/>
      <c r="AP5" s="45"/>
      <c r="AQ5" s="40"/>
      <c r="AR5" s="39" t="str">
        <f>CONCATENATE(AR3,"/",AR4)</f>
        <v>2021/9</v>
      </c>
      <c r="AS5" s="29"/>
      <c r="AT5" s="29"/>
      <c r="AU5" s="29"/>
      <c r="AV5" s="29"/>
      <c r="AW5" s="45"/>
      <c r="AX5" s="45"/>
      <c r="AY5" s="40"/>
      <c r="AZ5" s="39" t="str">
        <f>CONCATENATE(AZ3,"/",AZ4)</f>
        <v>2021/10</v>
      </c>
      <c r="BA5" s="29"/>
      <c r="BB5" s="29"/>
      <c r="BC5" s="29"/>
      <c r="BD5" s="29"/>
      <c r="BE5" s="45"/>
      <c r="BF5" s="45"/>
      <c r="BG5" s="40"/>
      <c r="BH5" s="39" t="str">
        <f>CONCATENATE(BH3,"/",BH4)</f>
        <v>2021/11</v>
      </c>
      <c r="BI5" s="29"/>
      <c r="BJ5" s="29"/>
      <c r="BK5" s="29"/>
      <c r="BL5" s="29"/>
      <c r="BM5" s="45"/>
      <c r="BN5" s="45"/>
      <c r="BO5" s="40"/>
      <c r="BP5" s="39" t="str">
        <f>CONCATENATE(BP3,"/",BP4)</f>
        <v>2021/12</v>
      </c>
      <c r="BQ5" s="29"/>
      <c r="BR5" s="29"/>
      <c r="BS5" s="29"/>
      <c r="BT5" s="29"/>
      <c r="BU5" s="45"/>
      <c r="BV5" s="45"/>
      <c r="BW5" s="45"/>
      <c r="BX5" s="39" t="str">
        <f>CONCATENATE(BX3,"/",BX4)</f>
        <v>2022/1</v>
      </c>
      <c r="BY5" s="29"/>
      <c r="BZ5" s="29"/>
      <c r="CA5" s="29"/>
      <c r="CB5" s="29"/>
      <c r="CC5" s="45"/>
      <c r="CD5" s="45"/>
      <c r="CE5" s="40"/>
      <c r="CF5" s="39" t="str">
        <f>CONCATENATE(CF3,"/",CF4)</f>
        <v>2022/2</v>
      </c>
      <c r="CG5" s="29"/>
      <c r="CH5" s="29"/>
      <c r="CI5" s="45"/>
      <c r="CJ5" s="45"/>
      <c r="CK5" s="45"/>
      <c r="CL5" s="45"/>
      <c r="CM5" s="40"/>
      <c r="CN5" s="34" t="str">
        <f>CONCATENATE(CN3,"/",CN4)</f>
        <v>2022/3</v>
      </c>
      <c r="CO5" s="29"/>
      <c r="CP5" s="29"/>
      <c r="CQ5" s="29"/>
      <c r="CR5" s="29"/>
      <c r="CS5" s="45"/>
      <c r="CT5" s="45"/>
      <c r="CU5" s="29"/>
      <c r="CW5" s="2" t="s">
        <v>246</v>
      </c>
      <c r="DC5" s="2" t="s">
        <v>274</v>
      </c>
    </row>
    <row r="6" spans="2:111" x14ac:dyDescent="0.55000000000000004">
      <c r="B6" s="32" t="s">
        <v>104</v>
      </c>
      <c r="C6" s="37" t="s">
        <v>298</v>
      </c>
      <c r="D6" s="41" t="s">
        <v>275</v>
      </c>
      <c r="E6" s="48" t="s">
        <v>189</v>
      </c>
      <c r="F6" s="49" t="s">
        <v>199</v>
      </c>
      <c r="G6" s="50" t="s">
        <v>201</v>
      </c>
      <c r="H6" s="51" t="s">
        <v>40</v>
      </c>
      <c r="I6" s="103" t="s">
        <v>48</v>
      </c>
      <c r="J6" s="60" t="s">
        <v>194</v>
      </c>
      <c r="K6" s="47" t="s">
        <v>200</v>
      </c>
      <c r="L6" s="41" t="s">
        <v>275</v>
      </c>
      <c r="M6" s="48" t="s">
        <v>189</v>
      </c>
      <c r="N6" s="49" t="s">
        <v>199</v>
      </c>
      <c r="O6" s="50" t="s">
        <v>201</v>
      </c>
      <c r="P6" s="51" t="s">
        <v>40</v>
      </c>
      <c r="Q6" s="103" t="s">
        <v>48</v>
      </c>
      <c r="R6" s="60" t="s">
        <v>194</v>
      </c>
      <c r="S6" s="47" t="s">
        <v>200</v>
      </c>
      <c r="T6" s="41" t="s">
        <v>275</v>
      </c>
      <c r="U6" s="48" t="s">
        <v>189</v>
      </c>
      <c r="V6" s="49" t="s">
        <v>199</v>
      </c>
      <c r="W6" s="50" t="s">
        <v>201</v>
      </c>
      <c r="X6" s="51" t="s">
        <v>40</v>
      </c>
      <c r="Y6" s="103" t="s">
        <v>48</v>
      </c>
      <c r="Z6" s="60" t="s">
        <v>194</v>
      </c>
      <c r="AA6" s="47" t="s">
        <v>200</v>
      </c>
      <c r="AB6" s="41" t="s">
        <v>275</v>
      </c>
      <c r="AC6" s="48" t="s">
        <v>189</v>
      </c>
      <c r="AD6" s="49" t="s">
        <v>199</v>
      </c>
      <c r="AE6" s="50" t="s">
        <v>201</v>
      </c>
      <c r="AF6" s="51" t="s">
        <v>40</v>
      </c>
      <c r="AG6" s="103" t="s">
        <v>48</v>
      </c>
      <c r="AH6" s="60" t="s">
        <v>194</v>
      </c>
      <c r="AI6" s="47" t="s">
        <v>200</v>
      </c>
      <c r="AJ6" s="41" t="s">
        <v>275</v>
      </c>
      <c r="AK6" s="48" t="s">
        <v>189</v>
      </c>
      <c r="AL6" s="49" t="s">
        <v>199</v>
      </c>
      <c r="AM6" s="50" t="s">
        <v>201</v>
      </c>
      <c r="AN6" s="51" t="s">
        <v>40</v>
      </c>
      <c r="AO6" s="103" t="s">
        <v>48</v>
      </c>
      <c r="AP6" s="60" t="s">
        <v>194</v>
      </c>
      <c r="AQ6" s="47" t="s">
        <v>200</v>
      </c>
      <c r="AR6" s="41" t="s">
        <v>275</v>
      </c>
      <c r="AS6" s="48" t="s">
        <v>189</v>
      </c>
      <c r="AT6" s="49" t="s">
        <v>199</v>
      </c>
      <c r="AU6" s="50" t="s">
        <v>201</v>
      </c>
      <c r="AV6" s="51" t="s">
        <v>40</v>
      </c>
      <c r="AW6" s="103" t="s">
        <v>48</v>
      </c>
      <c r="AX6" s="60" t="s">
        <v>194</v>
      </c>
      <c r="AY6" s="47" t="s">
        <v>200</v>
      </c>
      <c r="AZ6" s="41" t="s">
        <v>275</v>
      </c>
      <c r="BA6" s="48" t="s">
        <v>189</v>
      </c>
      <c r="BB6" s="49" t="s">
        <v>199</v>
      </c>
      <c r="BC6" s="50" t="s">
        <v>201</v>
      </c>
      <c r="BD6" s="51" t="s">
        <v>40</v>
      </c>
      <c r="BE6" s="103" t="s">
        <v>48</v>
      </c>
      <c r="BF6" s="60" t="s">
        <v>194</v>
      </c>
      <c r="BG6" s="47" t="s">
        <v>200</v>
      </c>
      <c r="BH6" s="41" t="s">
        <v>275</v>
      </c>
      <c r="BI6" s="48" t="s">
        <v>189</v>
      </c>
      <c r="BJ6" s="49" t="s">
        <v>199</v>
      </c>
      <c r="BK6" s="50" t="s">
        <v>201</v>
      </c>
      <c r="BL6" s="51" t="s">
        <v>40</v>
      </c>
      <c r="BM6" s="103" t="s">
        <v>48</v>
      </c>
      <c r="BN6" s="60" t="s">
        <v>194</v>
      </c>
      <c r="BO6" s="47" t="s">
        <v>200</v>
      </c>
      <c r="BP6" s="41" t="s">
        <v>275</v>
      </c>
      <c r="BQ6" s="48" t="s">
        <v>189</v>
      </c>
      <c r="BR6" s="49" t="s">
        <v>199</v>
      </c>
      <c r="BS6" s="50" t="s">
        <v>201</v>
      </c>
      <c r="BT6" s="51" t="s">
        <v>40</v>
      </c>
      <c r="BU6" s="103" t="s">
        <v>48</v>
      </c>
      <c r="BV6" s="60" t="s">
        <v>194</v>
      </c>
      <c r="BW6" s="47" t="s">
        <v>200</v>
      </c>
      <c r="BX6" s="41" t="s">
        <v>275</v>
      </c>
      <c r="BY6" s="48" t="s">
        <v>189</v>
      </c>
      <c r="BZ6" s="49" t="s">
        <v>199</v>
      </c>
      <c r="CA6" s="50" t="s">
        <v>201</v>
      </c>
      <c r="CB6" s="51" t="s">
        <v>40</v>
      </c>
      <c r="CC6" s="103" t="s">
        <v>48</v>
      </c>
      <c r="CD6" s="60" t="s">
        <v>194</v>
      </c>
      <c r="CE6" s="47" t="s">
        <v>200</v>
      </c>
      <c r="CF6" s="41" t="s">
        <v>275</v>
      </c>
      <c r="CG6" s="48" t="s">
        <v>189</v>
      </c>
      <c r="CH6" s="49" t="s">
        <v>199</v>
      </c>
      <c r="CI6" s="50" t="s">
        <v>201</v>
      </c>
      <c r="CJ6" s="51" t="s">
        <v>40</v>
      </c>
      <c r="CK6" s="103" t="s">
        <v>48</v>
      </c>
      <c r="CL6" s="60" t="s">
        <v>194</v>
      </c>
      <c r="CM6" s="47" t="s">
        <v>200</v>
      </c>
      <c r="CN6" s="41" t="s">
        <v>275</v>
      </c>
      <c r="CO6" s="48" t="s">
        <v>189</v>
      </c>
      <c r="CP6" s="49" t="s">
        <v>199</v>
      </c>
      <c r="CQ6" s="50" t="s">
        <v>201</v>
      </c>
      <c r="CR6" s="51" t="s">
        <v>40</v>
      </c>
      <c r="CS6" s="103" t="s">
        <v>48</v>
      </c>
      <c r="CT6" s="60" t="s">
        <v>194</v>
      </c>
      <c r="CU6" s="62" t="s">
        <v>200</v>
      </c>
      <c r="CW6" t="str">
        <f>B6</f>
        <v>種別</v>
      </c>
      <c r="CX6" t="s">
        <v>247</v>
      </c>
      <c r="CY6" t="s">
        <v>248</v>
      </c>
      <c r="CZ6" t="s">
        <v>48</v>
      </c>
      <c r="DA6" t="s">
        <v>98</v>
      </c>
      <c r="DC6" t="s">
        <v>273</v>
      </c>
      <c r="DD6" t="s">
        <v>10</v>
      </c>
      <c r="DE6" t="s">
        <v>253</v>
      </c>
    </row>
    <row r="7" spans="2:111" s="46" customFormat="1" x14ac:dyDescent="0.55000000000000004">
      <c r="B7" s="52" t="str">
        <f>'master（記入例）'!AL3</f>
        <v>清酒</v>
      </c>
      <c r="C7" s="53">
        <v>3080</v>
      </c>
      <c r="D7" s="54">
        <f>IFERROR(INDEX(集計pivot売上!$3:$22,MATCH(集計2021年度売上!$B7,集計pivot売上!$A$3:$A$22,0),MATCH(集計2021年度売上!D$5,集計pivot売上!$3:$3,0)),0)</f>
        <v>0</v>
      </c>
      <c r="E7" s="55">
        <f>IFERROR(INDEX(集計pivot売上!$28:$47,MATCH(集計2021年度売上!$B7,集計pivot売上!$A$28:$A$47,0),MATCH(集計2021年度売上!D$5,集計pivot売上!$28:$28,0)),0)</f>
        <v>0</v>
      </c>
      <c r="F7" s="56">
        <f>IFERROR(INDEX(集計pivot売上!$83:$103,MATCH(集計2021年度売上!$B7,集計pivot売上!$A$83:$A$103,0),MATCH(集計2021年度売上!D$5,集計pivot売上!$83:$83,0)),0)</f>
        <v>0</v>
      </c>
      <c r="G7" s="57">
        <f>IFERROR(INDEX(集計pivot売上!$177:$196,MATCH(集計2021年度売上!$B7,集計pivot売上!$A$177:$A$196,0),MATCH(集計2021年度売上!D$5,集計pivot売上!$177:$177,0)),0)</f>
        <v>0</v>
      </c>
      <c r="H7" s="58">
        <f>IFERROR(INDEX(集計pivot売上!$151:$170,MATCH(集計2021年度売上!$B7,集計pivot売上!$A$151:$A$170,0),MATCH(集計2021年度売上!D$5,集計pivot売上!$151:$151,0)),0)</f>
        <v>0</v>
      </c>
      <c r="I7" s="104">
        <f>IFERROR(INDEX(集計pivot売上!$203:$222,MATCH(集計2021年度売上!$B7,集計pivot売上!$A$203:$A$222,0),MATCH(集計2021年度売上!D$5,集計pivot売上!$203:$203,0)),0)</f>
        <v>0</v>
      </c>
      <c r="J7" s="61">
        <f>IFERROR(INDEX(集計pivot売上!$54:$73,MATCH(集計2021年度売上!$B7,集計pivot売上!$A$54:$A$73,0),MATCH(集計2021年度売上!D$5,集計pivot売上!$54:$54,0)),0)</f>
        <v>0</v>
      </c>
      <c r="K7" s="59">
        <f>C7+D7-J7</f>
        <v>3080</v>
      </c>
      <c r="L7" s="54">
        <f>IFERROR(INDEX(集計pivot売上!$3:$22,MATCH(集計2021年度売上!$B7,集計pivot売上!$A$3:$A$22,0),MATCH(集計2021年度売上!L$5,集計pivot売上!$3:$3,0)),0)</f>
        <v>0</v>
      </c>
      <c r="M7" s="55">
        <f>IFERROR(INDEX(集計pivot売上!$28:$47,MATCH(集計2021年度売上!$B7,集計pivot売上!$A$28:$A$47,0),MATCH(集計2021年度売上!L$5,集計pivot売上!$28:$28,0)),0)</f>
        <v>0</v>
      </c>
      <c r="N7" s="56">
        <f>IFERROR(INDEX(集計pivot売上!$83:$103,MATCH(集計2021年度売上!$B7,集計pivot売上!$A$83:$A$103,0),MATCH(集計2021年度売上!L$5,集計pivot売上!$83:$83,0)),0)</f>
        <v>0</v>
      </c>
      <c r="O7" s="57">
        <f>IFERROR(INDEX(集計pivot売上!$177:$196,MATCH(集計2021年度売上!$B7,集計pivot売上!$A$177:$A$196,0),MATCH(集計2021年度売上!L$5,集計pivot売上!$177:$177,0)),0)</f>
        <v>0</v>
      </c>
      <c r="P7" s="58">
        <f>IFERROR(INDEX(集計pivot売上!$151:$170,MATCH(集計2021年度売上!$B7,集計pivot売上!$A$151:$A$170,0),MATCH(集計2021年度売上!L$5,集計pivot売上!$151:$151,0)),0)</f>
        <v>0</v>
      </c>
      <c r="Q7" s="104">
        <f>IFERROR(INDEX(集計pivot売上!$203:$222,MATCH(集計2021年度売上!$B7,集計pivot売上!$A$203:$A$222,0),MATCH(集計2021年度売上!L$5,集計pivot売上!$203:$203,0)),0)</f>
        <v>0</v>
      </c>
      <c r="R7" s="61">
        <f>IFERROR(INDEX(集計pivot売上!$54:$73,MATCH(集計2021年度売上!$B7,集計pivot売上!$A$54:$A$73,0),MATCH(集計2021年度売上!L$5,集計pivot売上!$54:$54,0)),0)</f>
        <v>0</v>
      </c>
      <c r="S7" s="59">
        <f>K7+L7-R7</f>
        <v>3080</v>
      </c>
      <c r="T7" s="54">
        <f>IFERROR(INDEX(集計pivot売上!$3:$22,MATCH(集計2021年度売上!$B7,集計pivot売上!$A$3:$A$22,0),MATCH(集計2021年度売上!T$5,集計pivot売上!$3:$3,0)),0)</f>
        <v>0</v>
      </c>
      <c r="U7" s="55">
        <f>IFERROR(INDEX(集計pivot売上!$28:$47,MATCH(集計2021年度売上!$B7,集計pivot売上!$A$28:$A$47,0),MATCH(集計2021年度売上!T$5,集計pivot売上!$28:$28,0)),0)</f>
        <v>0</v>
      </c>
      <c r="V7" s="56">
        <f>IFERROR(INDEX(集計pivot売上!$83:$103,MATCH(集計2021年度売上!$B7,集計pivot売上!$A$83:$A$103,0),MATCH(集計2021年度売上!T$5,集計pivot売上!$83:$83,0)),0)</f>
        <v>0</v>
      </c>
      <c r="W7" s="57">
        <f>IFERROR(INDEX(集計pivot売上!$177:$196,MATCH(集計2021年度売上!$B7,集計pivot売上!$A$177:$A$196,0),MATCH(集計2021年度売上!T$5,集計pivot売上!$177:$177,0)),0)</f>
        <v>0</v>
      </c>
      <c r="X7" s="58">
        <f>IFERROR(INDEX(集計pivot売上!$151:$170,MATCH(集計2021年度売上!$B7,集計pivot売上!$A$151:$A$170,0),MATCH(集計2021年度売上!T$5,集計pivot売上!$151:$151,0)),0)</f>
        <v>0</v>
      </c>
      <c r="Y7" s="104">
        <f>IFERROR(INDEX(集計pivot売上!$203:$222,MATCH(集計2021年度売上!$B7,集計pivot売上!$A$203:$A$222,0),MATCH(集計2021年度売上!T$5,集計pivot売上!$203:$203,0)),0)</f>
        <v>0</v>
      </c>
      <c r="Z7" s="61">
        <f>IFERROR(INDEX(集計pivot売上!$54:$73,MATCH(集計2021年度売上!$B7,集計pivot売上!$A$54:$A$73,0),MATCH(集計2021年度売上!T$5,集計pivot売上!$54:$54,0)),0)</f>
        <v>0</v>
      </c>
      <c r="AA7" s="59">
        <f>S7+T7-Z7</f>
        <v>3080</v>
      </c>
      <c r="AB7" s="54">
        <f>IFERROR(INDEX(集計pivot売上!$3:$22,MATCH(集計2021年度売上!$B7,集計pivot売上!$A$3:$A$22,0),MATCH(集計2021年度売上!AB$5,集計pivot売上!$3:$3,0)),0)</f>
        <v>0</v>
      </c>
      <c r="AC7" s="55">
        <f>IFERROR(INDEX(集計pivot売上!$28:$47,MATCH(集計2021年度売上!$B7,集計pivot売上!$A$28:$A$47,0),MATCH(集計2021年度売上!AB$5,集計pivot売上!$28:$28,0)),0)</f>
        <v>0</v>
      </c>
      <c r="AD7" s="56">
        <f>IFERROR(INDEX(集計pivot売上!$83:$103,MATCH(集計2021年度売上!$B7,集計pivot売上!$A$83:$A$103,0),MATCH(集計2021年度売上!AB$5,集計pivot売上!$83:$83,0)),0)</f>
        <v>0</v>
      </c>
      <c r="AE7" s="57">
        <f>IFERROR(INDEX(集計pivot売上!$177:$196,MATCH(集計2021年度売上!$B7,集計pivot売上!$A$177:$A$196,0),MATCH(集計2021年度売上!AB$5,集計pivot売上!$177:$177,0)),0)</f>
        <v>0</v>
      </c>
      <c r="AF7" s="58">
        <f>IFERROR(INDEX(集計pivot売上!$151:$170,MATCH(集計2021年度売上!$B7,集計pivot売上!$A$151:$A$170,0),MATCH(集計2021年度売上!AB$5,集計pivot売上!$151:$151,0)),0)</f>
        <v>0</v>
      </c>
      <c r="AG7" s="104">
        <f>IFERROR(INDEX(集計pivot売上!$203:$222,MATCH(集計2021年度売上!$B7,集計pivot売上!$A$203:$A$222,0),MATCH(集計2021年度売上!AB$5,集計pivot売上!$203:$203,0)),0)</f>
        <v>0</v>
      </c>
      <c r="AH7" s="61">
        <f>IFERROR(INDEX(集計pivot売上!$54:$73,MATCH(集計2021年度売上!$B7,集計pivot売上!$A$54:$A$73,0),MATCH(集計2021年度売上!AB$5,集計pivot売上!$54:$54,0)),0)</f>
        <v>0</v>
      </c>
      <c r="AI7" s="59">
        <f>AA7+AB7-AH7</f>
        <v>3080</v>
      </c>
      <c r="AJ7" s="54">
        <f>IFERROR(INDEX(集計pivot売上!$3:$22,MATCH(集計2021年度売上!$B7,集計pivot売上!$A$3:$A$22,0),MATCH(集計2021年度売上!AJ$5,集計pivot売上!$3:$3,0)),0)</f>
        <v>0</v>
      </c>
      <c r="AK7" s="55">
        <f>IFERROR(INDEX(集計pivot売上!$28:$47,MATCH(集計2021年度売上!$B7,集計pivot売上!$A$28:$A$47,0),MATCH(集計2021年度売上!AJ$5,集計pivot売上!$28:$28,0)),0)</f>
        <v>0</v>
      </c>
      <c r="AL7" s="56">
        <f>IFERROR(INDEX(集計pivot売上!$83:$103,MATCH(集計2021年度売上!$B7,集計pivot売上!$A$83:$A$103,0),MATCH(集計2021年度売上!AJ$5,集計pivot売上!$83:$83,0)),0)</f>
        <v>0</v>
      </c>
      <c r="AM7" s="57">
        <f>IFERROR(INDEX(集計pivot売上!$177:$196,MATCH(集計2021年度売上!$B7,集計pivot売上!$A$177:$A$196,0),MATCH(集計2021年度売上!AJ$5,集計pivot売上!$177:$177,0)),0)</f>
        <v>0</v>
      </c>
      <c r="AN7" s="58">
        <f>IFERROR(INDEX(集計pivot売上!$151:$170,MATCH(集計2021年度売上!$B7,集計pivot売上!$A$151:$A$170,0),MATCH(集計2021年度売上!AJ$5,集計pivot売上!$151:$151,0)),0)</f>
        <v>0</v>
      </c>
      <c r="AO7" s="104">
        <f>IFERROR(INDEX(集計pivot売上!$203:$222,MATCH(集計2021年度売上!$B7,集計pivot売上!$A$203:$A$222,0),MATCH(集計2021年度売上!AJ$5,集計pivot売上!$203:$203,0)),0)</f>
        <v>0</v>
      </c>
      <c r="AP7" s="61">
        <f>IFERROR(INDEX(集計pivot売上!$54:$73,MATCH(集計2021年度売上!$B7,集計pivot売上!$A$54:$A$73,0),MATCH(集計2021年度売上!AJ$5,集計pivot売上!$54:$54,0)),0)</f>
        <v>0</v>
      </c>
      <c r="AQ7" s="59">
        <f>AI7+AJ7-AP7</f>
        <v>3080</v>
      </c>
      <c r="AR7" s="54">
        <f>IFERROR(INDEX(集計pivot売上!$3:$22,MATCH(集計2021年度売上!$B7,集計pivot売上!$A$3:$A$22,0),MATCH(集計2021年度売上!AR$5,集計pivot売上!$3:$3,0)),0)</f>
        <v>0</v>
      </c>
      <c r="AS7" s="55">
        <f>IFERROR(INDEX(集計pivot売上!$28:$47,MATCH(集計2021年度売上!$B7,集計pivot売上!$A$28:$A$47,0),MATCH(集計2021年度売上!AR$5,集計pivot売上!$28:$28,0)),0)</f>
        <v>0</v>
      </c>
      <c r="AT7" s="56">
        <f>IFERROR(INDEX(集計pivot売上!$83:$103,MATCH(集計2021年度売上!$B7,集計pivot売上!$A$83:$A$103,0),MATCH(集計2021年度売上!AR$5,集計pivot売上!$83:$83,0)),0)</f>
        <v>0</v>
      </c>
      <c r="AU7" s="57">
        <f>IFERROR(INDEX(集計pivot売上!$177:$196,MATCH(集計2021年度売上!$B7,集計pivot売上!$A$177:$A$196,0),MATCH(集計2021年度売上!AR$5,集計pivot売上!$177:$177,0)),0)</f>
        <v>0</v>
      </c>
      <c r="AV7" s="58">
        <f>IFERROR(INDEX(集計pivot売上!$151:$170,MATCH(集計2021年度売上!$B7,集計pivot売上!$A$151:$A$170,0),MATCH(集計2021年度売上!AR$5,集計pivot売上!$151:$151,0)),0)</f>
        <v>0</v>
      </c>
      <c r="AW7" s="104">
        <f>IFERROR(INDEX(集計pivot売上!$203:$222,MATCH(集計2021年度売上!$B7,集計pivot売上!$A$203:$A$222,0),MATCH(集計2021年度売上!AR$5,集計pivot売上!$203:$203,0)),0)</f>
        <v>0</v>
      </c>
      <c r="AX7" s="61">
        <f>IFERROR(INDEX(集計pivot売上!$54:$73,MATCH(集計2021年度売上!$B7,集計pivot売上!$A$54:$A$73,0),MATCH(集計2021年度売上!AR$5,集計pivot売上!$54:$54,0)),0)</f>
        <v>0</v>
      </c>
      <c r="AY7" s="59">
        <f>AQ7+AR7-AX7</f>
        <v>3080</v>
      </c>
      <c r="AZ7" s="54">
        <f>IFERROR(INDEX(集計pivot売上!$3:$22,MATCH(集計2021年度売上!$B7,集計pivot売上!$A$3:$A$22,0),MATCH(集計2021年度売上!AZ$5,集計pivot売上!$3:$3,0)),0)</f>
        <v>0</v>
      </c>
      <c r="BA7" s="55">
        <f>IFERROR(INDEX(集計pivot売上!$28:$47,MATCH(集計2021年度売上!$B7,集計pivot売上!$A$28:$A$47,0),MATCH(集計2021年度売上!AZ$5,集計pivot売上!$28:$28,0)),0)</f>
        <v>0</v>
      </c>
      <c r="BB7" s="56">
        <f>IFERROR(INDEX(集計pivot売上!$83:$103,MATCH(集計2021年度売上!$B7,集計pivot売上!$A$83:$A$103,0),MATCH(集計2021年度売上!AZ$5,集計pivot売上!$83:$83,0)),0)</f>
        <v>0</v>
      </c>
      <c r="BC7" s="57">
        <f>IFERROR(INDEX(集計pivot売上!$177:$196,MATCH(集計2021年度売上!$B7,集計pivot売上!$A$177:$A$196,0),MATCH(集計2021年度売上!AZ$5,集計pivot売上!$177:$177,0)),0)</f>
        <v>0</v>
      </c>
      <c r="BD7" s="58">
        <f>IFERROR(INDEX(集計pivot売上!$151:$170,MATCH(集計2021年度売上!$B7,集計pivot売上!$A$151:$A$170,0),MATCH(集計2021年度売上!AZ$5,集計pivot売上!$151:$151,0)),0)</f>
        <v>0</v>
      </c>
      <c r="BE7" s="104">
        <f>IFERROR(INDEX(集計pivot売上!$203:$222,MATCH(集計2021年度売上!$B7,集計pivot売上!$A$203:$A$222,0),MATCH(集計2021年度売上!AZ$5,集計pivot売上!$203:$203,0)),0)</f>
        <v>0</v>
      </c>
      <c r="BF7" s="61">
        <f>IFERROR(INDEX(集計pivot売上!$54:$73,MATCH(集計2021年度売上!$B7,集計pivot売上!$A$54:$A$73,0),MATCH(集計2021年度売上!AZ$5,集計pivot売上!$54:$54,0)),0)</f>
        <v>0</v>
      </c>
      <c r="BG7" s="59">
        <f>AY7+AZ7-BF7</f>
        <v>3080</v>
      </c>
      <c r="BH7" s="54">
        <f>IFERROR(INDEX(集計pivot売上!$3:$22,MATCH(集計2021年度売上!$B7,集計pivot売上!$A$3:$A$22,0),MATCH(集計2021年度売上!BH$5,集計pivot売上!$3:$3,0)),0)</f>
        <v>0</v>
      </c>
      <c r="BI7" s="55">
        <f>IFERROR(INDEX(集計pivot売上!$28:$47,MATCH(集計2021年度売上!$B7,集計pivot売上!$A$28:$A$47,0),MATCH(集計2021年度売上!BH$5,集計pivot売上!$28:$28,0)),0)</f>
        <v>0</v>
      </c>
      <c r="BJ7" s="56">
        <f>IFERROR(INDEX(集計pivot売上!$83:$103,MATCH(集計2021年度売上!$B7,集計pivot売上!$A$83:$A$103,0),MATCH(集計2021年度売上!BH$5,集計pivot売上!$83:$83,0)),0)</f>
        <v>0</v>
      </c>
      <c r="BK7" s="57">
        <f>IFERROR(INDEX(集計pivot売上!$177:$196,MATCH(集計2021年度売上!$B7,集計pivot売上!$A$177:$A$196,0),MATCH(集計2021年度売上!BH$5,集計pivot売上!$177:$177,0)),0)</f>
        <v>0</v>
      </c>
      <c r="BL7" s="58">
        <f>IFERROR(INDEX(集計pivot売上!$151:$170,MATCH(集計2021年度売上!$B7,集計pivot売上!$A$151:$A$170,0),MATCH(集計2021年度売上!BH$5,集計pivot売上!$151:$151,0)),0)</f>
        <v>0</v>
      </c>
      <c r="BM7" s="104">
        <f>IFERROR(INDEX(集計pivot売上!$203:$222,MATCH(集計2021年度売上!$B7,集計pivot売上!$A$203:$A$222,0),MATCH(集計2021年度売上!BH$5,集計pivot売上!$203:$203,0)),0)</f>
        <v>0</v>
      </c>
      <c r="BN7" s="61">
        <f>IFERROR(INDEX(集計pivot売上!$54:$73,MATCH(集計2021年度売上!$B7,集計pivot売上!$A$54:$A$73,0),MATCH(集計2021年度売上!BH$5,集計pivot売上!$54:$54,0)),0)</f>
        <v>0</v>
      </c>
      <c r="BO7" s="59">
        <f>BG7+BH7-BN7</f>
        <v>3080</v>
      </c>
      <c r="BP7" s="54">
        <f>IFERROR(INDEX(集計pivot売上!$3:$22,MATCH(集計2021年度売上!$B7,集計pivot売上!$A$3:$A$22,0),MATCH(集計2021年度売上!BP$5,集計pivot売上!$3:$3,0)),0)</f>
        <v>0</v>
      </c>
      <c r="BQ7" s="55">
        <f>IFERROR(INDEX(集計pivot売上!$28:$47,MATCH(集計2021年度売上!$B7,集計pivot売上!$A$28:$A$47,0),MATCH(集計2021年度売上!BP$5,集計pivot売上!$28:$28,0)),0)</f>
        <v>0</v>
      </c>
      <c r="BR7" s="56">
        <f>IFERROR(INDEX(集計pivot売上!$83:$103,MATCH(集計2021年度売上!$B7,集計pivot売上!$A$83:$A$103,0),MATCH(集計2021年度売上!BP$5,集計pivot売上!$83:$83,0)),0)</f>
        <v>0</v>
      </c>
      <c r="BS7" s="57">
        <f>IFERROR(INDEX(集計pivot売上!$177:$196,MATCH(集計2021年度売上!$B7,集計pivot売上!$A$177:$A$196,0),MATCH(集計2021年度売上!BP$5,集計pivot売上!$177:$177,0)),0)</f>
        <v>0</v>
      </c>
      <c r="BT7" s="58">
        <f>IFERROR(INDEX(集計pivot売上!$151:$170,MATCH(集計2021年度売上!$B7,集計pivot売上!$A$151:$A$170,0),MATCH(集計2021年度売上!BP$5,集計pivot売上!$151:$151,0)),0)</f>
        <v>0</v>
      </c>
      <c r="BU7" s="104">
        <f>IFERROR(INDEX(集計pivot売上!$203:$222,MATCH(集計2021年度売上!$B7,集計pivot売上!$A$203:$A$222,0),MATCH(集計2021年度売上!BP$5,集計pivot売上!$203:$203,0)),0)</f>
        <v>0</v>
      </c>
      <c r="BV7" s="61">
        <f>IFERROR(INDEX(集計pivot売上!$54:$73,MATCH(集計2021年度売上!$B7,集計pivot売上!$A$54:$A$73,0),MATCH(集計2021年度売上!BP$5,集計pivot売上!$54:$54,0)),0)</f>
        <v>0</v>
      </c>
      <c r="BW7" s="59">
        <f>BO7+BP7-BV7</f>
        <v>3080</v>
      </c>
      <c r="BX7" s="54">
        <f>IFERROR(INDEX(集計pivot売上!$3:$22,MATCH(集計2021年度売上!$B7,集計pivot売上!$A$3:$A$22,0),MATCH(集計2021年度売上!BX$5,集計pivot売上!$3:$3,0)),0)</f>
        <v>0</v>
      </c>
      <c r="BY7" s="55">
        <f>IFERROR(INDEX(集計pivot売上!$28:$47,MATCH(集計2021年度売上!$B7,集計pivot売上!$A$28:$A$47,0),MATCH(集計2021年度売上!BX$5,集計pivot売上!$28:$28,0)),0)</f>
        <v>0</v>
      </c>
      <c r="BZ7" s="56">
        <f>IFERROR(INDEX(集計pivot売上!$83:$103,MATCH(集計2021年度売上!$B7,集計pivot売上!$A$83:$A$103,0),MATCH(集計2021年度売上!BX$5,集計pivot売上!$83:$83,0)),0)</f>
        <v>0</v>
      </c>
      <c r="CA7" s="57">
        <f>IFERROR(INDEX(集計pivot売上!$177:$196,MATCH(集計2021年度売上!$B7,集計pivot売上!$A$177:$A$196,0),MATCH(集計2021年度売上!BX$5,集計pivot売上!$177:$177,0)),0)</f>
        <v>0</v>
      </c>
      <c r="CB7" s="58">
        <f>IFERROR(INDEX(集計pivot売上!$151:$170,MATCH(集計2021年度売上!$B7,集計pivot売上!$A$151:$A$170,0),MATCH(集計2021年度売上!BX$5,集計pivot売上!$151:$151,0)),0)</f>
        <v>0</v>
      </c>
      <c r="CC7" s="104">
        <f>IFERROR(INDEX(集計pivot売上!$203:$222,MATCH(集計2021年度売上!$B7,集計pivot売上!$A$203:$A$222,0),MATCH(集計2021年度売上!BX$5,集計pivot売上!$203:$203,0)),0)</f>
        <v>0</v>
      </c>
      <c r="CD7" s="61">
        <f>IFERROR(INDEX(集計pivot売上!$54:$73,MATCH(集計2021年度売上!$B7,集計pivot売上!$A$54:$A$73,0),MATCH(集計2021年度売上!BX$5,集計pivot売上!$54:$54,0)),0)</f>
        <v>0</v>
      </c>
      <c r="CE7" s="59">
        <f>BW7+BX7-CD7</f>
        <v>3080</v>
      </c>
      <c r="CF7" s="54">
        <f>IFERROR(INDEX(集計pivot売上!$3:$22,MATCH(集計2021年度売上!$B7,集計pivot売上!$A$3:$A$22,0),MATCH(集計2021年度売上!CF$5,集計pivot売上!$3:$3,0)),0)</f>
        <v>0</v>
      </c>
      <c r="CG7" s="55">
        <f>IFERROR(INDEX(集計pivot売上!$28:$47,MATCH(集計2021年度売上!$B7,集計pivot売上!$A$28:$A$47,0),MATCH(集計2021年度売上!CF$5,集計pivot売上!$28:$28,0)),0)</f>
        <v>0</v>
      </c>
      <c r="CH7" s="56">
        <f>IFERROR(INDEX(集計pivot売上!$83:$103,MATCH(集計2021年度売上!$B7,集計pivot売上!$A$83:$A$103,0),MATCH(集計2021年度売上!CF$5,集計pivot売上!$83:$83,0)),0)</f>
        <v>0</v>
      </c>
      <c r="CI7" s="57">
        <f>IFERROR(INDEX(集計pivot売上!$177:$196,MATCH(集計2021年度売上!$B7,集計pivot売上!$A$177:$A$196,0),MATCH(集計2021年度売上!CF$5,集計pivot売上!$177:$177,0)),0)</f>
        <v>0</v>
      </c>
      <c r="CJ7" s="58">
        <f>IFERROR(INDEX(集計pivot売上!$151:$170,MATCH(集計2021年度売上!$B7,集計pivot売上!$A$151:$A$170,0),MATCH(集計2021年度売上!CF$5,集計pivot売上!$151:$151,0)),0)</f>
        <v>0</v>
      </c>
      <c r="CK7" s="104">
        <f>IFERROR(INDEX(集計pivot売上!$203:$222,MATCH(集計2021年度売上!$B7,集計pivot売上!$A$203:$A$222,0),MATCH(集計2021年度売上!CF$5,集計pivot売上!$203:$203,0)),0)</f>
        <v>0</v>
      </c>
      <c r="CL7" s="61">
        <f>IFERROR(INDEX(集計pivot売上!$54:$73,MATCH(集計2021年度売上!$B7,集計pivot売上!$A$54:$A$73,0),MATCH(集計2021年度売上!CF$5,集計pivot売上!$54:$54,0)),0)</f>
        <v>0</v>
      </c>
      <c r="CM7" s="59">
        <f>CE7+CF7-CL7</f>
        <v>3080</v>
      </c>
      <c r="CN7" s="54">
        <f>IFERROR(INDEX(集計pivot売上!$3:$22,MATCH(集計2021年度売上!$B7,集計pivot売上!$A$3:$A$22,0),MATCH(集計2021年度売上!CN$5,集計pivot売上!$3:$3,0)),0)</f>
        <v>0</v>
      </c>
      <c r="CO7" s="55">
        <f>IFERROR(INDEX(集計pivot売上!$28:$47,MATCH(集計2021年度売上!$B7,集計pivot売上!$A$28:$A$47,0),MATCH(集計2021年度売上!CN$5,集計pivot売上!$28:$28,0)),0)</f>
        <v>0</v>
      </c>
      <c r="CP7" s="56">
        <f>IFERROR(INDEX(集計pivot売上!$83:$103,MATCH(集計2021年度売上!$B7,集計pivot売上!$A$83:$A$103,0),MATCH(集計2021年度売上!CN$5,集計pivot売上!$83:$83,0)),0)</f>
        <v>0</v>
      </c>
      <c r="CQ7" s="57">
        <f>IFERROR(INDEX(集計pivot売上!$177:$196,MATCH(集計2021年度売上!$B7,集計pivot売上!$A$177:$A$196,0),MATCH(集計2021年度売上!CN$5,集計pivot売上!$177:$177,0)),0)</f>
        <v>0</v>
      </c>
      <c r="CR7" s="58">
        <f>IFERROR(INDEX(集計pivot売上!$151:$170,MATCH(集計2021年度売上!$B7,集計pivot売上!$A$151:$A$170,0),MATCH(集計2021年度売上!CN$5,集計pivot売上!$151:$151,0)),0)</f>
        <v>0</v>
      </c>
      <c r="CS7" s="104">
        <f>IFERROR(INDEX(集計pivot売上!$203:$222,MATCH(集計2021年度売上!$B7,集計pivot売上!$A$203:$A$222,0),MATCH(集計2021年度売上!CN$5,集計pivot売上!$203:$203,0)),0)</f>
        <v>0</v>
      </c>
      <c r="CT7" s="61">
        <f>IFERROR(INDEX(集計pivot売上!$54:$73,MATCH(集計2021年度売上!$B7,集計pivot売上!$A$54:$A$73,0),MATCH(集計2021年度売上!CN$5,集計pivot売上!$54:$54,0)),0)</f>
        <v>0</v>
      </c>
      <c r="CU7" s="63">
        <f>CM7+CN7-CT7</f>
        <v>3080</v>
      </c>
      <c r="CW7" t="str">
        <f t="shared" ref="CW7:CW23" si="0">B7</f>
        <v>清酒</v>
      </c>
      <c r="CX7" s="46">
        <f>SUMIF($C$6:$CU$6,"=ネット",$C7:$CU7)+SUMIF($C$6:$CU$6,"=店舗",$C7:$CU7)</f>
        <v>0</v>
      </c>
      <c r="CY7" s="46">
        <f>SUMIF($C$6:$CU$6,"=業販",$C7:$CU7)</f>
        <v>0</v>
      </c>
      <c r="CZ7" s="46">
        <f>SUMIF($C$6:$CU$6,"=廃棄",$C7:$CU7)</f>
        <v>0</v>
      </c>
      <c r="DA7" s="46">
        <f>CU7</f>
        <v>3080</v>
      </c>
      <c r="DC7" s="46">
        <f>C7</f>
        <v>3080</v>
      </c>
      <c r="DD7" s="46">
        <f>SUMIF($C$6:$CU$6,"=仕入",$C7:$CU7)</f>
        <v>0</v>
      </c>
      <c r="DE7" s="46">
        <f>SUMIF($C$6:$CU$6,"=売上原価",$C7:$CU7)</f>
        <v>0</v>
      </c>
      <c r="DF7" s="46">
        <f>SUM(DC7:DD7)-DE7</f>
        <v>3080</v>
      </c>
      <c r="DG7" s="46">
        <f>DF7-CU7</f>
        <v>0</v>
      </c>
    </row>
    <row r="8" spans="2:111" s="46" customFormat="1" x14ac:dyDescent="0.55000000000000004">
      <c r="B8" s="52" t="str">
        <f>'master（記入例）'!AL4</f>
        <v>合成清酒</v>
      </c>
      <c r="C8" s="53">
        <v>0</v>
      </c>
      <c r="D8" s="54">
        <f>IFERROR(INDEX(集計pivot売上!$3:$22,MATCH(集計2021年度売上!$B8,集計pivot売上!$A$3:$A$22,0),MATCH(集計2021年度売上!D$5,集計pivot売上!$3:$3,0)),0)</f>
        <v>0</v>
      </c>
      <c r="E8" s="55">
        <f>IFERROR(INDEX(集計pivot売上!$28:$47,MATCH(集計2021年度売上!$B8,集計pivot売上!$A$28:$A$47,0),MATCH(集計2021年度売上!D$5,集計pivot売上!$28:$28,0)),0)</f>
        <v>0</v>
      </c>
      <c r="F8" s="56">
        <f>IFERROR(INDEX(集計pivot売上!$83:$103,MATCH(集計2021年度売上!$B8,集計pivot売上!$A$83:$A$103,0),MATCH(集計2021年度売上!D$5,集計pivot売上!$83:$83,0)),0)</f>
        <v>0</v>
      </c>
      <c r="G8" s="57">
        <f>IFERROR(INDEX(集計pivot売上!$177:$196,MATCH(集計2021年度売上!$B8,集計pivot売上!$A$177:$A$196,0),MATCH(集計2021年度売上!D$5,集計pivot売上!$177:$177,0)),0)</f>
        <v>0</v>
      </c>
      <c r="H8" s="58">
        <f>IFERROR(INDEX(集計pivot売上!$151:$170,MATCH(集計2021年度売上!$B8,集計pivot売上!$A$151:$A$170,0),MATCH(集計2021年度売上!D$5,集計pivot売上!$151:$151,0)),0)</f>
        <v>0</v>
      </c>
      <c r="I8" s="104">
        <f>IFERROR(INDEX(集計pivot売上!$203:$222,MATCH(集計2021年度売上!$B8,集計pivot売上!$A$203:$A$222,0),MATCH(集計2021年度売上!D$5,集計pivot売上!$203:$203,0)),0)</f>
        <v>0</v>
      </c>
      <c r="J8" s="61">
        <f>IFERROR(INDEX(集計pivot売上!$54:$73,MATCH(集計2021年度売上!$B8,集計pivot売上!$A$54:$A$73,0),MATCH(集計2021年度売上!D$5,集計pivot売上!$54:$54,0)),0)</f>
        <v>0</v>
      </c>
      <c r="K8" s="59">
        <f t="shared" ref="K8:K23" si="1">C8+D8-J8</f>
        <v>0</v>
      </c>
      <c r="L8" s="54">
        <f>IFERROR(INDEX(集計pivot売上!$3:$22,MATCH(集計2021年度売上!$B8,集計pivot売上!$A$3:$A$22,0),MATCH(集計2021年度売上!L$5,集計pivot売上!$3:$3,0)),0)</f>
        <v>0</v>
      </c>
      <c r="M8" s="55">
        <f>IFERROR(INDEX(集計pivot売上!$28:$47,MATCH(集計2021年度売上!$B8,集計pivot売上!$A$28:$A$47,0),MATCH(集計2021年度売上!L$5,集計pivot売上!$28:$28,0)),0)</f>
        <v>0</v>
      </c>
      <c r="N8" s="56">
        <f>IFERROR(INDEX(集計pivot売上!$83:$103,MATCH(集計2021年度売上!$B8,集計pivot売上!$A$83:$A$103,0),MATCH(集計2021年度売上!L$5,集計pivot売上!$83:$83,0)),0)</f>
        <v>0</v>
      </c>
      <c r="O8" s="57">
        <f>IFERROR(INDEX(集計pivot売上!$177:$196,MATCH(集計2021年度売上!$B8,集計pivot売上!$A$177:$A$196,0),MATCH(集計2021年度売上!L$5,集計pivot売上!$177:$177,0)),0)</f>
        <v>0</v>
      </c>
      <c r="P8" s="58">
        <f>IFERROR(INDEX(集計pivot売上!$151:$170,MATCH(集計2021年度売上!$B8,集計pivot売上!$A$151:$A$170,0),MATCH(集計2021年度売上!L$5,集計pivot売上!$151:$151,0)),0)</f>
        <v>0</v>
      </c>
      <c r="Q8" s="104">
        <f>IFERROR(INDEX(集計pivot売上!$203:$222,MATCH(集計2021年度売上!$B8,集計pivot売上!$A$203:$A$222,0),MATCH(集計2021年度売上!L$5,集計pivot売上!$203:$203,0)),0)</f>
        <v>0</v>
      </c>
      <c r="R8" s="61">
        <f>IFERROR(INDEX(集計pivot売上!$54:$73,MATCH(集計2021年度売上!$B8,集計pivot売上!$A$54:$A$73,0),MATCH(集計2021年度売上!L$5,集計pivot売上!$54:$54,0)),0)</f>
        <v>0</v>
      </c>
      <c r="S8" s="59">
        <f t="shared" ref="S8:S23" si="2">K8+L8-R8</f>
        <v>0</v>
      </c>
      <c r="T8" s="54">
        <f>IFERROR(INDEX(集計pivot売上!$3:$22,MATCH(集計2021年度売上!$B8,集計pivot売上!$A$3:$A$22,0),MATCH(集計2021年度売上!T$5,集計pivot売上!$3:$3,0)),0)</f>
        <v>0</v>
      </c>
      <c r="U8" s="55">
        <f>IFERROR(INDEX(集計pivot売上!$28:$47,MATCH(集計2021年度売上!$B8,集計pivot売上!$A$28:$A$47,0),MATCH(集計2021年度売上!T$5,集計pivot売上!$28:$28,0)),0)</f>
        <v>0</v>
      </c>
      <c r="V8" s="56">
        <f>IFERROR(INDEX(集計pivot売上!$83:$103,MATCH(集計2021年度売上!$B8,集計pivot売上!$A$83:$A$103,0),MATCH(集計2021年度売上!T$5,集計pivot売上!$83:$83,0)),0)</f>
        <v>0</v>
      </c>
      <c r="W8" s="57">
        <f>IFERROR(INDEX(集計pivot売上!$177:$196,MATCH(集計2021年度売上!$B8,集計pivot売上!$A$177:$A$196,0),MATCH(集計2021年度売上!T$5,集計pivot売上!$177:$177,0)),0)</f>
        <v>0</v>
      </c>
      <c r="X8" s="58">
        <f>IFERROR(INDEX(集計pivot売上!$151:$170,MATCH(集計2021年度売上!$B8,集計pivot売上!$A$151:$A$170,0),MATCH(集計2021年度売上!T$5,集計pivot売上!$151:$151,0)),0)</f>
        <v>0</v>
      </c>
      <c r="Y8" s="104">
        <f>IFERROR(INDEX(集計pivot売上!$203:$222,MATCH(集計2021年度売上!$B8,集計pivot売上!$A$203:$A$222,0),MATCH(集計2021年度売上!T$5,集計pivot売上!$203:$203,0)),0)</f>
        <v>0</v>
      </c>
      <c r="Z8" s="61">
        <f>IFERROR(INDEX(集計pivot売上!$54:$73,MATCH(集計2021年度売上!$B8,集計pivot売上!$A$54:$A$73,0),MATCH(集計2021年度売上!T$5,集計pivot売上!$54:$54,0)),0)</f>
        <v>0</v>
      </c>
      <c r="AA8" s="59">
        <f t="shared" ref="AA8:AA23" si="3">S8+T8-Z8</f>
        <v>0</v>
      </c>
      <c r="AB8" s="54">
        <f>IFERROR(INDEX(集計pivot売上!$3:$22,MATCH(集計2021年度売上!$B8,集計pivot売上!$A$3:$A$22,0),MATCH(集計2021年度売上!AB$5,集計pivot売上!$3:$3,0)),0)</f>
        <v>0</v>
      </c>
      <c r="AC8" s="55">
        <f>IFERROR(INDEX(集計pivot売上!$28:$47,MATCH(集計2021年度売上!$B8,集計pivot売上!$A$28:$A$47,0),MATCH(集計2021年度売上!AB$5,集計pivot売上!$28:$28,0)),0)</f>
        <v>0</v>
      </c>
      <c r="AD8" s="56">
        <f>IFERROR(INDEX(集計pivot売上!$83:$103,MATCH(集計2021年度売上!$B8,集計pivot売上!$A$83:$A$103,0),MATCH(集計2021年度売上!AB$5,集計pivot売上!$83:$83,0)),0)</f>
        <v>0</v>
      </c>
      <c r="AE8" s="57">
        <f>IFERROR(INDEX(集計pivot売上!$177:$196,MATCH(集計2021年度売上!$B8,集計pivot売上!$A$177:$A$196,0),MATCH(集計2021年度売上!AB$5,集計pivot売上!$177:$177,0)),0)</f>
        <v>0</v>
      </c>
      <c r="AF8" s="58">
        <f>IFERROR(INDEX(集計pivot売上!$151:$170,MATCH(集計2021年度売上!$B8,集計pivot売上!$A$151:$A$170,0),MATCH(集計2021年度売上!AB$5,集計pivot売上!$151:$151,0)),0)</f>
        <v>0</v>
      </c>
      <c r="AG8" s="104">
        <f>IFERROR(INDEX(集計pivot売上!$203:$222,MATCH(集計2021年度売上!$B8,集計pivot売上!$A$203:$A$222,0),MATCH(集計2021年度売上!AB$5,集計pivot売上!$203:$203,0)),0)</f>
        <v>0</v>
      </c>
      <c r="AH8" s="61">
        <f>IFERROR(INDEX(集計pivot売上!$54:$73,MATCH(集計2021年度売上!$B8,集計pivot売上!$A$54:$A$73,0),MATCH(集計2021年度売上!AB$5,集計pivot売上!$54:$54,0)),0)</f>
        <v>0</v>
      </c>
      <c r="AI8" s="59">
        <f t="shared" ref="AI8:AI23" si="4">AA8+AB8-AH8</f>
        <v>0</v>
      </c>
      <c r="AJ8" s="54">
        <f>IFERROR(INDEX(集計pivot売上!$3:$22,MATCH(集計2021年度売上!$B8,集計pivot売上!$A$3:$A$22,0),MATCH(集計2021年度売上!AJ$5,集計pivot売上!$3:$3,0)),0)</f>
        <v>0</v>
      </c>
      <c r="AK8" s="55">
        <f>IFERROR(INDEX(集計pivot売上!$28:$47,MATCH(集計2021年度売上!$B8,集計pivot売上!$A$28:$A$47,0),MATCH(集計2021年度売上!AJ$5,集計pivot売上!$28:$28,0)),0)</f>
        <v>0</v>
      </c>
      <c r="AL8" s="56">
        <f>IFERROR(INDEX(集計pivot売上!$83:$103,MATCH(集計2021年度売上!$B8,集計pivot売上!$A$83:$A$103,0),MATCH(集計2021年度売上!AJ$5,集計pivot売上!$83:$83,0)),0)</f>
        <v>0</v>
      </c>
      <c r="AM8" s="57">
        <f>IFERROR(INDEX(集計pivot売上!$177:$196,MATCH(集計2021年度売上!$B8,集計pivot売上!$A$177:$A$196,0),MATCH(集計2021年度売上!AJ$5,集計pivot売上!$177:$177,0)),0)</f>
        <v>0</v>
      </c>
      <c r="AN8" s="58">
        <f>IFERROR(INDEX(集計pivot売上!$151:$170,MATCH(集計2021年度売上!$B8,集計pivot売上!$A$151:$A$170,0),MATCH(集計2021年度売上!AJ$5,集計pivot売上!$151:$151,0)),0)</f>
        <v>0</v>
      </c>
      <c r="AO8" s="104">
        <f>IFERROR(INDEX(集計pivot売上!$203:$222,MATCH(集計2021年度売上!$B8,集計pivot売上!$A$203:$A$222,0),MATCH(集計2021年度売上!AJ$5,集計pivot売上!$203:$203,0)),0)</f>
        <v>0</v>
      </c>
      <c r="AP8" s="61">
        <f>IFERROR(INDEX(集計pivot売上!$54:$73,MATCH(集計2021年度売上!$B8,集計pivot売上!$A$54:$A$73,0),MATCH(集計2021年度売上!AJ$5,集計pivot売上!$54:$54,0)),0)</f>
        <v>0</v>
      </c>
      <c r="AQ8" s="59">
        <f t="shared" ref="AQ8:AQ23" si="5">AI8+AJ8-AP8</f>
        <v>0</v>
      </c>
      <c r="AR8" s="54">
        <f>IFERROR(INDEX(集計pivot売上!$3:$22,MATCH(集計2021年度売上!$B8,集計pivot売上!$A$3:$A$22,0),MATCH(集計2021年度売上!AR$5,集計pivot売上!$3:$3,0)),0)</f>
        <v>0</v>
      </c>
      <c r="AS8" s="55">
        <f>IFERROR(INDEX(集計pivot売上!$28:$47,MATCH(集計2021年度売上!$B8,集計pivot売上!$A$28:$A$47,0),MATCH(集計2021年度売上!AR$5,集計pivot売上!$28:$28,0)),0)</f>
        <v>0</v>
      </c>
      <c r="AT8" s="56">
        <f>IFERROR(INDEX(集計pivot売上!$83:$103,MATCH(集計2021年度売上!$B8,集計pivot売上!$A$83:$A$103,0),MATCH(集計2021年度売上!AR$5,集計pivot売上!$83:$83,0)),0)</f>
        <v>0</v>
      </c>
      <c r="AU8" s="57">
        <f>IFERROR(INDEX(集計pivot売上!$177:$196,MATCH(集計2021年度売上!$B8,集計pivot売上!$A$177:$A$196,0),MATCH(集計2021年度売上!AR$5,集計pivot売上!$177:$177,0)),0)</f>
        <v>0</v>
      </c>
      <c r="AV8" s="58">
        <f>IFERROR(INDEX(集計pivot売上!$151:$170,MATCH(集計2021年度売上!$B8,集計pivot売上!$A$151:$A$170,0),MATCH(集計2021年度売上!AR$5,集計pivot売上!$151:$151,0)),0)</f>
        <v>0</v>
      </c>
      <c r="AW8" s="104">
        <f>IFERROR(INDEX(集計pivot売上!$203:$222,MATCH(集計2021年度売上!$B8,集計pivot売上!$A$203:$A$222,0),MATCH(集計2021年度売上!AR$5,集計pivot売上!$203:$203,0)),0)</f>
        <v>0</v>
      </c>
      <c r="AX8" s="61">
        <f>IFERROR(INDEX(集計pivot売上!$54:$73,MATCH(集計2021年度売上!$B8,集計pivot売上!$A$54:$A$73,0),MATCH(集計2021年度売上!AR$5,集計pivot売上!$54:$54,0)),0)</f>
        <v>0</v>
      </c>
      <c r="AY8" s="59">
        <f t="shared" ref="AY8:AY23" si="6">AQ8+AR8-AX8</f>
        <v>0</v>
      </c>
      <c r="AZ8" s="54">
        <f>IFERROR(INDEX(集計pivot売上!$3:$22,MATCH(集計2021年度売上!$B8,集計pivot売上!$A$3:$A$22,0),MATCH(集計2021年度売上!AZ$5,集計pivot売上!$3:$3,0)),0)</f>
        <v>0</v>
      </c>
      <c r="BA8" s="55">
        <f>IFERROR(INDEX(集計pivot売上!$28:$47,MATCH(集計2021年度売上!$B8,集計pivot売上!$A$28:$A$47,0),MATCH(集計2021年度売上!AZ$5,集計pivot売上!$28:$28,0)),0)</f>
        <v>0</v>
      </c>
      <c r="BB8" s="56">
        <f>IFERROR(INDEX(集計pivot売上!$83:$103,MATCH(集計2021年度売上!$B8,集計pivot売上!$A$83:$A$103,0),MATCH(集計2021年度売上!AZ$5,集計pivot売上!$83:$83,0)),0)</f>
        <v>0</v>
      </c>
      <c r="BC8" s="57">
        <f>IFERROR(INDEX(集計pivot売上!$177:$196,MATCH(集計2021年度売上!$B8,集計pivot売上!$A$177:$A$196,0),MATCH(集計2021年度売上!AZ$5,集計pivot売上!$177:$177,0)),0)</f>
        <v>0</v>
      </c>
      <c r="BD8" s="58">
        <f>IFERROR(INDEX(集計pivot売上!$151:$170,MATCH(集計2021年度売上!$B8,集計pivot売上!$A$151:$A$170,0),MATCH(集計2021年度売上!AZ$5,集計pivot売上!$151:$151,0)),0)</f>
        <v>0</v>
      </c>
      <c r="BE8" s="104">
        <f>IFERROR(INDEX(集計pivot売上!$203:$222,MATCH(集計2021年度売上!$B8,集計pivot売上!$A$203:$A$222,0),MATCH(集計2021年度売上!AZ$5,集計pivot売上!$203:$203,0)),0)</f>
        <v>0</v>
      </c>
      <c r="BF8" s="61">
        <f>IFERROR(INDEX(集計pivot売上!$54:$73,MATCH(集計2021年度売上!$B8,集計pivot売上!$A$54:$A$73,0),MATCH(集計2021年度売上!AZ$5,集計pivot売上!$54:$54,0)),0)</f>
        <v>0</v>
      </c>
      <c r="BG8" s="59">
        <f t="shared" ref="BG8:BG23" si="7">AY8+AZ8-BF8</f>
        <v>0</v>
      </c>
      <c r="BH8" s="54">
        <f>IFERROR(INDEX(集計pivot売上!$3:$22,MATCH(集計2021年度売上!$B8,集計pivot売上!$A$3:$A$22,0),MATCH(集計2021年度売上!BH$5,集計pivot売上!$3:$3,0)),0)</f>
        <v>0</v>
      </c>
      <c r="BI8" s="55">
        <f>IFERROR(INDEX(集計pivot売上!$28:$47,MATCH(集計2021年度売上!$B8,集計pivot売上!$A$28:$A$47,0),MATCH(集計2021年度売上!BH$5,集計pivot売上!$28:$28,0)),0)</f>
        <v>0</v>
      </c>
      <c r="BJ8" s="56">
        <f>IFERROR(INDEX(集計pivot売上!$83:$103,MATCH(集計2021年度売上!$B8,集計pivot売上!$A$83:$A$103,0),MATCH(集計2021年度売上!BH$5,集計pivot売上!$83:$83,0)),0)</f>
        <v>0</v>
      </c>
      <c r="BK8" s="57">
        <f>IFERROR(INDEX(集計pivot売上!$177:$196,MATCH(集計2021年度売上!$B8,集計pivot売上!$A$177:$A$196,0),MATCH(集計2021年度売上!BH$5,集計pivot売上!$177:$177,0)),0)</f>
        <v>0</v>
      </c>
      <c r="BL8" s="58">
        <f>IFERROR(INDEX(集計pivot売上!$151:$170,MATCH(集計2021年度売上!$B8,集計pivot売上!$A$151:$A$170,0),MATCH(集計2021年度売上!BH$5,集計pivot売上!$151:$151,0)),0)</f>
        <v>0</v>
      </c>
      <c r="BM8" s="104">
        <f>IFERROR(INDEX(集計pivot売上!$203:$222,MATCH(集計2021年度売上!$B8,集計pivot売上!$A$203:$A$222,0),MATCH(集計2021年度売上!BH$5,集計pivot売上!$203:$203,0)),0)</f>
        <v>0</v>
      </c>
      <c r="BN8" s="61">
        <f>IFERROR(INDEX(集計pivot売上!$54:$73,MATCH(集計2021年度売上!$B8,集計pivot売上!$A$54:$A$73,0),MATCH(集計2021年度売上!BH$5,集計pivot売上!$54:$54,0)),0)</f>
        <v>0</v>
      </c>
      <c r="BO8" s="59">
        <f t="shared" ref="BO8:BO23" si="8">BG8+BH8-BN8</f>
        <v>0</v>
      </c>
      <c r="BP8" s="54">
        <f>IFERROR(INDEX(集計pivot売上!$3:$22,MATCH(集計2021年度売上!$B8,集計pivot売上!$A$3:$A$22,0),MATCH(集計2021年度売上!BP$5,集計pivot売上!$3:$3,0)),0)</f>
        <v>0</v>
      </c>
      <c r="BQ8" s="55">
        <f>IFERROR(INDEX(集計pivot売上!$28:$47,MATCH(集計2021年度売上!$B8,集計pivot売上!$A$28:$A$47,0),MATCH(集計2021年度売上!BP$5,集計pivot売上!$28:$28,0)),0)</f>
        <v>0</v>
      </c>
      <c r="BR8" s="56">
        <f>IFERROR(INDEX(集計pivot売上!$83:$103,MATCH(集計2021年度売上!$B8,集計pivot売上!$A$83:$A$103,0),MATCH(集計2021年度売上!BP$5,集計pivot売上!$83:$83,0)),0)</f>
        <v>0</v>
      </c>
      <c r="BS8" s="57">
        <f>IFERROR(INDEX(集計pivot売上!$177:$196,MATCH(集計2021年度売上!$B8,集計pivot売上!$A$177:$A$196,0),MATCH(集計2021年度売上!BP$5,集計pivot売上!$177:$177,0)),0)</f>
        <v>0</v>
      </c>
      <c r="BT8" s="58">
        <f>IFERROR(INDEX(集計pivot売上!$151:$170,MATCH(集計2021年度売上!$B8,集計pivot売上!$A$151:$A$170,0),MATCH(集計2021年度売上!BP$5,集計pivot売上!$151:$151,0)),0)</f>
        <v>0</v>
      </c>
      <c r="BU8" s="104">
        <f>IFERROR(INDEX(集計pivot売上!$203:$222,MATCH(集計2021年度売上!$B8,集計pivot売上!$A$203:$A$222,0),MATCH(集計2021年度売上!BP$5,集計pivot売上!$203:$203,0)),0)</f>
        <v>0</v>
      </c>
      <c r="BV8" s="61">
        <f>IFERROR(INDEX(集計pivot売上!$54:$73,MATCH(集計2021年度売上!$B8,集計pivot売上!$A$54:$A$73,0),MATCH(集計2021年度売上!BP$5,集計pivot売上!$54:$54,0)),0)</f>
        <v>0</v>
      </c>
      <c r="BW8" s="59">
        <f t="shared" ref="BW8:BW23" si="9">BO8+BP8-BV8</f>
        <v>0</v>
      </c>
      <c r="BX8" s="54">
        <f>IFERROR(INDEX(集計pivot売上!$3:$22,MATCH(集計2021年度売上!$B8,集計pivot売上!$A$3:$A$22,0),MATCH(集計2021年度売上!BX$5,集計pivot売上!$3:$3,0)),0)</f>
        <v>0</v>
      </c>
      <c r="BY8" s="55">
        <f>IFERROR(INDEX(集計pivot売上!$28:$47,MATCH(集計2021年度売上!$B8,集計pivot売上!$A$28:$A$47,0),MATCH(集計2021年度売上!BX$5,集計pivot売上!$28:$28,0)),0)</f>
        <v>0</v>
      </c>
      <c r="BZ8" s="56">
        <f>IFERROR(INDEX(集計pivot売上!$83:$103,MATCH(集計2021年度売上!$B8,集計pivot売上!$A$83:$A$103,0),MATCH(集計2021年度売上!BX$5,集計pivot売上!$83:$83,0)),0)</f>
        <v>0</v>
      </c>
      <c r="CA8" s="57">
        <f>IFERROR(INDEX(集計pivot売上!$177:$196,MATCH(集計2021年度売上!$B8,集計pivot売上!$A$177:$A$196,0),MATCH(集計2021年度売上!BX$5,集計pivot売上!$177:$177,0)),0)</f>
        <v>0</v>
      </c>
      <c r="CB8" s="58">
        <f>IFERROR(INDEX(集計pivot売上!$151:$170,MATCH(集計2021年度売上!$B8,集計pivot売上!$A$151:$A$170,0),MATCH(集計2021年度売上!BX$5,集計pivot売上!$151:$151,0)),0)</f>
        <v>0</v>
      </c>
      <c r="CC8" s="104">
        <f>IFERROR(INDEX(集計pivot売上!$203:$222,MATCH(集計2021年度売上!$B8,集計pivot売上!$A$203:$A$222,0),MATCH(集計2021年度売上!BX$5,集計pivot売上!$203:$203,0)),0)</f>
        <v>0</v>
      </c>
      <c r="CD8" s="61">
        <f>IFERROR(INDEX(集計pivot売上!$54:$73,MATCH(集計2021年度売上!$B8,集計pivot売上!$A$54:$A$73,0),MATCH(集計2021年度売上!BX$5,集計pivot売上!$54:$54,0)),0)</f>
        <v>0</v>
      </c>
      <c r="CE8" s="59">
        <f t="shared" ref="CE8:CE23" si="10">BW8+BX8-CD8</f>
        <v>0</v>
      </c>
      <c r="CF8" s="54">
        <f>IFERROR(INDEX(集計pivot売上!$3:$22,MATCH(集計2021年度売上!$B8,集計pivot売上!$A$3:$A$22,0),MATCH(集計2021年度売上!CF$5,集計pivot売上!$3:$3,0)),0)</f>
        <v>0</v>
      </c>
      <c r="CG8" s="55">
        <f>IFERROR(INDEX(集計pivot売上!$28:$47,MATCH(集計2021年度売上!$B8,集計pivot売上!$A$28:$A$47,0),MATCH(集計2021年度売上!CF$5,集計pivot売上!$28:$28,0)),0)</f>
        <v>0</v>
      </c>
      <c r="CH8" s="56">
        <f>IFERROR(INDEX(集計pivot売上!$83:$103,MATCH(集計2021年度売上!$B8,集計pivot売上!$A$83:$A$103,0),MATCH(集計2021年度売上!CF$5,集計pivot売上!$83:$83,0)),0)</f>
        <v>0</v>
      </c>
      <c r="CI8" s="57">
        <f>IFERROR(INDEX(集計pivot売上!$177:$196,MATCH(集計2021年度売上!$B8,集計pivot売上!$A$177:$A$196,0),MATCH(集計2021年度売上!CF$5,集計pivot売上!$177:$177,0)),0)</f>
        <v>0</v>
      </c>
      <c r="CJ8" s="58">
        <f>IFERROR(INDEX(集計pivot売上!$151:$170,MATCH(集計2021年度売上!$B8,集計pivot売上!$A$151:$A$170,0),MATCH(集計2021年度売上!CF$5,集計pivot売上!$151:$151,0)),0)</f>
        <v>0</v>
      </c>
      <c r="CK8" s="104">
        <f>IFERROR(INDEX(集計pivot売上!$203:$222,MATCH(集計2021年度売上!$B8,集計pivot売上!$A$203:$A$222,0),MATCH(集計2021年度売上!CF$5,集計pivot売上!$203:$203,0)),0)</f>
        <v>0</v>
      </c>
      <c r="CL8" s="61">
        <f>IFERROR(INDEX(集計pivot売上!$54:$73,MATCH(集計2021年度売上!$B8,集計pivot売上!$A$54:$A$73,0),MATCH(集計2021年度売上!CF$5,集計pivot売上!$54:$54,0)),0)</f>
        <v>0</v>
      </c>
      <c r="CM8" s="59">
        <f t="shared" ref="CM8:CM23" si="11">CE8+CF8-CL8</f>
        <v>0</v>
      </c>
      <c r="CN8" s="54">
        <f>IFERROR(INDEX(集計pivot売上!$3:$22,MATCH(集計2021年度売上!$B8,集計pivot売上!$A$3:$A$22,0),MATCH(集計2021年度売上!CN$5,集計pivot売上!$3:$3,0)),0)</f>
        <v>0</v>
      </c>
      <c r="CO8" s="55">
        <f>IFERROR(INDEX(集計pivot売上!$28:$47,MATCH(集計2021年度売上!$B8,集計pivot売上!$A$28:$A$47,0),MATCH(集計2021年度売上!CN$5,集計pivot売上!$28:$28,0)),0)</f>
        <v>0</v>
      </c>
      <c r="CP8" s="56">
        <f>IFERROR(INDEX(集計pivot売上!$83:$103,MATCH(集計2021年度売上!$B8,集計pivot売上!$A$83:$A$103,0),MATCH(集計2021年度売上!CN$5,集計pivot売上!$83:$83,0)),0)</f>
        <v>0</v>
      </c>
      <c r="CQ8" s="57">
        <f>IFERROR(INDEX(集計pivot売上!$177:$196,MATCH(集計2021年度売上!$B8,集計pivot売上!$A$177:$A$196,0),MATCH(集計2021年度売上!CN$5,集計pivot売上!$177:$177,0)),0)</f>
        <v>0</v>
      </c>
      <c r="CR8" s="58">
        <f>IFERROR(INDEX(集計pivot売上!$151:$170,MATCH(集計2021年度売上!$B8,集計pivot売上!$A$151:$A$170,0),MATCH(集計2021年度売上!CN$5,集計pivot売上!$151:$151,0)),0)</f>
        <v>0</v>
      </c>
      <c r="CS8" s="104">
        <f>IFERROR(INDEX(集計pivot売上!$203:$222,MATCH(集計2021年度売上!$B8,集計pivot売上!$A$203:$A$222,0),MATCH(集計2021年度売上!CN$5,集計pivot売上!$203:$203,0)),0)</f>
        <v>0</v>
      </c>
      <c r="CT8" s="61">
        <f>IFERROR(INDEX(集計pivot売上!$54:$73,MATCH(集計2021年度売上!$B8,集計pivot売上!$A$54:$A$73,0),MATCH(集計2021年度売上!CN$5,集計pivot売上!$54:$54,0)),0)</f>
        <v>0</v>
      </c>
      <c r="CU8" s="63">
        <f t="shared" ref="CU8:CU23" si="12">CM8+CN8-CT8</f>
        <v>0</v>
      </c>
      <c r="CW8" t="str">
        <f t="shared" si="0"/>
        <v>合成清酒</v>
      </c>
      <c r="CX8" s="46">
        <f t="shared" ref="CX8:CX23" si="13">SUMIF($C$6:$CU$6,"=ネット",$C8:$CU8)+SUMIF($C$6:$CU$6,"=店舗",$C8:$CU8)+C8</f>
        <v>0</v>
      </c>
      <c r="CY8" s="46">
        <f t="shared" ref="CY8:CY23" si="14">SUMIF($C$6:$CU$6,"=業販",$C8:$CU8)</f>
        <v>0</v>
      </c>
      <c r="CZ8" s="46">
        <f t="shared" ref="CZ8:CZ23" si="15">SUMIF($C$6:$CU$6,"=廃棄",$C8:$CU8)</f>
        <v>0</v>
      </c>
      <c r="DA8" s="46">
        <f t="shared" ref="DA8:DA23" si="16">CU8</f>
        <v>0</v>
      </c>
      <c r="DC8" s="46">
        <f t="shared" ref="DC8:DC23" si="17">C8</f>
        <v>0</v>
      </c>
      <c r="DD8" s="46">
        <f t="shared" ref="DD8:DD23" si="18">SUMIF($C$6:$CU$6,"=仕入",$C8:$CU8)</f>
        <v>0</v>
      </c>
      <c r="DE8" s="46">
        <f t="shared" ref="DE8:DE23" si="19">SUMIF($C$6:$CU$6,"=売上原価",$C8:$CU8)</f>
        <v>0</v>
      </c>
      <c r="DF8" s="46">
        <f t="shared" ref="DF8:DF23" si="20">SUM(DC8:DD8)-DE8</f>
        <v>0</v>
      </c>
      <c r="DG8" s="46">
        <f t="shared" ref="DG8:DG23" si="21">DF8-CU8</f>
        <v>0</v>
      </c>
    </row>
    <row r="9" spans="2:111" s="46" customFormat="1" x14ac:dyDescent="0.55000000000000004">
      <c r="B9" s="52" t="str">
        <f>'master（記入例）'!AL5</f>
        <v>連続式蒸留焼酎</v>
      </c>
      <c r="C9" s="53">
        <v>0</v>
      </c>
      <c r="D9" s="54">
        <f>IFERROR(INDEX(集計pivot売上!$3:$22,MATCH(集計2021年度売上!$B9,集計pivot売上!$A$3:$A$22,0),MATCH(集計2021年度売上!D$5,集計pivot売上!$3:$3,0)),0)</f>
        <v>0</v>
      </c>
      <c r="E9" s="55">
        <f>IFERROR(INDEX(集計pivot売上!$28:$47,MATCH(集計2021年度売上!$B9,集計pivot売上!$A$28:$A$47,0),MATCH(集計2021年度売上!D$5,集計pivot売上!$28:$28,0)),0)</f>
        <v>0</v>
      </c>
      <c r="F9" s="56">
        <f>IFERROR(INDEX(集計pivot売上!$83:$103,MATCH(集計2021年度売上!$B9,集計pivot売上!$A$83:$A$103,0),MATCH(集計2021年度売上!D$5,集計pivot売上!$83:$83,0)),0)</f>
        <v>0</v>
      </c>
      <c r="G9" s="57">
        <f>IFERROR(INDEX(集計pivot売上!$177:$196,MATCH(集計2021年度売上!$B9,集計pivot売上!$A$177:$A$196,0),MATCH(集計2021年度売上!D$5,集計pivot売上!$177:$177,0)),0)</f>
        <v>0</v>
      </c>
      <c r="H9" s="58">
        <f>IFERROR(INDEX(集計pivot売上!$151:$170,MATCH(集計2021年度売上!$B9,集計pivot売上!$A$151:$A$170,0),MATCH(集計2021年度売上!D$5,集計pivot売上!$151:$151,0)),0)</f>
        <v>0</v>
      </c>
      <c r="I9" s="104">
        <f>IFERROR(INDEX(集計pivot売上!$203:$222,MATCH(集計2021年度売上!$B9,集計pivot売上!$A$203:$A$222,0),MATCH(集計2021年度売上!D$5,集計pivot売上!$203:$203,0)),0)</f>
        <v>0</v>
      </c>
      <c r="J9" s="61">
        <f>IFERROR(INDEX(集計pivot売上!$54:$73,MATCH(集計2021年度売上!$B9,集計pivot売上!$A$54:$A$73,0),MATCH(集計2021年度売上!D$5,集計pivot売上!$54:$54,0)),0)</f>
        <v>0</v>
      </c>
      <c r="K9" s="59">
        <f t="shared" si="1"/>
        <v>0</v>
      </c>
      <c r="L9" s="54">
        <f>IFERROR(INDEX(集計pivot売上!$3:$22,MATCH(集計2021年度売上!$B9,集計pivot売上!$A$3:$A$22,0),MATCH(集計2021年度売上!L$5,集計pivot売上!$3:$3,0)),0)</f>
        <v>0</v>
      </c>
      <c r="M9" s="55">
        <f>IFERROR(INDEX(集計pivot売上!$28:$47,MATCH(集計2021年度売上!$B9,集計pivot売上!$A$28:$A$47,0),MATCH(集計2021年度売上!L$5,集計pivot売上!$28:$28,0)),0)</f>
        <v>0</v>
      </c>
      <c r="N9" s="56">
        <f>IFERROR(INDEX(集計pivot売上!$83:$103,MATCH(集計2021年度売上!$B9,集計pivot売上!$A$83:$A$103,0),MATCH(集計2021年度売上!L$5,集計pivot売上!$83:$83,0)),0)</f>
        <v>0</v>
      </c>
      <c r="O9" s="57">
        <f>IFERROR(INDEX(集計pivot売上!$177:$196,MATCH(集計2021年度売上!$B9,集計pivot売上!$A$177:$A$196,0),MATCH(集計2021年度売上!L$5,集計pivot売上!$177:$177,0)),0)</f>
        <v>0</v>
      </c>
      <c r="P9" s="58">
        <f>IFERROR(INDEX(集計pivot売上!$151:$170,MATCH(集計2021年度売上!$B9,集計pivot売上!$A$151:$A$170,0),MATCH(集計2021年度売上!L$5,集計pivot売上!$151:$151,0)),0)</f>
        <v>0</v>
      </c>
      <c r="Q9" s="104">
        <f>IFERROR(INDEX(集計pivot売上!$203:$222,MATCH(集計2021年度売上!$B9,集計pivot売上!$A$203:$A$222,0),MATCH(集計2021年度売上!L$5,集計pivot売上!$203:$203,0)),0)</f>
        <v>0</v>
      </c>
      <c r="R9" s="61">
        <f>IFERROR(INDEX(集計pivot売上!$54:$73,MATCH(集計2021年度売上!$B9,集計pivot売上!$A$54:$A$73,0),MATCH(集計2021年度売上!L$5,集計pivot売上!$54:$54,0)),0)</f>
        <v>0</v>
      </c>
      <c r="S9" s="59">
        <f t="shared" si="2"/>
        <v>0</v>
      </c>
      <c r="T9" s="54">
        <f>IFERROR(INDEX(集計pivot売上!$3:$22,MATCH(集計2021年度売上!$B9,集計pivot売上!$A$3:$A$22,0),MATCH(集計2021年度売上!T$5,集計pivot売上!$3:$3,0)),0)</f>
        <v>0</v>
      </c>
      <c r="U9" s="55">
        <f>IFERROR(INDEX(集計pivot売上!$28:$47,MATCH(集計2021年度売上!$B9,集計pivot売上!$A$28:$A$47,0),MATCH(集計2021年度売上!T$5,集計pivot売上!$28:$28,0)),0)</f>
        <v>0</v>
      </c>
      <c r="V9" s="56">
        <f>IFERROR(INDEX(集計pivot売上!$83:$103,MATCH(集計2021年度売上!$B9,集計pivot売上!$A$83:$A$103,0),MATCH(集計2021年度売上!T$5,集計pivot売上!$83:$83,0)),0)</f>
        <v>0</v>
      </c>
      <c r="W9" s="57">
        <f>IFERROR(INDEX(集計pivot売上!$177:$196,MATCH(集計2021年度売上!$B9,集計pivot売上!$A$177:$A$196,0),MATCH(集計2021年度売上!T$5,集計pivot売上!$177:$177,0)),0)</f>
        <v>0</v>
      </c>
      <c r="X9" s="58">
        <f>IFERROR(INDEX(集計pivot売上!$151:$170,MATCH(集計2021年度売上!$B9,集計pivot売上!$A$151:$A$170,0),MATCH(集計2021年度売上!T$5,集計pivot売上!$151:$151,0)),0)</f>
        <v>0</v>
      </c>
      <c r="Y9" s="104">
        <f>IFERROR(INDEX(集計pivot売上!$203:$222,MATCH(集計2021年度売上!$B9,集計pivot売上!$A$203:$A$222,0),MATCH(集計2021年度売上!T$5,集計pivot売上!$203:$203,0)),0)</f>
        <v>0</v>
      </c>
      <c r="Z9" s="61">
        <f>IFERROR(INDEX(集計pivot売上!$54:$73,MATCH(集計2021年度売上!$B9,集計pivot売上!$A$54:$A$73,0),MATCH(集計2021年度売上!T$5,集計pivot売上!$54:$54,0)),0)</f>
        <v>0</v>
      </c>
      <c r="AA9" s="59">
        <f t="shared" si="3"/>
        <v>0</v>
      </c>
      <c r="AB9" s="54">
        <f>IFERROR(INDEX(集計pivot売上!$3:$22,MATCH(集計2021年度売上!$B9,集計pivot売上!$A$3:$A$22,0),MATCH(集計2021年度売上!AB$5,集計pivot売上!$3:$3,0)),0)</f>
        <v>0</v>
      </c>
      <c r="AC9" s="55">
        <f>IFERROR(INDEX(集計pivot売上!$28:$47,MATCH(集計2021年度売上!$B9,集計pivot売上!$A$28:$A$47,0),MATCH(集計2021年度売上!AB$5,集計pivot売上!$28:$28,0)),0)</f>
        <v>0</v>
      </c>
      <c r="AD9" s="56">
        <f>IFERROR(INDEX(集計pivot売上!$83:$103,MATCH(集計2021年度売上!$B9,集計pivot売上!$A$83:$A$103,0),MATCH(集計2021年度売上!AB$5,集計pivot売上!$83:$83,0)),0)</f>
        <v>0</v>
      </c>
      <c r="AE9" s="57">
        <f>IFERROR(INDEX(集計pivot売上!$177:$196,MATCH(集計2021年度売上!$B9,集計pivot売上!$A$177:$A$196,0),MATCH(集計2021年度売上!AB$5,集計pivot売上!$177:$177,0)),0)</f>
        <v>0</v>
      </c>
      <c r="AF9" s="58">
        <f>IFERROR(INDEX(集計pivot売上!$151:$170,MATCH(集計2021年度売上!$B9,集計pivot売上!$A$151:$A$170,0),MATCH(集計2021年度売上!AB$5,集計pivot売上!$151:$151,0)),0)</f>
        <v>0</v>
      </c>
      <c r="AG9" s="104">
        <f>IFERROR(INDEX(集計pivot売上!$203:$222,MATCH(集計2021年度売上!$B9,集計pivot売上!$A$203:$A$222,0),MATCH(集計2021年度売上!AB$5,集計pivot売上!$203:$203,0)),0)</f>
        <v>0</v>
      </c>
      <c r="AH9" s="61">
        <f>IFERROR(INDEX(集計pivot売上!$54:$73,MATCH(集計2021年度売上!$B9,集計pivot売上!$A$54:$A$73,0),MATCH(集計2021年度売上!AB$5,集計pivot売上!$54:$54,0)),0)</f>
        <v>0</v>
      </c>
      <c r="AI9" s="59">
        <f t="shared" si="4"/>
        <v>0</v>
      </c>
      <c r="AJ9" s="54">
        <f>IFERROR(INDEX(集計pivot売上!$3:$22,MATCH(集計2021年度売上!$B9,集計pivot売上!$A$3:$A$22,0),MATCH(集計2021年度売上!AJ$5,集計pivot売上!$3:$3,0)),0)</f>
        <v>0</v>
      </c>
      <c r="AK9" s="55">
        <f>IFERROR(INDEX(集計pivot売上!$28:$47,MATCH(集計2021年度売上!$B9,集計pivot売上!$A$28:$A$47,0),MATCH(集計2021年度売上!AJ$5,集計pivot売上!$28:$28,0)),0)</f>
        <v>0</v>
      </c>
      <c r="AL9" s="56">
        <f>IFERROR(INDEX(集計pivot売上!$83:$103,MATCH(集計2021年度売上!$B9,集計pivot売上!$A$83:$A$103,0),MATCH(集計2021年度売上!AJ$5,集計pivot売上!$83:$83,0)),0)</f>
        <v>0</v>
      </c>
      <c r="AM9" s="57">
        <f>IFERROR(INDEX(集計pivot売上!$177:$196,MATCH(集計2021年度売上!$B9,集計pivot売上!$A$177:$A$196,0),MATCH(集計2021年度売上!AJ$5,集計pivot売上!$177:$177,0)),0)</f>
        <v>0</v>
      </c>
      <c r="AN9" s="58">
        <f>IFERROR(INDEX(集計pivot売上!$151:$170,MATCH(集計2021年度売上!$B9,集計pivot売上!$A$151:$A$170,0),MATCH(集計2021年度売上!AJ$5,集計pivot売上!$151:$151,0)),0)</f>
        <v>0</v>
      </c>
      <c r="AO9" s="104">
        <f>IFERROR(INDEX(集計pivot売上!$203:$222,MATCH(集計2021年度売上!$B9,集計pivot売上!$A$203:$A$222,0),MATCH(集計2021年度売上!AJ$5,集計pivot売上!$203:$203,0)),0)</f>
        <v>0</v>
      </c>
      <c r="AP9" s="61">
        <f>IFERROR(INDEX(集計pivot売上!$54:$73,MATCH(集計2021年度売上!$B9,集計pivot売上!$A$54:$A$73,0),MATCH(集計2021年度売上!AJ$5,集計pivot売上!$54:$54,0)),0)</f>
        <v>0</v>
      </c>
      <c r="AQ9" s="59">
        <f t="shared" si="5"/>
        <v>0</v>
      </c>
      <c r="AR9" s="54">
        <f>IFERROR(INDEX(集計pivot売上!$3:$22,MATCH(集計2021年度売上!$B9,集計pivot売上!$A$3:$A$22,0),MATCH(集計2021年度売上!AR$5,集計pivot売上!$3:$3,0)),0)</f>
        <v>0</v>
      </c>
      <c r="AS9" s="55">
        <f>IFERROR(INDEX(集計pivot売上!$28:$47,MATCH(集計2021年度売上!$B9,集計pivot売上!$A$28:$A$47,0),MATCH(集計2021年度売上!AR$5,集計pivot売上!$28:$28,0)),0)</f>
        <v>0</v>
      </c>
      <c r="AT9" s="56">
        <f>IFERROR(INDEX(集計pivot売上!$83:$103,MATCH(集計2021年度売上!$B9,集計pivot売上!$A$83:$A$103,0),MATCH(集計2021年度売上!AR$5,集計pivot売上!$83:$83,0)),0)</f>
        <v>0</v>
      </c>
      <c r="AU9" s="57">
        <f>IFERROR(INDEX(集計pivot売上!$177:$196,MATCH(集計2021年度売上!$B9,集計pivot売上!$A$177:$A$196,0),MATCH(集計2021年度売上!AR$5,集計pivot売上!$177:$177,0)),0)</f>
        <v>0</v>
      </c>
      <c r="AV9" s="58">
        <f>IFERROR(INDEX(集計pivot売上!$151:$170,MATCH(集計2021年度売上!$B9,集計pivot売上!$A$151:$A$170,0),MATCH(集計2021年度売上!AR$5,集計pivot売上!$151:$151,0)),0)</f>
        <v>0</v>
      </c>
      <c r="AW9" s="104">
        <f>IFERROR(INDEX(集計pivot売上!$203:$222,MATCH(集計2021年度売上!$B9,集計pivot売上!$A$203:$A$222,0),MATCH(集計2021年度売上!AR$5,集計pivot売上!$203:$203,0)),0)</f>
        <v>0</v>
      </c>
      <c r="AX9" s="61">
        <f>IFERROR(INDEX(集計pivot売上!$54:$73,MATCH(集計2021年度売上!$B9,集計pivot売上!$A$54:$A$73,0),MATCH(集計2021年度売上!AR$5,集計pivot売上!$54:$54,0)),0)</f>
        <v>0</v>
      </c>
      <c r="AY9" s="59">
        <f t="shared" si="6"/>
        <v>0</v>
      </c>
      <c r="AZ9" s="54">
        <f>IFERROR(INDEX(集計pivot売上!$3:$22,MATCH(集計2021年度売上!$B9,集計pivot売上!$A$3:$A$22,0),MATCH(集計2021年度売上!AZ$5,集計pivot売上!$3:$3,0)),0)</f>
        <v>0</v>
      </c>
      <c r="BA9" s="55">
        <f>IFERROR(INDEX(集計pivot売上!$28:$47,MATCH(集計2021年度売上!$B9,集計pivot売上!$A$28:$A$47,0),MATCH(集計2021年度売上!AZ$5,集計pivot売上!$28:$28,0)),0)</f>
        <v>0</v>
      </c>
      <c r="BB9" s="56">
        <f>IFERROR(INDEX(集計pivot売上!$83:$103,MATCH(集計2021年度売上!$B9,集計pivot売上!$A$83:$A$103,0),MATCH(集計2021年度売上!AZ$5,集計pivot売上!$83:$83,0)),0)</f>
        <v>0</v>
      </c>
      <c r="BC9" s="57">
        <f>IFERROR(INDEX(集計pivot売上!$177:$196,MATCH(集計2021年度売上!$B9,集計pivot売上!$A$177:$A$196,0),MATCH(集計2021年度売上!AZ$5,集計pivot売上!$177:$177,0)),0)</f>
        <v>0</v>
      </c>
      <c r="BD9" s="58">
        <f>IFERROR(INDEX(集計pivot売上!$151:$170,MATCH(集計2021年度売上!$B9,集計pivot売上!$A$151:$A$170,0),MATCH(集計2021年度売上!AZ$5,集計pivot売上!$151:$151,0)),0)</f>
        <v>0</v>
      </c>
      <c r="BE9" s="104">
        <f>IFERROR(INDEX(集計pivot売上!$203:$222,MATCH(集計2021年度売上!$B9,集計pivot売上!$A$203:$A$222,0),MATCH(集計2021年度売上!AZ$5,集計pivot売上!$203:$203,0)),0)</f>
        <v>0</v>
      </c>
      <c r="BF9" s="61">
        <f>IFERROR(INDEX(集計pivot売上!$54:$73,MATCH(集計2021年度売上!$B9,集計pivot売上!$A$54:$A$73,0),MATCH(集計2021年度売上!AZ$5,集計pivot売上!$54:$54,0)),0)</f>
        <v>0</v>
      </c>
      <c r="BG9" s="59">
        <f t="shared" si="7"/>
        <v>0</v>
      </c>
      <c r="BH9" s="54">
        <f>IFERROR(INDEX(集計pivot売上!$3:$22,MATCH(集計2021年度売上!$B9,集計pivot売上!$A$3:$A$22,0),MATCH(集計2021年度売上!BH$5,集計pivot売上!$3:$3,0)),0)</f>
        <v>0</v>
      </c>
      <c r="BI9" s="55">
        <f>IFERROR(INDEX(集計pivot売上!$28:$47,MATCH(集計2021年度売上!$B9,集計pivot売上!$A$28:$A$47,0),MATCH(集計2021年度売上!BH$5,集計pivot売上!$28:$28,0)),0)</f>
        <v>0</v>
      </c>
      <c r="BJ9" s="56">
        <f>IFERROR(INDEX(集計pivot売上!$83:$103,MATCH(集計2021年度売上!$B9,集計pivot売上!$A$83:$A$103,0),MATCH(集計2021年度売上!BH$5,集計pivot売上!$83:$83,0)),0)</f>
        <v>0</v>
      </c>
      <c r="BK9" s="57">
        <f>IFERROR(INDEX(集計pivot売上!$177:$196,MATCH(集計2021年度売上!$B9,集計pivot売上!$A$177:$A$196,0),MATCH(集計2021年度売上!BH$5,集計pivot売上!$177:$177,0)),0)</f>
        <v>0</v>
      </c>
      <c r="BL9" s="58">
        <f>IFERROR(INDEX(集計pivot売上!$151:$170,MATCH(集計2021年度売上!$B9,集計pivot売上!$A$151:$A$170,0),MATCH(集計2021年度売上!BH$5,集計pivot売上!$151:$151,0)),0)</f>
        <v>0</v>
      </c>
      <c r="BM9" s="104">
        <f>IFERROR(INDEX(集計pivot売上!$203:$222,MATCH(集計2021年度売上!$B9,集計pivot売上!$A$203:$A$222,0),MATCH(集計2021年度売上!BH$5,集計pivot売上!$203:$203,0)),0)</f>
        <v>0</v>
      </c>
      <c r="BN9" s="61">
        <f>IFERROR(INDEX(集計pivot売上!$54:$73,MATCH(集計2021年度売上!$B9,集計pivot売上!$A$54:$A$73,0),MATCH(集計2021年度売上!BH$5,集計pivot売上!$54:$54,0)),0)</f>
        <v>0</v>
      </c>
      <c r="BO9" s="59">
        <f t="shared" si="8"/>
        <v>0</v>
      </c>
      <c r="BP9" s="54">
        <f>IFERROR(INDEX(集計pivot売上!$3:$22,MATCH(集計2021年度売上!$B9,集計pivot売上!$A$3:$A$22,0),MATCH(集計2021年度売上!BP$5,集計pivot売上!$3:$3,0)),0)</f>
        <v>0</v>
      </c>
      <c r="BQ9" s="55">
        <f>IFERROR(INDEX(集計pivot売上!$28:$47,MATCH(集計2021年度売上!$B9,集計pivot売上!$A$28:$A$47,0),MATCH(集計2021年度売上!BP$5,集計pivot売上!$28:$28,0)),0)</f>
        <v>0</v>
      </c>
      <c r="BR9" s="56">
        <f>IFERROR(INDEX(集計pivot売上!$83:$103,MATCH(集計2021年度売上!$B9,集計pivot売上!$A$83:$A$103,0),MATCH(集計2021年度売上!BP$5,集計pivot売上!$83:$83,0)),0)</f>
        <v>0</v>
      </c>
      <c r="BS9" s="57">
        <f>IFERROR(INDEX(集計pivot売上!$177:$196,MATCH(集計2021年度売上!$B9,集計pivot売上!$A$177:$A$196,0),MATCH(集計2021年度売上!BP$5,集計pivot売上!$177:$177,0)),0)</f>
        <v>0</v>
      </c>
      <c r="BT9" s="58">
        <f>IFERROR(INDEX(集計pivot売上!$151:$170,MATCH(集計2021年度売上!$B9,集計pivot売上!$A$151:$A$170,0),MATCH(集計2021年度売上!BP$5,集計pivot売上!$151:$151,0)),0)</f>
        <v>0</v>
      </c>
      <c r="BU9" s="104">
        <f>IFERROR(INDEX(集計pivot売上!$203:$222,MATCH(集計2021年度売上!$B9,集計pivot売上!$A$203:$A$222,0),MATCH(集計2021年度売上!BP$5,集計pivot売上!$203:$203,0)),0)</f>
        <v>0</v>
      </c>
      <c r="BV9" s="61">
        <f>IFERROR(INDEX(集計pivot売上!$54:$73,MATCH(集計2021年度売上!$B9,集計pivot売上!$A$54:$A$73,0),MATCH(集計2021年度売上!BP$5,集計pivot売上!$54:$54,0)),0)</f>
        <v>0</v>
      </c>
      <c r="BW9" s="59">
        <f t="shared" si="9"/>
        <v>0</v>
      </c>
      <c r="BX9" s="54">
        <f>IFERROR(INDEX(集計pivot売上!$3:$22,MATCH(集計2021年度売上!$B9,集計pivot売上!$A$3:$A$22,0),MATCH(集計2021年度売上!BX$5,集計pivot売上!$3:$3,0)),0)</f>
        <v>0</v>
      </c>
      <c r="BY9" s="55">
        <f>IFERROR(INDEX(集計pivot売上!$28:$47,MATCH(集計2021年度売上!$B9,集計pivot売上!$A$28:$A$47,0),MATCH(集計2021年度売上!BX$5,集計pivot売上!$28:$28,0)),0)</f>
        <v>0</v>
      </c>
      <c r="BZ9" s="56">
        <f>IFERROR(INDEX(集計pivot売上!$83:$103,MATCH(集計2021年度売上!$B9,集計pivot売上!$A$83:$A$103,0),MATCH(集計2021年度売上!BX$5,集計pivot売上!$83:$83,0)),0)</f>
        <v>0</v>
      </c>
      <c r="CA9" s="57">
        <f>IFERROR(INDEX(集計pivot売上!$177:$196,MATCH(集計2021年度売上!$B9,集計pivot売上!$A$177:$A$196,0),MATCH(集計2021年度売上!BX$5,集計pivot売上!$177:$177,0)),0)</f>
        <v>0</v>
      </c>
      <c r="CB9" s="58">
        <f>IFERROR(INDEX(集計pivot売上!$151:$170,MATCH(集計2021年度売上!$B9,集計pivot売上!$A$151:$A$170,0),MATCH(集計2021年度売上!BX$5,集計pivot売上!$151:$151,0)),0)</f>
        <v>0</v>
      </c>
      <c r="CC9" s="104">
        <f>IFERROR(INDEX(集計pivot売上!$203:$222,MATCH(集計2021年度売上!$B9,集計pivot売上!$A$203:$A$222,0),MATCH(集計2021年度売上!BX$5,集計pivot売上!$203:$203,0)),0)</f>
        <v>0</v>
      </c>
      <c r="CD9" s="61">
        <f>IFERROR(INDEX(集計pivot売上!$54:$73,MATCH(集計2021年度売上!$B9,集計pivot売上!$A$54:$A$73,0),MATCH(集計2021年度売上!BX$5,集計pivot売上!$54:$54,0)),0)</f>
        <v>0</v>
      </c>
      <c r="CE9" s="59">
        <f t="shared" si="10"/>
        <v>0</v>
      </c>
      <c r="CF9" s="54">
        <f>IFERROR(INDEX(集計pivot売上!$3:$22,MATCH(集計2021年度売上!$B9,集計pivot売上!$A$3:$A$22,0),MATCH(集計2021年度売上!CF$5,集計pivot売上!$3:$3,0)),0)</f>
        <v>0</v>
      </c>
      <c r="CG9" s="55">
        <f>IFERROR(INDEX(集計pivot売上!$28:$47,MATCH(集計2021年度売上!$B9,集計pivot売上!$A$28:$A$47,0),MATCH(集計2021年度売上!CF$5,集計pivot売上!$28:$28,0)),0)</f>
        <v>0</v>
      </c>
      <c r="CH9" s="56">
        <f>IFERROR(INDEX(集計pivot売上!$83:$103,MATCH(集計2021年度売上!$B9,集計pivot売上!$A$83:$A$103,0),MATCH(集計2021年度売上!CF$5,集計pivot売上!$83:$83,0)),0)</f>
        <v>0</v>
      </c>
      <c r="CI9" s="57">
        <f>IFERROR(INDEX(集計pivot売上!$177:$196,MATCH(集計2021年度売上!$B9,集計pivot売上!$A$177:$A$196,0),MATCH(集計2021年度売上!CF$5,集計pivot売上!$177:$177,0)),0)</f>
        <v>0</v>
      </c>
      <c r="CJ9" s="58">
        <f>IFERROR(INDEX(集計pivot売上!$151:$170,MATCH(集計2021年度売上!$B9,集計pivot売上!$A$151:$A$170,0),MATCH(集計2021年度売上!CF$5,集計pivot売上!$151:$151,0)),0)</f>
        <v>0</v>
      </c>
      <c r="CK9" s="104">
        <f>IFERROR(INDEX(集計pivot売上!$203:$222,MATCH(集計2021年度売上!$B9,集計pivot売上!$A$203:$A$222,0),MATCH(集計2021年度売上!CF$5,集計pivot売上!$203:$203,0)),0)</f>
        <v>0</v>
      </c>
      <c r="CL9" s="61">
        <f>IFERROR(INDEX(集計pivot売上!$54:$73,MATCH(集計2021年度売上!$B9,集計pivot売上!$A$54:$A$73,0),MATCH(集計2021年度売上!CF$5,集計pivot売上!$54:$54,0)),0)</f>
        <v>0</v>
      </c>
      <c r="CM9" s="59">
        <f t="shared" si="11"/>
        <v>0</v>
      </c>
      <c r="CN9" s="54">
        <f>IFERROR(INDEX(集計pivot売上!$3:$22,MATCH(集計2021年度売上!$B9,集計pivot売上!$A$3:$A$22,0),MATCH(集計2021年度売上!CN$5,集計pivot売上!$3:$3,0)),0)</f>
        <v>0</v>
      </c>
      <c r="CO9" s="55">
        <f>IFERROR(INDEX(集計pivot売上!$28:$47,MATCH(集計2021年度売上!$B9,集計pivot売上!$A$28:$A$47,0),MATCH(集計2021年度売上!CN$5,集計pivot売上!$28:$28,0)),0)</f>
        <v>0</v>
      </c>
      <c r="CP9" s="56">
        <f>IFERROR(INDEX(集計pivot売上!$83:$103,MATCH(集計2021年度売上!$B9,集計pivot売上!$A$83:$A$103,0),MATCH(集計2021年度売上!CN$5,集計pivot売上!$83:$83,0)),0)</f>
        <v>0</v>
      </c>
      <c r="CQ9" s="57">
        <f>IFERROR(INDEX(集計pivot売上!$177:$196,MATCH(集計2021年度売上!$B9,集計pivot売上!$A$177:$A$196,0),MATCH(集計2021年度売上!CN$5,集計pivot売上!$177:$177,0)),0)</f>
        <v>0</v>
      </c>
      <c r="CR9" s="58">
        <f>IFERROR(INDEX(集計pivot売上!$151:$170,MATCH(集計2021年度売上!$B9,集計pivot売上!$A$151:$A$170,0),MATCH(集計2021年度売上!CN$5,集計pivot売上!$151:$151,0)),0)</f>
        <v>0</v>
      </c>
      <c r="CS9" s="104">
        <f>IFERROR(INDEX(集計pivot売上!$203:$222,MATCH(集計2021年度売上!$B9,集計pivot売上!$A$203:$A$222,0),MATCH(集計2021年度売上!CN$5,集計pivot売上!$203:$203,0)),0)</f>
        <v>0</v>
      </c>
      <c r="CT9" s="61">
        <f>IFERROR(INDEX(集計pivot売上!$54:$73,MATCH(集計2021年度売上!$B9,集計pivot売上!$A$54:$A$73,0),MATCH(集計2021年度売上!CN$5,集計pivot売上!$54:$54,0)),0)</f>
        <v>0</v>
      </c>
      <c r="CU9" s="63">
        <f t="shared" si="12"/>
        <v>0</v>
      </c>
      <c r="CW9" t="str">
        <f t="shared" si="0"/>
        <v>連続式蒸留焼酎</v>
      </c>
      <c r="CX9" s="46">
        <f t="shared" si="13"/>
        <v>0</v>
      </c>
      <c r="CY9" s="46">
        <f t="shared" si="14"/>
        <v>0</v>
      </c>
      <c r="CZ9" s="46">
        <f t="shared" si="15"/>
        <v>0</v>
      </c>
      <c r="DA9" s="46">
        <f t="shared" si="16"/>
        <v>0</v>
      </c>
      <c r="DC9" s="46">
        <f t="shared" si="17"/>
        <v>0</v>
      </c>
      <c r="DD9" s="46">
        <f t="shared" si="18"/>
        <v>0</v>
      </c>
      <c r="DE9" s="46">
        <f t="shared" si="19"/>
        <v>0</v>
      </c>
      <c r="DF9" s="46">
        <f t="shared" si="20"/>
        <v>0</v>
      </c>
      <c r="DG9" s="46">
        <f t="shared" si="21"/>
        <v>0</v>
      </c>
    </row>
    <row r="10" spans="2:111" s="46" customFormat="1" x14ac:dyDescent="0.55000000000000004">
      <c r="B10" s="52" t="str">
        <f>'master（記入例）'!AL6</f>
        <v>単式蒸留焼酎</v>
      </c>
      <c r="C10" s="53">
        <v>0</v>
      </c>
      <c r="D10" s="54">
        <f>IFERROR(INDEX(集計pivot売上!$3:$22,MATCH(集計2021年度売上!$B10,集計pivot売上!$A$3:$A$22,0),MATCH(集計2021年度売上!D$5,集計pivot売上!$3:$3,0)),0)</f>
        <v>0</v>
      </c>
      <c r="E10" s="55">
        <f>IFERROR(INDEX(集計pivot売上!$28:$47,MATCH(集計2021年度売上!$B10,集計pivot売上!$A$28:$A$47,0),MATCH(集計2021年度売上!D$5,集計pivot売上!$28:$28,0)),0)</f>
        <v>0</v>
      </c>
      <c r="F10" s="56">
        <f>IFERROR(INDEX(集計pivot売上!$83:$103,MATCH(集計2021年度売上!$B10,集計pivot売上!$A$83:$A$103,0),MATCH(集計2021年度売上!D$5,集計pivot売上!$83:$83,0)),0)</f>
        <v>0</v>
      </c>
      <c r="G10" s="57">
        <f>IFERROR(INDEX(集計pivot売上!$177:$196,MATCH(集計2021年度売上!$B10,集計pivot売上!$A$177:$A$196,0),MATCH(集計2021年度売上!D$5,集計pivot売上!$177:$177,0)),0)</f>
        <v>0</v>
      </c>
      <c r="H10" s="58">
        <f>IFERROR(INDEX(集計pivot売上!$151:$170,MATCH(集計2021年度売上!$B10,集計pivot売上!$A$151:$A$170,0),MATCH(集計2021年度売上!D$5,集計pivot売上!$151:$151,0)),0)</f>
        <v>0</v>
      </c>
      <c r="I10" s="104">
        <f>IFERROR(INDEX(集計pivot売上!$203:$222,MATCH(集計2021年度売上!$B10,集計pivot売上!$A$203:$A$222,0),MATCH(集計2021年度売上!D$5,集計pivot売上!$203:$203,0)),0)</f>
        <v>0</v>
      </c>
      <c r="J10" s="61">
        <f>IFERROR(INDEX(集計pivot売上!$54:$73,MATCH(集計2021年度売上!$B10,集計pivot売上!$A$54:$A$73,0),MATCH(集計2021年度売上!D$5,集計pivot売上!$54:$54,0)),0)</f>
        <v>0</v>
      </c>
      <c r="K10" s="59">
        <f t="shared" si="1"/>
        <v>0</v>
      </c>
      <c r="L10" s="54">
        <f>IFERROR(INDEX(集計pivot売上!$3:$22,MATCH(集計2021年度売上!$B10,集計pivot売上!$A$3:$A$22,0),MATCH(集計2021年度売上!L$5,集計pivot売上!$3:$3,0)),0)</f>
        <v>0</v>
      </c>
      <c r="M10" s="55">
        <f>IFERROR(INDEX(集計pivot売上!$28:$47,MATCH(集計2021年度売上!$B10,集計pivot売上!$A$28:$A$47,0),MATCH(集計2021年度売上!L$5,集計pivot売上!$28:$28,0)),0)</f>
        <v>0</v>
      </c>
      <c r="N10" s="56">
        <f>IFERROR(INDEX(集計pivot売上!$83:$103,MATCH(集計2021年度売上!$B10,集計pivot売上!$A$83:$A$103,0),MATCH(集計2021年度売上!L$5,集計pivot売上!$83:$83,0)),0)</f>
        <v>0</v>
      </c>
      <c r="O10" s="57">
        <f>IFERROR(INDEX(集計pivot売上!$177:$196,MATCH(集計2021年度売上!$B10,集計pivot売上!$A$177:$A$196,0),MATCH(集計2021年度売上!L$5,集計pivot売上!$177:$177,0)),0)</f>
        <v>0</v>
      </c>
      <c r="P10" s="58">
        <f>IFERROR(INDEX(集計pivot売上!$151:$170,MATCH(集計2021年度売上!$B10,集計pivot売上!$A$151:$A$170,0),MATCH(集計2021年度売上!L$5,集計pivot売上!$151:$151,0)),0)</f>
        <v>0</v>
      </c>
      <c r="Q10" s="104">
        <f>IFERROR(INDEX(集計pivot売上!$203:$222,MATCH(集計2021年度売上!$B10,集計pivot売上!$A$203:$A$222,0),MATCH(集計2021年度売上!L$5,集計pivot売上!$203:$203,0)),0)</f>
        <v>0</v>
      </c>
      <c r="R10" s="61">
        <f>IFERROR(INDEX(集計pivot売上!$54:$73,MATCH(集計2021年度売上!$B10,集計pivot売上!$A$54:$A$73,0),MATCH(集計2021年度売上!L$5,集計pivot売上!$54:$54,0)),0)</f>
        <v>0</v>
      </c>
      <c r="S10" s="59">
        <f t="shared" si="2"/>
        <v>0</v>
      </c>
      <c r="T10" s="54">
        <f>IFERROR(INDEX(集計pivot売上!$3:$22,MATCH(集計2021年度売上!$B10,集計pivot売上!$A$3:$A$22,0),MATCH(集計2021年度売上!T$5,集計pivot売上!$3:$3,0)),0)</f>
        <v>0</v>
      </c>
      <c r="U10" s="55">
        <f>IFERROR(INDEX(集計pivot売上!$28:$47,MATCH(集計2021年度売上!$B10,集計pivot売上!$A$28:$A$47,0),MATCH(集計2021年度売上!T$5,集計pivot売上!$28:$28,0)),0)</f>
        <v>0</v>
      </c>
      <c r="V10" s="56">
        <f>IFERROR(INDEX(集計pivot売上!$83:$103,MATCH(集計2021年度売上!$B10,集計pivot売上!$A$83:$A$103,0),MATCH(集計2021年度売上!T$5,集計pivot売上!$83:$83,0)),0)</f>
        <v>0</v>
      </c>
      <c r="W10" s="57">
        <f>IFERROR(INDEX(集計pivot売上!$177:$196,MATCH(集計2021年度売上!$B10,集計pivot売上!$A$177:$A$196,0),MATCH(集計2021年度売上!T$5,集計pivot売上!$177:$177,0)),0)</f>
        <v>0</v>
      </c>
      <c r="X10" s="58">
        <f>IFERROR(INDEX(集計pivot売上!$151:$170,MATCH(集計2021年度売上!$B10,集計pivot売上!$A$151:$A$170,0),MATCH(集計2021年度売上!T$5,集計pivot売上!$151:$151,0)),0)</f>
        <v>0</v>
      </c>
      <c r="Y10" s="104">
        <f>IFERROR(INDEX(集計pivot売上!$203:$222,MATCH(集計2021年度売上!$B10,集計pivot売上!$A$203:$A$222,0),MATCH(集計2021年度売上!T$5,集計pivot売上!$203:$203,0)),0)</f>
        <v>0</v>
      </c>
      <c r="Z10" s="61">
        <f>IFERROR(INDEX(集計pivot売上!$54:$73,MATCH(集計2021年度売上!$B10,集計pivot売上!$A$54:$A$73,0),MATCH(集計2021年度売上!T$5,集計pivot売上!$54:$54,0)),0)</f>
        <v>0</v>
      </c>
      <c r="AA10" s="59">
        <f t="shared" si="3"/>
        <v>0</v>
      </c>
      <c r="AB10" s="54">
        <f>IFERROR(INDEX(集計pivot売上!$3:$22,MATCH(集計2021年度売上!$B10,集計pivot売上!$A$3:$A$22,0),MATCH(集計2021年度売上!AB$5,集計pivot売上!$3:$3,0)),0)</f>
        <v>0</v>
      </c>
      <c r="AC10" s="55">
        <f>IFERROR(INDEX(集計pivot売上!$28:$47,MATCH(集計2021年度売上!$B10,集計pivot売上!$A$28:$A$47,0),MATCH(集計2021年度売上!AB$5,集計pivot売上!$28:$28,0)),0)</f>
        <v>0</v>
      </c>
      <c r="AD10" s="56">
        <f>IFERROR(INDEX(集計pivot売上!$83:$103,MATCH(集計2021年度売上!$B10,集計pivot売上!$A$83:$A$103,0),MATCH(集計2021年度売上!AB$5,集計pivot売上!$83:$83,0)),0)</f>
        <v>0</v>
      </c>
      <c r="AE10" s="57">
        <f>IFERROR(INDEX(集計pivot売上!$177:$196,MATCH(集計2021年度売上!$B10,集計pivot売上!$A$177:$A$196,0),MATCH(集計2021年度売上!AB$5,集計pivot売上!$177:$177,0)),0)</f>
        <v>0</v>
      </c>
      <c r="AF10" s="58">
        <f>IFERROR(INDEX(集計pivot売上!$151:$170,MATCH(集計2021年度売上!$B10,集計pivot売上!$A$151:$A$170,0),MATCH(集計2021年度売上!AB$5,集計pivot売上!$151:$151,0)),0)</f>
        <v>0</v>
      </c>
      <c r="AG10" s="104">
        <f>IFERROR(INDEX(集計pivot売上!$203:$222,MATCH(集計2021年度売上!$B10,集計pivot売上!$A$203:$A$222,0),MATCH(集計2021年度売上!AB$5,集計pivot売上!$203:$203,0)),0)</f>
        <v>0</v>
      </c>
      <c r="AH10" s="61">
        <f>IFERROR(INDEX(集計pivot売上!$54:$73,MATCH(集計2021年度売上!$B10,集計pivot売上!$A$54:$A$73,0),MATCH(集計2021年度売上!AB$5,集計pivot売上!$54:$54,0)),0)</f>
        <v>0</v>
      </c>
      <c r="AI10" s="59">
        <f t="shared" si="4"/>
        <v>0</v>
      </c>
      <c r="AJ10" s="54">
        <f>IFERROR(INDEX(集計pivot売上!$3:$22,MATCH(集計2021年度売上!$B10,集計pivot売上!$A$3:$A$22,0),MATCH(集計2021年度売上!AJ$5,集計pivot売上!$3:$3,0)),0)</f>
        <v>0</v>
      </c>
      <c r="AK10" s="55">
        <f>IFERROR(INDEX(集計pivot売上!$28:$47,MATCH(集計2021年度売上!$B10,集計pivot売上!$A$28:$A$47,0),MATCH(集計2021年度売上!AJ$5,集計pivot売上!$28:$28,0)),0)</f>
        <v>0</v>
      </c>
      <c r="AL10" s="56">
        <f>IFERROR(INDEX(集計pivot売上!$83:$103,MATCH(集計2021年度売上!$B10,集計pivot売上!$A$83:$A$103,0),MATCH(集計2021年度売上!AJ$5,集計pivot売上!$83:$83,0)),0)</f>
        <v>0</v>
      </c>
      <c r="AM10" s="57">
        <f>IFERROR(INDEX(集計pivot売上!$177:$196,MATCH(集計2021年度売上!$B10,集計pivot売上!$A$177:$A$196,0),MATCH(集計2021年度売上!AJ$5,集計pivot売上!$177:$177,0)),0)</f>
        <v>0</v>
      </c>
      <c r="AN10" s="58">
        <f>IFERROR(INDEX(集計pivot売上!$151:$170,MATCH(集計2021年度売上!$B10,集計pivot売上!$A$151:$A$170,0),MATCH(集計2021年度売上!AJ$5,集計pivot売上!$151:$151,0)),0)</f>
        <v>0</v>
      </c>
      <c r="AO10" s="104">
        <f>IFERROR(INDEX(集計pivot売上!$203:$222,MATCH(集計2021年度売上!$B10,集計pivot売上!$A$203:$A$222,0),MATCH(集計2021年度売上!AJ$5,集計pivot売上!$203:$203,0)),0)</f>
        <v>0</v>
      </c>
      <c r="AP10" s="61">
        <f>IFERROR(INDEX(集計pivot売上!$54:$73,MATCH(集計2021年度売上!$B10,集計pivot売上!$A$54:$A$73,0),MATCH(集計2021年度売上!AJ$5,集計pivot売上!$54:$54,0)),0)</f>
        <v>0</v>
      </c>
      <c r="AQ10" s="59">
        <f t="shared" si="5"/>
        <v>0</v>
      </c>
      <c r="AR10" s="54">
        <f>IFERROR(INDEX(集計pivot売上!$3:$22,MATCH(集計2021年度売上!$B10,集計pivot売上!$A$3:$A$22,0),MATCH(集計2021年度売上!AR$5,集計pivot売上!$3:$3,0)),0)</f>
        <v>0</v>
      </c>
      <c r="AS10" s="55">
        <f>IFERROR(INDEX(集計pivot売上!$28:$47,MATCH(集計2021年度売上!$B10,集計pivot売上!$A$28:$A$47,0),MATCH(集計2021年度売上!AR$5,集計pivot売上!$28:$28,0)),0)</f>
        <v>0</v>
      </c>
      <c r="AT10" s="56">
        <f>IFERROR(INDEX(集計pivot売上!$83:$103,MATCH(集計2021年度売上!$B10,集計pivot売上!$A$83:$A$103,0),MATCH(集計2021年度売上!AR$5,集計pivot売上!$83:$83,0)),0)</f>
        <v>0</v>
      </c>
      <c r="AU10" s="57">
        <f>IFERROR(INDEX(集計pivot売上!$177:$196,MATCH(集計2021年度売上!$B10,集計pivot売上!$A$177:$A$196,0),MATCH(集計2021年度売上!AR$5,集計pivot売上!$177:$177,0)),0)</f>
        <v>0</v>
      </c>
      <c r="AV10" s="58">
        <f>IFERROR(INDEX(集計pivot売上!$151:$170,MATCH(集計2021年度売上!$B10,集計pivot売上!$A$151:$A$170,0),MATCH(集計2021年度売上!AR$5,集計pivot売上!$151:$151,0)),0)</f>
        <v>0</v>
      </c>
      <c r="AW10" s="104">
        <f>IFERROR(INDEX(集計pivot売上!$203:$222,MATCH(集計2021年度売上!$B10,集計pivot売上!$A$203:$A$222,0),MATCH(集計2021年度売上!AR$5,集計pivot売上!$203:$203,0)),0)</f>
        <v>0</v>
      </c>
      <c r="AX10" s="61">
        <f>IFERROR(INDEX(集計pivot売上!$54:$73,MATCH(集計2021年度売上!$B10,集計pivot売上!$A$54:$A$73,0),MATCH(集計2021年度売上!AR$5,集計pivot売上!$54:$54,0)),0)</f>
        <v>0</v>
      </c>
      <c r="AY10" s="59">
        <f t="shared" si="6"/>
        <v>0</v>
      </c>
      <c r="AZ10" s="54">
        <f>IFERROR(INDEX(集計pivot売上!$3:$22,MATCH(集計2021年度売上!$B10,集計pivot売上!$A$3:$A$22,0),MATCH(集計2021年度売上!AZ$5,集計pivot売上!$3:$3,0)),0)</f>
        <v>0</v>
      </c>
      <c r="BA10" s="55">
        <f>IFERROR(INDEX(集計pivot売上!$28:$47,MATCH(集計2021年度売上!$B10,集計pivot売上!$A$28:$A$47,0),MATCH(集計2021年度売上!AZ$5,集計pivot売上!$28:$28,0)),0)</f>
        <v>0</v>
      </c>
      <c r="BB10" s="56">
        <f>IFERROR(INDEX(集計pivot売上!$83:$103,MATCH(集計2021年度売上!$B10,集計pivot売上!$A$83:$A$103,0),MATCH(集計2021年度売上!AZ$5,集計pivot売上!$83:$83,0)),0)</f>
        <v>0</v>
      </c>
      <c r="BC10" s="57">
        <f>IFERROR(INDEX(集計pivot売上!$177:$196,MATCH(集計2021年度売上!$B10,集計pivot売上!$A$177:$A$196,0),MATCH(集計2021年度売上!AZ$5,集計pivot売上!$177:$177,0)),0)</f>
        <v>0</v>
      </c>
      <c r="BD10" s="58">
        <f>IFERROR(INDEX(集計pivot売上!$151:$170,MATCH(集計2021年度売上!$B10,集計pivot売上!$A$151:$A$170,0),MATCH(集計2021年度売上!AZ$5,集計pivot売上!$151:$151,0)),0)</f>
        <v>0</v>
      </c>
      <c r="BE10" s="104">
        <f>IFERROR(INDEX(集計pivot売上!$203:$222,MATCH(集計2021年度売上!$B10,集計pivot売上!$A$203:$A$222,0),MATCH(集計2021年度売上!AZ$5,集計pivot売上!$203:$203,0)),0)</f>
        <v>0</v>
      </c>
      <c r="BF10" s="61">
        <f>IFERROR(INDEX(集計pivot売上!$54:$73,MATCH(集計2021年度売上!$B10,集計pivot売上!$A$54:$A$73,0),MATCH(集計2021年度売上!AZ$5,集計pivot売上!$54:$54,0)),0)</f>
        <v>0</v>
      </c>
      <c r="BG10" s="59">
        <f t="shared" si="7"/>
        <v>0</v>
      </c>
      <c r="BH10" s="54">
        <f>IFERROR(INDEX(集計pivot売上!$3:$22,MATCH(集計2021年度売上!$B10,集計pivot売上!$A$3:$A$22,0),MATCH(集計2021年度売上!BH$5,集計pivot売上!$3:$3,0)),0)</f>
        <v>0</v>
      </c>
      <c r="BI10" s="55">
        <f>IFERROR(INDEX(集計pivot売上!$28:$47,MATCH(集計2021年度売上!$B10,集計pivot売上!$A$28:$A$47,0),MATCH(集計2021年度売上!BH$5,集計pivot売上!$28:$28,0)),0)</f>
        <v>0</v>
      </c>
      <c r="BJ10" s="56">
        <f>IFERROR(INDEX(集計pivot売上!$83:$103,MATCH(集計2021年度売上!$B10,集計pivot売上!$A$83:$A$103,0),MATCH(集計2021年度売上!BH$5,集計pivot売上!$83:$83,0)),0)</f>
        <v>0</v>
      </c>
      <c r="BK10" s="57">
        <f>IFERROR(INDEX(集計pivot売上!$177:$196,MATCH(集計2021年度売上!$B10,集計pivot売上!$A$177:$A$196,0),MATCH(集計2021年度売上!BH$5,集計pivot売上!$177:$177,0)),0)</f>
        <v>0</v>
      </c>
      <c r="BL10" s="58">
        <f>IFERROR(INDEX(集計pivot売上!$151:$170,MATCH(集計2021年度売上!$B10,集計pivot売上!$A$151:$A$170,0),MATCH(集計2021年度売上!BH$5,集計pivot売上!$151:$151,0)),0)</f>
        <v>0</v>
      </c>
      <c r="BM10" s="104">
        <f>IFERROR(INDEX(集計pivot売上!$203:$222,MATCH(集計2021年度売上!$B10,集計pivot売上!$A$203:$A$222,0),MATCH(集計2021年度売上!BH$5,集計pivot売上!$203:$203,0)),0)</f>
        <v>0</v>
      </c>
      <c r="BN10" s="61">
        <f>IFERROR(INDEX(集計pivot売上!$54:$73,MATCH(集計2021年度売上!$B10,集計pivot売上!$A$54:$A$73,0),MATCH(集計2021年度売上!BH$5,集計pivot売上!$54:$54,0)),0)</f>
        <v>0</v>
      </c>
      <c r="BO10" s="59">
        <f t="shared" si="8"/>
        <v>0</v>
      </c>
      <c r="BP10" s="54">
        <f>IFERROR(INDEX(集計pivot売上!$3:$22,MATCH(集計2021年度売上!$B10,集計pivot売上!$A$3:$A$22,0),MATCH(集計2021年度売上!BP$5,集計pivot売上!$3:$3,0)),0)</f>
        <v>0</v>
      </c>
      <c r="BQ10" s="55">
        <f>IFERROR(INDEX(集計pivot売上!$28:$47,MATCH(集計2021年度売上!$B10,集計pivot売上!$A$28:$A$47,0),MATCH(集計2021年度売上!BP$5,集計pivot売上!$28:$28,0)),0)</f>
        <v>0</v>
      </c>
      <c r="BR10" s="56">
        <f>IFERROR(INDEX(集計pivot売上!$83:$103,MATCH(集計2021年度売上!$B10,集計pivot売上!$A$83:$A$103,0),MATCH(集計2021年度売上!BP$5,集計pivot売上!$83:$83,0)),0)</f>
        <v>0</v>
      </c>
      <c r="BS10" s="57">
        <f>IFERROR(INDEX(集計pivot売上!$177:$196,MATCH(集計2021年度売上!$B10,集計pivot売上!$A$177:$A$196,0),MATCH(集計2021年度売上!BP$5,集計pivot売上!$177:$177,0)),0)</f>
        <v>0</v>
      </c>
      <c r="BT10" s="58">
        <f>IFERROR(INDEX(集計pivot売上!$151:$170,MATCH(集計2021年度売上!$B10,集計pivot売上!$A$151:$A$170,0),MATCH(集計2021年度売上!BP$5,集計pivot売上!$151:$151,0)),0)</f>
        <v>0</v>
      </c>
      <c r="BU10" s="104">
        <f>IFERROR(INDEX(集計pivot売上!$203:$222,MATCH(集計2021年度売上!$B10,集計pivot売上!$A$203:$A$222,0),MATCH(集計2021年度売上!BP$5,集計pivot売上!$203:$203,0)),0)</f>
        <v>0</v>
      </c>
      <c r="BV10" s="61">
        <f>IFERROR(INDEX(集計pivot売上!$54:$73,MATCH(集計2021年度売上!$B10,集計pivot売上!$A$54:$A$73,0),MATCH(集計2021年度売上!BP$5,集計pivot売上!$54:$54,0)),0)</f>
        <v>0</v>
      </c>
      <c r="BW10" s="59">
        <f t="shared" si="9"/>
        <v>0</v>
      </c>
      <c r="BX10" s="54">
        <f>IFERROR(INDEX(集計pivot売上!$3:$22,MATCH(集計2021年度売上!$B10,集計pivot売上!$A$3:$A$22,0),MATCH(集計2021年度売上!BX$5,集計pivot売上!$3:$3,0)),0)</f>
        <v>0</v>
      </c>
      <c r="BY10" s="55">
        <f>IFERROR(INDEX(集計pivot売上!$28:$47,MATCH(集計2021年度売上!$B10,集計pivot売上!$A$28:$A$47,0),MATCH(集計2021年度売上!BX$5,集計pivot売上!$28:$28,0)),0)</f>
        <v>0</v>
      </c>
      <c r="BZ10" s="56">
        <f>IFERROR(INDEX(集計pivot売上!$83:$103,MATCH(集計2021年度売上!$B10,集計pivot売上!$A$83:$A$103,0),MATCH(集計2021年度売上!BX$5,集計pivot売上!$83:$83,0)),0)</f>
        <v>0</v>
      </c>
      <c r="CA10" s="57">
        <f>IFERROR(INDEX(集計pivot売上!$177:$196,MATCH(集計2021年度売上!$B10,集計pivot売上!$A$177:$A$196,0),MATCH(集計2021年度売上!BX$5,集計pivot売上!$177:$177,0)),0)</f>
        <v>0</v>
      </c>
      <c r="CB10" s="58">
        <f>IFERROR(INDEX(集計pivot売上!$151:$170,MATCH(集計2021年度売上!$B10,集計pivot売上!$A$151:$A$170,0),MATCH(集計2021年度売上!BX$5,集計pivot売上!$151:$151,0)),0)</f>
        <v>0</v>
      </c>
      <c r="CC10" s="104">
        <f>IFERROR(INDEX(集計pivot売上!$203:$222,MATCH(集計2021年度売上!$B10,集計pivot売上!$A$203:$A$222,0),MATCH(集計2021年度売上!BX$5,集計pivot売上!$203:$203,0)),0)</f>
        <v>0</v>
      </c>
      <c r="CD10" s="61">
        <f>IFERROR(INDEX(集計pivot売上!$54:$73,MATCH(集計2021年度売上!$B10,集計pivot売上!$A$54:$A$73,0),MATCH(集計2021年度売上!BX$5,集計pivot売上!$54:$54,0)),0)</f>
        <v>0</v>
      </c>
      <c r="CE10" s="59">
        <f t="shared" si="10"/>
        <v>0</v>
      </c>
      <c r="CF10" s="54">
        <f>IFERROR(INDEX(集計pivot売上!$3:$22,MATCH(集計2021年度売上!$B10,集計pivot売上!$A$3:$A$22,0),MATCH(集計2021年度売上!CF$5,集計pivot売上!$3:$3,0)),0)</f>
        <v>0</v>
      </c>
      <c r="CG10" s="55">
        <f>IFERROR(INDEX(集計pivot売上!$28:$47,MATCH(集計2021年度売上!$B10,集計pivot売上!$A$28:$A$47,0),MATCH(集計2021年度売上!CF$5,集計pivot売上!$28:$28,0)),0)</f>
        <v>0</v>
      </c>
      <c r="CH10" s="56">
        <f>IFERROR(INDEX(集計pivot売上!$83:$103,MATCH(集計2021年度売上!$B10,集計pivot売上!$A$83:$A$103,0),MATCH(集計2021年度売上!CF$5,集計pivot売上!$83:$83,0)),0)</f>
        <v>0</v>
      </c>
      <c r="CI10" s="57">
        <f>IFERROR(INDEX(集計pivot売上!$177:$196,MATCH(集計2021年度売上!$B10,集計pivot売上!$A$177:$A$196,0),MATCH(集計2021年度売上!CF$5,集計pivot売上!$177:$177,0)),0)</f>
        <v>0</v>
      </c>
      <c r="CJ10" s="58">
        <f>IFERROR(INDEX(集計pivot売上!$151:$170,MATCH(集計2021年度売上!$B10,集計pivot売上!$A$151:$A$170,0),MATCH(集計2021年度売上!CF$5,集計pivot売上!$151:$151,0)),0)</f>
        <v>0</v>
      </c>
      <c r="CK10" s="104">
        <f>IFERROR(INDEX(集計pivot売上!$203:$222,MATCH(集計2021年度売上!$B10,集計pivot売上!$A$203:$A$222,0),MATCH(集計2021年度売上!CF$5,集計pivot売上!$203:$203,0)),0)</f>
        <v>0</v>
      </c>
      <c r="CL10" s="61">
        <f>IFERROR(INDEX(集計pivot売上!$54:$73,MATCH(集計2021年度売上!$B10,集計pivot売上!$A$54:$A$73,0),MATCH(集計2021年度売上!CF$5,集計pivot売上!$54:$54,0)),0)</f>
        <v>0</v>
      </c>
      <c r="CM10" s="59">
        <f t="shared" si="11"/>
        <v>0</v>
      </c>
      <c r="CN10" s="54">
        <f>IFERROR(INDEX(集計pivot売上!$3:$22,MATCH(集計2021年度売上!$B10,集計pivot売上!$A$3:$A$22,0),MATCH(集計2021年度売上!CN$5,集計pivot売上!$3:$3,0)),0)</f>
        <v>0</v>
      </c>
      <c r="CO10" s="55">
        <f>IFERROR(INDEX(集計pivot売上!$28:$47,MATCH(集計2021年度売上!$B10,集計pivot売上!$A$28:$A$47,0),MATCH(集計2021年度売上!CN$5,集計pivot売上!$28:$28,0)),0)</f>
        <v>0</v>
      </c>
      <c r="CP10" s="56">
        <f>IFERROR(INDEX(集計pivot売上!$83:$103,MATCH(集計2021年度売上!$B10,集計pivot売上!$A$83:$A$103,0),MATCH(集計2021年度売上!CN$5,集計pivot売上!$83:$83,0)),0)</f>
        <v>0</v>
      </c>
      <c r="CQ10" s="57">
        <f>IFERROR(INDEX(集計pivot売上!$177:$196,MATCH(集計2021年度売上!$B10,集計pivot売上!$A$177:$A$196,0),MATCH(集計2021年度売上!CN$5,集計pivot売上!$177:$177,0)),0)</f>
        <v>0</v>
      </c>
      <c r="CR10" s="58">
        <f>IFERROR(INDEX(集計pivot売上!$151:$170,MATCH(集計2021年度売上!$B10,集計pivot売上!$A$151:$A$170,0),MATCH(集計2021年度売上!CN$5,集計pivot売上!$151:$151,0)),0)</f>
        <v>0</v>
      </c>
      <c r="CS10" s="104">
        <f>IFERROR(INDEX(集計pivot売上!$203:$222,MATCH(集計2021年度売上!$B10,集計pivot売上!$A$203:$A$222,0),MATCH(集計2021年度売上!CN$5,集計pivot売上!$203:$203,0)),0)</f>
        <v>0</v>
      </c>
      <c r="CT10" s="61">
        <f>IFERROR(INDEX(集計pivot売上!$54:$73,MATCH(集計2021年度売上!$B10,集計pivot売上!$A$54:$A$73,0),MATCH(集計2021年度売上!CN$5,集計pivot売上!$54:$54,0)),0)</f>
        <v>0</v>
      </c>
      <c r="CU10" s="63">
        <f t="shared" si="12"/>
        <v>0</v>
      </c>
      <c r="CW10" t="str">
        <f t="shared" si="0"/>
        <v>単式蒸留焼酎</v>
      </c>
      <c r="CX10" s="46">
        <f t="shared" si="13"/>
        <v>0</v>
      </c>
      <c r="CY10" s="46">
        <f t="shared" si="14"/>
        <v>0</v>
      </c>
      <c r="CZ10" s="46">
        <f t="shared" si="15"/>
        <v>0</v>
      </c>
      <c r="DA10" s="46">
        <f t="shared" si="16"/>
        <v>0</v>
      </c>
      <c r="DC10" s="46">
        <f t="shared" si="17"/>
        <v>0</v>
      </c>
      <c r="DD10" s="46">
        <f t="shared" si="18"/>
        <v>0</v>
      </c>
      <c r="DE10" s="46">
        <f t="shared" si="19"/>
        <v>0</v>
      </c>
      <c r="DF10" s="46">
        <f t="shared" si="20"/>
        <v>0</v>
      </c>
      <c r="DG10" s="46">
        <f t="shared" si="21"/>
        <v>0</v>
      </c>
    </row>
    <row r="11" spans="2:111" s="46" customFormat="1" x14ac:dyDescent="0.55000000000000004">
      <c r="B11" s="52" t="str">
        <f>'master（記入例）'!AL7</f>
        <v>みりん</v>
      </c>
      <c r="C11" s="53">
        <v>0</v>
      </c>
      <c r="D11" s="54">
        <f>IFERROR(INDEX(集計pivot売上!$3:$22,MATCH(集計2021年度売上!$B11,集計pivot売上!$A$3:$A$22,0),MATCH(集計2021年度売上!D$5,集計pivot売上!$3:$3,0)),0)</f>
        <v>0</v>
      </c>
      <c r="E11" s="55">
        <f>IFERROR(INDEX(集計pivot売上!$28:$47,MATCH(集計2021年度売上!$B11,集計pivot売上!$A$28:$A$47,0),MATCH(集計2021年度売上!D$5,集計pivot売上!$28:$28,0)),0)</f>
        <v>0</v>
      </c>
      <c r="F11" s="56">
        <f>IFERROR(INDEX(集計pivot売上!$83:$103,MATCH(集計2021年度売上!$B11,集計pivot売上!$A$83:$A$103,0),MATCH(集計2021年度売上!D$5,集計pivot売上!$83:$83,0)),0)</f>
        <v>0</v>
      </c>
      <c r="G11" s="57">
        <f>IFERROR(INDEX(集計pivot売上!$177:$196,MATCH(集計2021年度売上!$B11,集計pivot売上!$A$177:$A$196,0),MATCH(集計2021年度売上!D$5,集計pivot売上!$177:$177,0)),0)</f>
        <v>0</v>
      </c>
      <c r="H11" s="58">
        <f>IFERROR(INDEX(集計pivot売上!$151:$170,MATCH(集計2021年度売上!$B11,集計pivot売上!$A$151:$A$170,0),MATCH(集計2021年度売上!D$5,集計pivot売上!$151:$151,0)),0)</f>
        <v>0</v>
      </c>
      <c r="I11" s="104">
        <f>IFERROR(INDEX(集計pivot売上!$203:$222,MATCH(集計2021年度売上!$B11,集計pivot売上!$A$203:$A$222,0),MATCH(集計2021年度売上!D$5,集計pivot売上!$203:$203,0)),0)</f>
        <v>0</v>
      </c>
      <c r="J11" s="61">
        <f>IFERROR(INDEX(集計pivot売上!$54:$73,MATCH(集計2021年度売上!$B11,集計pivot売上!$A$54:$A$73,0),MATCH(集計2021年度売上!D$5,集計pivot売上!$54:$54,0)),0)</f>
        <v>0</v>
      </c>
      <c r="K11" s="59">
        <f t="shared" si="1"/>
        <v>0</v>
      </c>
      <c r="L11" s="54">
        <f>IFERROR(INDEX(集計pivot売上!$3:$22,MATCH(集計2021年度売上!$B11,集計pivot売上!$A$3:$A$22,0),MATCH(集計2021年度売上!L$5,集計pivot売上!$3:$3,0)),0)</f>
        <v>0</v>
      </c>
      <c r="M11" s="55">
        <f>IFERROR(INDEX(集計pivot売上!$28:$47,MATCH(集計2021年度売上!$B11,集計pivot売上!$A$28:$A$47,0),MATCH(集計2021年度売上!L$5,集計pivot売上!$28:$28,0)),0)</f>
        <v>0</v>
      </c>
      <c r="N11" s="56">
        <f>IFERROR(INDEX(集計pivot売上!$83:$103,MATCH(集計2021年度売上!$B11,集計pivot売上!$A$83:$A$103,0),MATCH(集計2021年度売上!L$5,集計pivot売上!$83:$83,0)),0)</f>
        <v>0</v>
      </c>
      <c r="O11" s="57">
        <f>IFERROR(INDEX(集計pivot売上!$177:$196,MATCH(集計2021年度売上!$B11,集計pivot売上!$A$177:$A$196,0),MATCH(集計2021年度売上!L$5,集計pivot売上!$177:$177,0)),0)</f>
        <v>0</v>
      </c>
      <c r="P11" s="58">
        <f>IFERROR(INDEX(集計pivot売上!$151:$170,MATCH(集計2021年度売上!$B11,集計pivot売上!$A$151:$A$170,0),MATCH(集計2021年度売上!L$5,集計pivot売上!$151:$151,0)),0)</f>
        <v>0</v>
      </c>
      <c r="Q11" s="104">
        <f>IFERROR(INDEX(集計pivot売上!$203:$222,MATCH(集計2021年度売上!$B11,集計pivot売上!$A$203:$A$222,0),MATCH(集計2021年度売上!L$5,集計pivot売上!$203:$203,0)),0)</f>
        <v>0</v>
      </c>
      <c r="R11" s="61">
        <f>IFERROR(INDEX(集計pivot売上!$54:$73,MATCH(集計2021年度売上!$B11,集計pivot売上!$A$54:$A$73,0),MATCH(集計2021年度売上!L$5,集計pivot売上!$54:$54,0)),0)</f>
        <v>0</v>
      </c>
      <c r="S11" s="59">
        <f t="shared" si="2"/>
        <v>0</v>
      </c>
      <c r="T11" s="54">
        <f>IFERROR(INDEX(集計pivot売上!$3:$22,MATCH(集計2021年度売上!$B11,集計pivot売上!$A$3:$A$22,0),MATCH(集計2021年度売上!T$5,集計pivot売上!$3:$3,0)),0)</f>
        <v>0</v>
      </c>
      <c r="U11" s="55">
        <f>IFERROR(INDEX(集計pivot売上!$28:$47,MATCH(集計2021年度売上!$B11,集計pivot売上!$A$28:$A$47,0),MATCH(集計2021年度売上!T$5,集計pivot売上!$28:$28,0)),0)</f>
        <v>0</v>
      </c>
      <c r="V11" s="56">
        <f>IFERROR(INDEX(集計pivot売上!$83:$103,MATCH(集計2021年度売上!$B11,集計pivot売上!$A$83:$A$103,0),MATCH(集計2021年度売上!T$5,集計pivot売上!$83:$83,0)),0)</f>
        <v>0</v>
      </c>
      <c r="W11" s="57">
        <f>IFERROR(INDEX(集計pivot売上!$177:$196,MATCH(集計2021年度売上!$B11,集計pivot売上!$A$177:$A$196,0),MATCH(集計2021年度売上!T$5,集計pivot売上!$177:$177,0)),0)</f>
        <v>0</v>
      </c>
      <c r="X11" s="58">
        <f>IFERROR(INDEX(集計pivot売上!$151:$170,MATCH(集計2021年度売上!$B11,集計pivot売上!$A$151:$A$170,0),MATCH(集計2021年度売上!T$5,集計pivot売上!$151:$151,0)),0)</f>
        <v>0</v>
      </c>
      <c r="Y11" s="104">
        <f>IFERROR(INDEX(集計pivot売上!$203:$222,MATCH(集計2021年度売上!$B11,集計pivot売上!$A$203:$A$222,0),MATCH(集計2021年度売上!T$5,集計pivot売上!$203:$203,0)),0)</f>
        <v>0</v>
      </c>
      <c r="Z11" s="61">
        <f>IFERROR(INDEX(集計pivot売上!$54:$73,MATCH(集計2021年度売上!$B11,集計pivot売上!$A$54:$A$73,0),MATCH(集計2021年度売上!T$5,集計pivot売上!$54:$54,0)),0)</f>
        <v>0</v>
      </c>
      <c r="AA11" s="59">
        <f t="shared" si="3"/>
        <v>0</v>
      </c>
      <c r="AB11" s="54">
        <f>IFERROR(INDEX(集計pivot売上!$3:$22,MATCH(集計2021年度売上!$B11,集計pivot売上!$A$3:$A$22,0),MATCH(集計2021年度売上!AB$5,集計pivot売上!$3:$3,0)),0)</f>
        <v>0</v>
      </c>
      <c r="AC11" s="55">
        <f>IFERROR(INDEX(集計pivot売上!$28:$47,MATCH(集計2021年度売上!$B11,集計pivot売上!$A$28:$A$47,0),MATCH(集計2021年度売上!AB$5,集計pivot売上!$28:$28,0)),0)</f>
        <v>0</v>
      </c>
      <c r="AD11" s="56">
        <f>IFERROR(INDEX(集計pivot売上!$83:$103,MATCH(集計2021年度売上!$B11,集計pivot売上!$A$83:$A$103,0),MATCH(集計2021年度売上!AB$5,集計pivot売上!$83:$83,0)),0)</f>
        <v>0</v>
      </c>
      <c r="AE11" s="57">
        <f>IFERROR(INDEX(集計pivot売上!$177:$196,MATCH(集計2021年度売上!$B11,集計pivot売上!$A$177:$A$196,0),MATCH(集計2021年度売上!AB$5,集計pivot売上!$177:$177,0)),0)</f>
        <v>0</v>
      </c>
      <c r="AF11" s="58">
        <f>IFERROR(INDEX(集計pivot売上!$151:$170,MATCH(集計2021年度売上!$B11,集計pivot売上!$A$151:$A$170,0),MATCH(集計2021年度売上!AB$5,集計pivot売上!$151:$151,0)),0)</f>
        <v>0</v>
      </c>
      <c r="AG11" s="104">
        <f>IFERROR(INDEX(集計pivot売上!$203:$222,MATCH(集計2021年度売上!$B11,集計pivot売上!$A$203:$A$222,0),MATCH(集計2021年度売上!AB$5,集計pivot売上!$203:$203,0)),0)</f>
        <v>0</v>
      </c>
      <c r="AH11" s="61">
        <f>IFERROR(INDEX(集計pivot売上!$54:$73,MATCH(集計2021年度売上!$B11,集計pivot売上!$A$54:$A$73,0),MATCH(集計2021年度売上!AB$5,集計pivot売上!$54:$54,0)),0)</f>
        <v>0</v>
      </c>
      <c r="AI11" s="59">
        <f t="shared" si="4"/>
        <v>0</v>
      </c>
      <c r="AJ11" s="54">
        <f>IFERROR(INDEX(集計pivot売上!$3:$22,MATCH(集計2021年度売上!$B11,集計pivot売上!$A$3:$A$22,0),MATCH(集計2021年度売上!AJ$5,集計pivot売上!$3:$3,0)),0)</f>
        <v>0</v>
      </c>
      <c r="AK11" s="55">
        <f>IFERROR(INDEX(集計pivot売上!$28:$47,MATCH(集計2021年度売上!$B11,集計pivot売上!$A$28:$A$47,0),MATCH(集計2021年度売上!AJ$5,集計pivot売上!$28:$28,0)),0)</f>
        <v>0</v>
      </c>
      <c r="AL11" s="56">
        <f>IFERROR(INDEX(集計pivot売上!$83:$103,MATCH(集計2021年度売上!$B11,集計pivot売上!$A$83:$A$103,0),MATCH(集計2021年度売上!AJ$5,集計pivot売上!$83:$83,0)),0)</f>
        <v>0</v>
      </c>
      <c r="AM11" s="57">
        <f>IFERROR(INDEX(集計pivot売上!$177:$196,MATCH(集計2021年度売上!$B11,集計pivot売上!$A$177:$A$196,0),MATCH(集計2021年度売上!AJ$5,集計pivot売上!$177:$177,0)),0)</f>
        <v>0</v>
      </c>
      <c r="AN11" s="58">
        <f>IFERROR(INDEX(集計pivot売上!$151:$170,MATCH(集計2021年度売上!$B11,集計pivot売上!$A$151:$A$170,0),MATCH(集計2021年度売上!AJ$5,集計pivot売上!$151:$151,0)),0)</f>
        <v>0</v>
      </c>
      <c r="AO11" s="104">
        <f>IFERROR(INDEX(集計pivot売上!$203:$222,MATCH(集計2021年度売上!$B11,集計pivot売上!$A$203:$A$222,0),MATCH(集計2021年度売上!AJ$5,集計pivot売上!$203:$203,0)),0)</f>
        <v>0</v>
      </c>
      <c r="AP11" s="61">
        <f>IFERROR(INDEX(集計pivot売上!$54:$73,MATCH(集計2021年度売上!$B11,集計pivot売上!$A$54:$A$73,0),MATCH(集計2021年度売上!AJ$5,集計pivot売上!$54:$54,0)),0)</f>
        <v>0</v>
      </c>
      <c r="AQ11" s="59">
        <f t="shared" si="5"/>
        <v>0</v>
      </c>
      <c r="AR11" s="54">
        <f>IFERROR(INDEX(集計pivot売上!$3:$22,MATCH(集計2021年度売上!$B11,集計pivot売上!$A$3:$A$22,0),MATCH(集計2021年度売上!AR$5,集計pivot売上!$3:$3,0)),0)</f>
        <v>0</v>
      </c>
      <c r="AS11" s="55">
        <f>IFERROR(INDEX(集計pivot売上!$28:$47,MATCH(集計2021年度売上!$B11,集計pivot売上!$A$28:$A$47,0),MATCH(集計2021年度売上!AR$5,集計pivot売上!$28:$28,0)),0)</f>
        <v>0</v>
      </c>
      <c r="AT11" s="56">
        <f>IFERROR(INDEX(集計pivot売上!$83:$103,MATCH(集計2021年度売上!$B11,集計pivot売上!$A$83:$A$103,0),MATCH(集計2021年度売上!AR$5,集計pivot売上!$83:$83,0)),0)</f>
        <v>0</v>
      </c>
      <c r="AU11" s="57">
        <f>IFERROR(INDEX(集計pivot売上!$177:$196,MATCH(集計2021年度売上!$B11,集計pivot売上!$A$177:$A$196,0),MATCH(集計2021年度売上!AR$5,集計pivot売上!$177:$177,0)),0)</f>
        <v>0</v>
      </c>
      <c r="AV11" s="58">
        <f>IFERROR(INDEX(集計pivot売上!$151:$170,MATCH(集計2021年度売上!$B11,集計pivot売上!$A$151:$A$170,0),MATCH(集計2021年度売上!AR$5,集計pivot売上!$151:$151,0)),0)</f>
        <v>0</v>
      </c>
      <c r="AW11" s="104">
        <f>IFERROR(INDEX(集計pivot売上!$203:$222,MATCH(集計2021年度売上!$B11,集計pivot売上!$A$203:$A$222,0),MATCH(集計2021年度売上!AR$5,集計pivot売上!$203:$203,0)),0)</f>
        <v>0</v>
      </c>
      <c r="AX11" s="61">
        <f>IFERROR(INDEX(集計pivot売上!$54:$73,MATCH(集計2021年度売上!$B11,集計pivot売上!$A$54:$A$73,0),MATCH(集計2021年度売上!AR$5,集計pivot売上!$54:$54,0)),0)</f>
        <v>0</v>
      </c>
      <c r="AY11" s="59">
        <f t="shared" si="6"/>
        <v>0</v>
      </c>
      <c r="AZ11" s="54">
        <f>IFERROR(INDEX(集計pivot売上!$3:$22,MATCH(集計2021年度売上!$B11,集計pivot売上!$A$3:$A$22,0),MATCH(集計2021年度売上!AZ$5,集計pivot売上!$3:$3,0)),0)</f>
        <v>0</v>
      </c>
      <c r="BA11" s="55">
        <f>IFERROR(INDEX(集計pivot売上!$28:$47,MATCH(集計2021年度売上!$B11,集計pivot売上!$A$28:$A$47,0),MATCH(集計2021年度売上!AZ$5,集計pivot売上!$28:$28,0)),0)</f>
        <v>0</v>
      </c>
      <c r="BB11" s="56">
        <f>IFERROR(INDEX(集計pivot売上!$83:$103,MATCH(集計2021年度売上!$B11,集計pivot売上!$A$83:$A$103,0),MATCH(集計2021年度売上!AZ$5,集計pivot売上!$83:$83,0)),0)</f>
        <v>0</v>
      </c>
      <c r="BC11" s="57">
        <f>IFERROR(INDEX(集計pivot売上!$177:$196,MATCH(集計2021年度売上!$B11,集計pivot売上!$A$177:$A$196,0),MATCH(集計2021年度売上!AZ$5,集計pivot売上!$177:$177,0)),0)</f>
        <v>0</v>
      </c>
      <c r="BD11" s="58">
        <f>IFERROR(INDEX(集計pivot売上!$151:$170,MATCH(集計2021年度売上!$B11,集計pivot売上!$A$151:$A$170,0),MATCH(集計2021年度売上!AZ$5,集計pivot売上!$151:$151,0)),0)</f>
        <v>0</v>
      </c>
      <c r="BE11" s="104">
        <f>IFERROR(INDEX(集計pivot売上!$203:$222,MATCH(集計2021年度売上!$B11,集計pivot売上!$A$203:$A$222,0),MATCH(集計2021年度売上!AZ$5,集計pivot売上!$203:$203,0)),0)</f>
        <v>0</v>
      </c>
      <c r="BF11" s="61">
        <f>IFERROR(INDEX(集計pivot売上!$54:$73,MATCH(集計2021年度売上!$B11,集計pivot売上!$A$54:$A$73,0),MATCH(集計2021年度売上!AZ$5,集計pivot売上!$54:$54,0)),0)</f>
        <v>0</v>
      </c>
      <c r="BG11" s="59">
        <f t="shared" si="7"/>
        <v>0</v>
      </c>
      <c r="BH11" s="54">
        <f>IFERROR(INDEX(集計pivot売上!$3:$22,MATCH(集計2021年度売上!$B11,集計pivot売上!$A$3:$A$22,0),MATCH(集計2021年度売上!BH$5,集計pivot売上!$3:$3,0)),0)</f>
        <v>0</v>
      </c>
      <c r="BI11" s="55">
        <f>IFERROR(INDEX(集計pivot売上!$28:$47,MATCH(集計2021年度売上!$B11,集計pivot売上!$A$28:$A$47,0),MATCH(集計2021年度売上!BH$5,集計pivot売上!$28:$28,0)),0)</f>
        <v>0</v>
      </c>
      <c r="BJ11" s="56">
        <f>IFERROR(INDEX(集計pivot売上!$83:$103,MATCH(集計2021年度売上!$B11,集計pivot売上!$A$83:$A$103,0),MATCH(集計2021年度売上!BH$5,集計pivot売上!$83:$83,0)),0)</f>
        <v>0</v>
      </c>
      <c r="BK11" s="57">
        <f>IFERROR(INDEX(集計pivot売上!$177:$196,MATCH(集計2021年度売上!$B11,集計pivot売上!$A$177:$A$196,0),MATCH(集計2021年度売上!BH$5,集計pivot売上!$177:$177,0)),0)</f>
        <v>0</v>
      </c>
      <c r="BL11" s="58">
        <f>IFERROR(INDEX(集計pivot売上!$151:$170,MATCH(集計2021年度売上!$B11,集計pivot売上!$A$151:$A$170,0),MATCH(集計2021年度売上!BH$5,集計pivot売上!$151:$151,0)),0)</f>
        <v>0</v>
      </c>
      <c r="BM11" s="104">
        <f>IFERROR(INDEX(集計pivot売上!$203:$222,MATCH(集計2021年度売上!$B11,集計pivot売上!$A$203:$A$222,0),MATCH(集計2021年度売上!BH$5,集計pivot売上!$203:$203,0)),0)</f>
        <v>0</v>
      </c>
      <c r="BN11" s="61">
        <f>IFERROR(INDEX(集計pivot売上!$54:$73,MATCH(集計2021年度売上!$B11,集計pivot売上!$A$54:$A$73,0),MATCH(集計2021年度売上!BH$5,集計pivot売上!$54:$54,0)),0)</f>
        <v>0</v>
      </c>
      <c r="BO11" s="59">
        <f t="shared" si="8"/>
        <v>0</v>
      </c>
      <c r="BP11" s="54">
        <f>IFERROR(INDEX(集計pivot売上!$3:$22,MATCH(集計2021年度売上!$B11,集計pivot売上!$A$3:$A$22,0),MATCH(集計2021年度売上!BP$5,集計pivot売上!$3:$3,0)),0)</f>
        <v>0</v>
      </c>
      <c r="BQ11" s="55">
        <f>IFERROR(INDEX(集計pivot売上!$28:$47,MATCH(集計2021年度売上!$B11,集計pivot売上!$A$28:$A$47,0),MATCH(集計2021年度売上!BP$5,集計pivot売上!$28:$28,0)),0)</f>
        <v>0</v>
      </c>
      <c r="BR11" s="56">
        <f>IFERROR(INDEX(集計pivot売上!$83:$103,MATCH(集計2021年度売上!$B11,集計pivot売上!$A$83:$A$103,0),MATCH(集計2021年度売上!BP$5,集計pivot売上!$83:$83,0)),0)</f>
        <v>0</v>
      </c>
      <c r="BS11" s="57">
        <f>IFERROR(INDEX(集計pivot売上!$177:$196,MATCH(集計2021年度売上!$B11,集計pivot売上!$A$177:$A$196,0),MATCH(集計2021年度売上!BP$5,集計pivot売上!$177:$177,0)),0)</f>
        <v>0</v>
      </c>
      <c r="BT11" s="58">
        <f>IFERROR(INDEX(集計pivot売上!$151:$170,MATCH(集計2021年度売上!$B11,集計pivot売上!$A$151:$A$170,0),MATCH(集計2021年度売上!BP$5,集計pivot売上!$151:$151,0)),0)</f>
        <v>0</v>
      </c>
      <c r="BU11" s="104">
        <f>IFERROR(INDEX(集計pivot売上!$203:$222,MATCH(集計2021年度売上!$B11,集計pivot売上!$A$203:$A$222,0),MATCH(集計2021年度売上!BP$5,集計pivot売上!$203:$203,0)),0)</f>
        <v>0</v>
      </c>
      <c r="BV11" s="61">
        <f>IFERROR(INDEX(集計pivot売上!$54:$73,MATCH(集計2021年度売上!$B11,集計pivot売上!$A$54:$A$73,0),MATCH(集計2021年度売上!BP$5,集計pivot売上!$54:$54,0)),0)</f>
        <v>0</v>
      </c>
      <c r="BW11" s="59">
        <f t="shared" si="9"/>
        <v>0</v>
      </c>
      <c r="BX11" s="54">
        <f>IFERROR(INDEX(集計pivot売上!$3:$22,MATCH(集計2021年度売上!$B11,集計pivot売上!$A$3:$A$22,0),MATCH(集計2021年度売上!BX$5,集計pivot売上!$3:$3,0)),0)</f>
        <v>0</v>
      </c>
      <c r="BY11" s="55">
        <f>IFERROR(INDEX(集計pivot売上!$28:$47,MATCH(集計2021年度売上!$B11,集計pivot売上!$A$28:$A$47,0),MATCH(集計2021年度売上!BX$5,集計pivot売上!$28:$28,0)),0)</f>
        <v>0</v>
      </c>
      <c r="BZ11" s="56">
        <f>IFERROR(INDEX(集計pivot売上!$83:$103,MATCH(集計2021年度売上!$B11,集計pivot売上!$A$83:$A$103,0),MATCH(集計2021年度売上!BX$5,集計pivot売上!$83:$83,0)),0)</f>
        <v>0</v>
      </c>
      <c r="CA11" s="57">
        <f>IFERROR(INDEX(集計pivot売上!$177:$196,MATCH(集計2021年度売上!$B11,集計pivot売上!$A$177:$A$196,0),MATCH(集計2021年度売上!BX$5,集計pivot売上!$177:$177,0)),0)</f>
        <v>0</v>
      </c>
      <c r="CB11" s="58">
        <f>IFERROR(INDEX(集計pivot売上!$151:$170,MATCH(集計2021年度売上!$B11,集計pivot売上!$A$151:$A$170,0),MATCH(集計2021年度売上!BX$5,集計pivot売上!$151:$151,0)),0)</f>
        <v>0</v>
      </c>
      <c r="CC11" s="104">
        <f>IFERROR(INDEX(集計pivot売上!$203:$222,MATCH(集計2021年度売上!$B11,集計pivot売上!$A$203:$A$222,0),MATCH(集計2021年度売上!BX$5,集計pivot売上!$203:$203,0)),0)</f>
        <v>0</v>
      </c>
      <c r="CD11" s="61">
        <f>IFERROR(INDEX(集計pivot売上!$54:$73,MATCH(集計2021年度売上!$B11,集計pivot売上!$A$54:$A$73,0),MATCH(集計2021年度売上!BX$5,集計pivot売上!$54:$54,0)),0)</f>
        <v>0</v>
      </c>
      <c r="CE11" s="59">
        <f t="shared" si="10"/>
        <v>0</v>
      </c>
      <c r="CF11" s="54">
        <f>IFERROR(INDEX(集計pivot売上!$3:$22,MATCH(集計2021年度売上!$B11,集計pivot売上!$A$3:$A$22,0),MATCH(集計2021年度売上!CF$5,集計pivot売上!$3:$3,0)),0)</f>
        <v>0</v>
      </c>
      <c r="CG11" s="55">
        <f>IFERROR(INDEX(集計pivot売上!$28:$47,MATCH(集計2021年度売上!$B11,集計pivot売上!$A$28:$A$47,0),MATCH(集計2021年度売上!CF$5,集計pivot売上!$28:$28,0)),0)</f>
        <v>0</v>
      </c>
      <c r="CH11" s="56">
        <f>IFERROR(INDEX(集計pivot売上!$83:$103,MATCH(集計2021年度売上!$B11,集計pivot売上!$A$83:$A$103,0),MATCH(集計2021年度売上!CF$5,集計pivot売上!$83:$83,0)),0)</f>
        <v>0</v>
      </c>
      <c r="CI11" s="57">
        <f>IFERROR(INDEX(集計pivot売上!$177:$196,MATCH(集計2021年度売上!$B11,集計pivot売上!$A$177:$A$196,0),MATCH(集計2021年度売上!CF$5,集計pivot売上!$177:$177,0)),0)</f>
        <v>0</v>
      </c>
      <c r="CJ11" s="58">
        <f>IFERROR(INDEX(集計pivot売上!$151:$170,MATCH(集計2021年度売上!$B11,集計pivot売上!$A$151:$A$170,0),MATCH(集計2021年度売上!CF$5,集計pivot売上!$151:$151,0)),0)</f>
        <v>0</v>
      </c>
      <c r="CK11" s="104">
        <f>IFERROR(INDEX(集計pivot売上!$203:$222,MATCH(集計2021年度売上!$B11,集計pivot売上!$A$203:$A$222,0),MATCH(集計2021年度売上!CF$5,集計pivot売上!$203:$203,0)),0)</f>
        <v>0</v>
      </c>
      <c r="CL11" s="61">
        <f>IFERROR(INDEX(集計pivot売上!$54:$73,MATCH(集計2021年度売上!$B11,集計pivot売上!$A$54:$A$73,0),MATCH(集計2021年度売上!CF$5,集計pivot売上!$54:$54,0)),0)</f>
        <v>0</v>
      </c>
      <c r="CM11" s="59">
        <f t="shared" si="11"/>
        <v>0</v>
      </c>
      <c r="CN11" s="54">
        <f>IFERROR(INDEX(集計pivot売上!$3:$22,MATCH(集計2021年度売上!$B11,集計pivot売上!$A$3:$A$22,0),MATCH(集計2021年度売上!CN$5,集計pivot売上!$3:$3,0)),0)</f>
        <v>0</v>
      </c>
      <c r="CO11" s="55">
        <f>IFERROR(INDEX(集計pivot売上!$28:$47,MATCH(集計2021年度売上!$B11,集計pivot売上!$A$28:$A$47,0),MATCH(集計2021年度売上!CN$5,集計pivot売上!$28:$28,0)),0)</f>
        <v>0</v>
      </c>
      <c r="CP11" s="56">
        <f>IFERROR(INDEX(集計pivot売上!$83:$103,MATCH(集計2021年度売上!$B11,集計pivot売上!$A$83:$A$103,0),MATCH(集計2021年度売上!CN$5,集計pivot売上!$83:$83,0)),0)</f>
        <v>0</v>
      </c>
      <c r="CQ11" s="57">
        <f>IFERROR(INDEX(集計pivot売上!$177:$196,MATCH(集計2021年度売上!$B11,集計pivot売上!$A$177:$A$196,0),MATCH(集計2021年度売上!CN$5,集計pivot売上!$177:$177,0)),0)</f>
        <v>0</v>
      </c>
      <c r="CR11" s="58">
        <f>IFERROR(INDEX(集計pivot売上!$151:$170,MATCH(集計2021年度売上!$B11,集計pivot売上!$A$151:$A$170,0),MATCH(集計2021年度売上!CN$5,集計pivot売上!$151:$151,0)),0)</f>
        <v>0</v>
      </c>
      <c r="CS11" s="104">
        <f>IFERROR(INDEX(集計pivot売上!$203:$222,MATCH(集計2021年度売上!$B11,集計pivot売上!$A$203:$A$222,0),MATCH(集計2021年度売上!CN$5,集計pivot売上!$203:$203,0)),0)</f>
        <v>0</v>
      </c>
      <c r="CT11" s="61">
        <f>IFERROR(INDEX(集計pivot売上!$54:$73,MATCH(集計2021年度売上!$B11,集計pivot売上!$A$54:$A$73,0),MATCH(集計2021年度売上!CN$5,集計pivot売上!$54:$54,0)),0)</f>
        <v>0</v>
      </c>
      <c r="CU11" s="63">
        <f t="shared" si="12"/>
        <v>0</v>
      </c>
      <c r="CW11" t="str">
        <f t="shared" si="0"/>
        <v>みりん</v>
      </c>
      <c r="CX11" s="46">
        <f t="shared" si="13"/>
        <v>0</v>
      </c>
      <c r="CY11" s="46">
        <f t="shared" si="14"/>
        <v>0</v>
      </c>
      <c r="CZ11" s="46">
        <f t="shared" si="15"/>
        <v>0</v>
      </c>
      <c r="DA11" s="46">
        <f t="shared" si="16"/>
        <v>0</v>
      </c>
      <c r="DC11" s="46">
        <f t="shared" si="17"/>
        <v>0</v>
      </c>
      <c r="DD11" s="46">
        <f t="shared" si="18"/>
        <v>0</v>
      </c>
      <c r="DE11" s="46">
        <f t="shared" si="19"/>
        <v>0</v>
      </c>
      <c r="DF11" s="46">
        <f t="shared" si="20"/>
        <v>0</v>
      </c>
      <c r="DG11" s="46">
        <f t="shared" si="21"/>
        <v>0</v>
      </c>
    </row>
    <row r="12" spans="2:111" s="46" customFormat="1" x14ac:dyDescent="0.55000000000000004">
      <c r="B12" s="52" t="str">
        <f>'master（記入例）'!AL8</f>
        <v>ビール</v>
      </c>
      <c r="C12" s="53">
        <v>940</v>
      </c>
      <c r="D12" s="54">
        <f>IFERROR(INDEX(集計pivot売上!$3:$22,MATCH(集計2021年度売上!$B12,集計pivot売上!$A$3:$A$22,0),MATCH(集計2021年度売上!D$5,集計pivot売上!$3:$3,0)),0)</f>
        <v>0</v>
      </c>
      <c r="E12" s="55">
        <f>IFERROR(INDEX(集計pivot売上!$28:$47,MATCH(集計2021年度売上!$B12,集計pivot売上!$A$28:$A$47,0),MATCH(集計2021年度売上!D$5,集計pivot売上!$28:$28,0)),0)</f>
        <v>0</v>
      </c>
      <c r="F12" s="56">
        <f>IFERROR(INDEX(集計pivot売上!$83:$103,MATCH(集計2021年度売上!$B12,集計pivot売上!$A$83:$A$103,0),MATCH(集計2021年度売上!D$5,集計pivot売上!$83:$83,0)),0)</f>
        <v>0</v>
      </c>
      <c r="G12" s="57">
        <f>IFERROR(INDEX(集計pivot売上!$177:$196,MATCH(集計2021年度売上!$B12,集計pivot売上!$A$177:$A$196,0),MATCH(集計2021年度売上!D$5,集計pivot売上!$177:$177,0)),0)</f>
        <v>0</v>
      </c>
      <c r="H12" s="58">
        <f>IFERROR(INDEX(集計pivot売上!$151:$170,MATCH(集計2021年度売上!$B12,集計pivot売上!$A$151:$A$170,0),MATCH(集計2021年度売上!D$5,集計pivot売上!$151:$151,0)),0)</f>
        <v>0</v>
      </c>
      <c r="I12" s="104">
        <f>IFERROR(INDEX(集計pivot売上!$203:$222,MATCH(集計2021年度売上!$B12,集計pivot売上!$A$203:$A$222,0),MATCH(集計2021年度売上!D$5,集計pivot売上!$203:$203,0)),0)</f>
        <v>0</v>
      </c>
      <c r="J12" s="61">
        <f>IFERROR(INDEX(集計pivot売上!$54:$73,MATCH(集計2021年度売上!$B12,集計pivot売上!$A$54:$A$73,0),MATCH(集計2021年度売上!D$5,集計pivot売上!$54:$54,0)),0)</f>
        <v>0</v>
      </c>
      <c r="K12" s="59">
        <f t="shared" si="1"/>
        <v>940</v>
      </c>
      <c r="L12" s="54">
        <f>IFERROR(INDEX(集計pivot売上!$3:$22,MATCH(集計2021年度売上!$B12,集計pivot売上!$A$3:$A$22,0),MATCH(集計2021年度売上!L$5,集計pivot売上!$3:$3,0)),0)</f>
        <v>0</v>
      </c>
      <c r="M12" s="55">
        <f>IFERROR(INDEX(集計pivot売上!$28:$47,MATCH(集計2021年度売上!$B12,集計pivot売上!$A$28:$A$47,0),MATCH(集計2021年度売上!L$5,集計pivot売上!$28:$28,0)),0)</f>
        <v>0</v>
      </c>
      <c r="N12" s="56">
        <f>IFERROR(INDEX(集計pivot売上!$83:$103,MATCH(集計2021年度売上!$B12,集計pivot売上!$A$83:$A$103,0),MATCH(集計2021年度売上!L$5,集計pivot売上!$83:$83,0)),0)</f>
        <v>0</v>
      </c>
      <c r="O12" s="57">
        <f>IFERROR(INDEX(集計pivot売上!$177:$196,MATCH(集計2021年度売上!$B12,集計pivot売上!$A$177:$A$196,0),MATCH(集計2021年度売上!L$5,集計pivot売上!$177:$177,0)),0)</f>
        <v>0</v>
      </c>
      <c r="P12" s="58">
        <f>IFERROR(INDEX(集計pivot売上!$151:$170,MATCH(集計2021年度売上!$B12,集計pivot売上!$A$151:$A$170,0),MATCH(集計2021年度売上!L$5,集計pivot売上!$151:$151,0)),0)</f>
        <v>0</v>
      </c>
      <c r="Q12" s="104">
        <f>IFERROR(INDEX(集計pivot売上!$203:$222,MATCH(集計2021年度売上!$B12,集計pivot売上!$A$203:$A$222,0),MATCH(集計2021年度売上!L$5,集計pivot売上!$203:$203,0)),0)</f>
        <v>0</v>
      </c>
      <c r="R12" s="61">
        <f>IFERROR(INDEX(集計pivot売上!$54:$73,MATCH(集計2021年度売上!$B12,集計pivot売上!$A$54:$A$73,0),MATCH(集計2021年度売上!L$5,集計pivot売上!$54:$54,0)),0)</f>
        <v>0</v>
      </c>
      <c r="S12" s="59">
        <f t="shared" si="2"/>
        <v>940</v>
      </c>
      <c r="T12" s="54">
        <f>IFERROR(INDEX(集計pivot売上!$3:$22,MATCH(集計2021年度売上!$B12,集計pivot売上!$A$3:$A$22,0),MATCH(集計2021年度売上!T$5,集計pivot売上!$3:$3,0)),0)</f>
        <v>0</v>
      </c>
      <c r="U12" s="55">
        <f>IFERROR(INDEX(集計pivot売上!$28:$47,MATCH(集計2021年度売上!$B12,集計pivot売上!$A$28:$A$47,0),MATCH(集計2021年度売上!T$5,集計pivot売上!$28:$28,0)),0)</f>
        <v>0</v>
      </c>
      <c r="V12" s="56">
        <f>IFERROR(INDEX(集計pivot売上!$83:$103,MATCH(集計2021年度売上!$B12,集計pivot売上!$A$83:$A$103,0),MATCH(集計2021年度売上!T$5,集計pivot売上!$83:$83,0)),0)</f>
        <v>0</v>
      </c>
      <c r="W12" s="57">
        <f>IFERROR(INDEX(集計pivot売上!$177:$196,MATCH(集計2021年度売上!$B12,集計pivot売上!$A$177:$A$196,0),MATCH(集計2021年度売上!T$5,集計pivot売上!$177:$177,0)),0)</f>
        <v>0</v>
      </c>
      <c r="X12" s="58">
        <f>IFERROR(INDEX(集計pivot売上!$151:$170,MATCH(集計2021年度売上!$B12,集計pivot売上!$A$151:$A$170,0),MATCH(集計2021年度売上!T$5,集計pivot売上!$151:$151,0)),0)</f>
        <v>0</v>
      </c>
      <c r="Y12" s="104">
        <f>IFERROR(INDEX(集計pivot売上!$203:$222,MATCH(集計2021年度売上!$B12,集計pivot売上!$A$203:$A$222,0),MATCH(集計2021年度売上!T$5,集計pivot売上!$203:$203,0)),0)</f>
        <v>0</v>
      </c>
      <c r="Z12" s="61">
        <f>IFERROR(INDEX(集計pivot売上!$54:$73,MATCH(集計2021年度売上!$B12,集計pivot売上!$A$54:$A$73,0),MATCH(集計2021年度売上!T$5,集計pivot売上!$54:$54,0)),0)</f>
        <v>0</v>
      </c>
      <c r="AA12" s="59">
        <f t="shared" si="3"/>
        <v>940</v>
      </c>
      <c r="AB12" s="54">
        <f>IFERROR(INDEX(集計pivot売上!$3:$22,MATCH(集計2021年度売上!$B12,集計pivot売上!$A$3:$A$22,0),MATCH(集計2021年度売上!AB$5,集計pivot売上!$3:$3,0)),0)</f>
        <v>0</v>
      </c>
      <c r="AC12" s="55">
        <f>IFERROR(INDEX(集計pivot売上!$28:$47,MATCH(集計2021年度売上!$B12,集計pivot売上!$A$28:$A$47,0),MATCH(集計2021年度売上!AB$5,集計pivot売上!$28:$28,0)),0)</f>
        <v>0</v>
      </c>
      <c r="AD12" s="56">
        <f>IFERROR(INDEX(集計pivot売上!$83:$103,MATCH(集計2021年度売上!$B12,集計pivot売上!$A$83:$A$103,0),MATCH(集計2021年度売上!AB$5,集計pivot売上!$83:$83,0)),0)</f>
        <v>0</v>
      </c>
      <c r="AE12" s="57">
        <f>IFERROR(INDEX(集計pivot売上!$177:$196,MATCH(集計2021年度売上!$B12,集計pivot売上!$A$177:$A$196,0),MATCH(集計2021年度売上!AB$5,集計pivot売上!$177:$177,0)),0)</f>
        <v>0</v>
      </c>
      <c r="AF12" s="58">
        <f>IFERROR(INDEX(集計pivot売上!$151:$170,MATCH(集計2021年度売上!$B12,集計pivot売上!$A$151:$A$170,0),MATCH(集計2021年度売上!AB$5,集計pivot売上!$151:$151,0)),0)</f>
        <v>0</v>
      </c>
      <c r="AG12" s="104">
        <f>IFERROR(INDEX(集計pivot売上!$203:$222,MATCH(集計2021年度売上!$B12,集計pivot売上!$A$203:$A$222,0),MATCH(集計2021年度売上!AB$5,集計pivot売上!$203:$203,0)),0)</f>
        <v>0</v>
      </c>
      <c r="AH12" s="61">
        <f>IFERROR(INDEX(集計pivot売上!$54:$73,MATCH(集計2021年度売上!$B12,集計pivot売上!$A$54:$A$73,0),MATCH(集計2021年度売上!AB$5,集計pivot売上!$54:$54,0)),0)</f>
        <v>0</v>
      </c>
      <c r="AI12" s="59">
        <f t="shared" si="4"/>
        <v>940</v>
      </c>
      <c r="AJ12" s="54">
        <f>IFERROR(INDEX(集計pivot売上!$3:$22,MATCH(集計2021年度売上!$B12,集計pivot売上!$A$3:$A$22,0),MATCH(集計2021年度売上!AJ$5,集計pivot売上!$3:$3,0)),0)</f>
        <v>0</v>
      </c>
      <c r="AK12" s="55">
        <f>IFERROR(INDEX(集計pivot売上!$28:$47,MATCH(集計2021年度売上!$B12,集計pivot売上!$A$28:$A$47,0),MATCH(集計2021年度売上!AJ$5,集計pivot売上!$28:$28,0)),0)</f>
        <v>0</v>
      </c>
      <c r="AL12" s="56">
        <f>IFERROR(INDEX(集計pivot売上!$83:$103,MATCH(集計2021年度売上!$B12,集計pivot売上!$A$83:$A$103,0),MATCH(集計2021年度売上!AJ$5,集計pivot売上!$83:$83,0)),0)</f>
        <v>0</v>
      </c>
      <c r="AM12" s="57">
        <f>IFERROR(INDEX(集計pivot売上!$177:$196,MATCH(集計2021年度売上!$B12,集計pivot売上!$A$177:$A$196,0),MATCH(集計2021年度売上!AJ$5,集計pivot売上!$177:$177,0)),0)</f>
        <v>0</v>
      </c>
      <c r="AN12" s="58">
        <f>IFERROR(INDEX(集計pivot売上!$151:$170,MATCH(集計2021年度売上!$B12,集計pivot売上!$A$151:$A$170,0),MATCH(集計2021年度売上!AJ$5,集計pivot売上!$151:$151,0)),0)</f>
        <v>0</v>
      </c>
      <c r="AO12" s="104">
        <f>IFERROR(INDEX(集計pivot売上!$203:$222,MATCH(集計2021年度売上!$B12,集計pivot売上!$A$203:$A$222,0),MATCH(集計2021年度売上!AJ$5,集計pivot売上!$203:$203,0)),0)</f>
        <v>0</v>
      </c>
      <c r="AP12" s="61">
        <f>IFERROR(INDEX(集計pivot売上!$54:$73,MATCH(集計2021年度売上!$B12,集計pivot売上!$A$54:$A$73,0),MATCH(集計2021年度売上!AJ$5,集計pivot売上!$54:$54,0)),0)</f>
        <v>0</v>
      </c>
      <c r="AQ12" s="59">
        <f t="shared" si="5"/>
        <v>940</v>
      </c>
      <c r="AR12" s="54">
        <f>IFERROR(INDEX(集計pivot売上!$3:$22,MATCH(集計2021年度売上!$B12,集計pivot売上!$A$3:$A$22,0),MATCH(集計2021年度売上!AR$5,集計pivot売上!$3:$3,0)),0)</f>
        <v>0</v>
      </c>
      <c r="AS12" s="55">
        <f>IFERROR(INDEX(集計pivot売上!$28:$47,MATCH(集計2021年度売上!$B12,集計pivot売上!$A$28:$A$47,0),MATCH(集計2021年度売上!AR$5,集計pivot売上!$28:$28,0)),0)</f>
        <v>0</v>
      </c>
      <c r="AT12" s="56">
        <f>IFERROR(INDEX(集計pivot売上!$83:$103,MATCH(集計2021年度売上!$B12,集計pivot売上!$A$83:$A$103,0),MATCH(集計2021年度売上!AR$5,集計pivot売上!$83:$83,0)),0)</f>
        <v>0</v>
      </c>
      <c r="AU12" s="57">
        <f>IFERROR(INDEX(集計pivot売上!$177:$196,MATCH(集計2021年度売上!$B12,集計pivot売上!$A$177:$A$196,0),MATCH(集計2021年度売上!AR$5,集計pivot売上!$177:$177,0)),0)</f>
        <v>0</v>
      </c>
      <c r="AV12" s="58">
        <f>IFERROR(INDEX(集計pivot売上!$151:$170,MATCH(集計2021年度売上!$B12,集計pivot売上!$A$151:$A$170,0),MATCH(集計2021年度売上!AR$5,集計pivot売上!$151:$151,0)),0)</f>
        <v>0</v>
      </c>
      <c r="AW12" s="104">
        <f>IFERROR(INDEX(集計pivot売上!$203:$222,MATCH(集計2021年度売上!$B12,集計pivot売上!$A$203:$A$222,0),MATCH(集計2021年度売上!AR$5,集計pivot売上!$203:$203,0)),0)</f>
        <v>0</v>
      </c>
      <c r="AX12" s="61">
        <f>IFERROR(INDEX(集計pivot売上!$54:$73,MATCH(集計2021年度売上!$B12,集計pivot売上!$A$54:$A$73,0),MATCH(集計2021年度売上!AR$5,集計pivot売上!$54:$54,0)),0)</f>
        <v>0</v>
      </c>
      <c r="AY12" s="59">
        <f t="shared" si="6"/>
        <v>940</v>
      </c>
      <c r="AZ12" s="54">
        <f>IFERROR(INDEX(集計pivot売上!$3:$22,MATCH(集計2021年度売上!$B12,集計pivot売上!$A$3:$A$22,0),MATCH(集計2021年度売上!AZ$5,集計pivot売上!$3:$3,0)),0)</f>
        <v>0</v>
      </c>
      <c r="BA12" s="55">
        <f>IFERROR(INDEX(集計pivot売上!$28:$47,MATCH(集計2021年度売上!$B12,集計pivot売上!$A$28:$A$47,0),MATCH(集計2021年度売上!AZ$5,集計pivot売上!$28:$28,0)),0)</f>
        <v>0</v>
      </c>
      <c r="BB12" s="56">
        <f>IFERROR(INDEX(集計pivot売上!$83:$103,MATCH(集計2021年度売上!$B12,集計pivot売上!$A$83:$A$103,0),MATCH(集計2021年度売上!AZ$5,集計pivot売上!$83:$83,0)),0)</f>
        <v>0</v>
      </c>
      <c r="BC12" s="57">
        <f>IFERROR(INDEX(集計pivot売上!$177:$196,MATCH(集計2021年度売上!$B12,集計pivot売上!$A$177:$A$196,0),MATCH(集計2021年度売上!AZ$5,集計pivot売上!$177:$177,0)),0)</f>
        <v>0</v>
      </c>
      <c r="BD12" s="58">
        <f>IFERROR(INDEX(集計pivot売上!$151:$170,MATCH(集計2021年度売上!$B12,集計pivot売上!$A$151:$A$170,0),MATCH(集計2021年度売上!AZ$5,集計pivot売上!$151:$151,0)),0)</f>
        <v>0</v>
      </c>
      <c r="BE12" s="104">
        <f>IFERROR(INDEX(集計pivot売上!$203:$222,MATCH(集計2021年度売上!$B12,集計pivot売上!$A$203:$A$222,0),MATCH(集計2021年度売上!AZ$5,集計pivot売上!$203:$203,0)),0)</f>
        <v>0</v>
      </c>
      <c r="BF12" s="61">
        <f>IFERROR(INDEX(集計pivot売上!$54:$73,MATCH(集計2021年度売上!$B12,集計pivot売上!$A$54:$A$73,0),MATCH(集計2021年度売上!AZ$5,集計pivot売上!$54:$54,0)),0)</f>
        <v>0</v>
      </c>
      <c r="BG12" s="59">
        <f t="shared" si="7"/>
        <v>940</v>
      </c>
      <c r="BH12" s="54">
        <f>IFERROR(INDEX(集計pivot売上!$3:$22,MATCH(集計2021年度売上!$B12,集計pivot売上!$A$3:$A$22,0),MATCH(集計2021年度売上!BH$5,集計pivot売上!$3:$3,0)),0)</f>
        <v>0</v>
      </c>
      <c r="BI12" s="55">
        <f>IFERROR(INDEX(集計pivot売上!$28:$47,MATCH(集計2021年度売上!$B12,集計pivot売上!$A$28:$A$47,0),MATCH(集計2021年度売上!BH$5,集計pivot売上!$28:$28,0)),0)</f>
        <v>0</v>
      </c>
      <c r="BJ12" s="56">
        <f>IFERROR(INDEX(集計pivot売上!$83:$103,MATCH(集計2021年度売上!$B12,集計pivot売上!$A$83:$A$103,0),MATCH(集計2021年度売上!BH$5,集計pivot売上!$83:$83,0)),0)</f>
        <v>0</v>
      </c>
      <c r="BK12" s="57">
        <f>IFERROR(INDEX(集計pivot売上!$177:$196,MATCH(集計2021年度売上!$B12,集計pivot売上!$A$177:$A$196,0),MATCH(集計2021年度売上!BH$5,集計pivot売上!$177:$177,0)),0)</f>
        <v>0</v>
      </c>
      <c r="BL12" s="58">
        <f>IFERROR(INDEX(集計pivot売上!$151:$170,MATCH(集計2021年度売上!$B12,集計pivot売上!$A$151:$A$170,0),MATCH(集計2021年度売上!BH$5,集計pivot売上!$151:$151,0)),0)</f>
        <v>0</v>
      </c>
      <c r="BM12" s="104">
        <f>IFERROR(INDEX(集計pivot売上!$203:$222,MATCH(集計2021年度売上!$B12,集計pivot売上!$A$203:$A$222,0),MATCH(集計2021年度売上!BH$5,集計pivot売上!$203:$203,0)),0)</f>
        <v>0</v>
      </c>
      <c r="BN12" s="61">
        <f>IFERROR(INDEX(集計pivot売上!$54:$73,MATCH(集計2021年度売上!$B12,集計pivot売上!$A$54:$A$73,0),MATCH(集計2021年度売上!BH$5,集計pivot売上!$54:$54,0)),0)</f>
        <v>0</v>
      </c>
      <c r="BO12" s="59">
        <f t="shared" si="8"/>
        <v>940</v>
      </c>
      <c r="BP12" s="54">
        <f>IFERROR(INDEX(集計pivot売上!$3:$22,MATCH(集計2021年度売上!$B12,集計pivot売上!$A$3:$A$22,0),MATCH(集計2021年度売上!BP$5,集計pivot売上!$3:$3,0)),0)</f>
        <v>0</v>
      </c>
      <c r="BQ12" s="55">
        <f>IFERROR(INDEX(集計pivot売上!$28:$47,MATCH(集計2021年度売上!$B12,集計pivot売上!$A$28:$A$47,0),MATCH(集計2021年度売上!BP$5,集計pivot売上!$28:$28,0)),0)</f>
        <v>0</v>
      </c>
      <c r="BR12" s="56">
        <f>IFERROR(INDEX(集計pivot売上!$83:$103,MATCH(集計2021年度売上!$B12,集計pivot売上!$A$83:$A$103,0),MATCH(集計2021年度売上!BP$5,集計pivot売上!$83:$83,0)),0)</f>
        <v>0</v>
      </c>
      <c r="BS12" s="57">
        <f>IFERROR(INDEX(集計pivot売上!$177:$196,MATCH(集計2021年度売上!$B12,集計pivot売上!$A$177:$A$196,0),MATCH(集計2021年度売上!BP$5,集計pivot売上!$177:$177,0)),0)</f>
        <v>0</v>
      </c>
      <c r="BT12" s="58">
        <f>IFERROR(INDEX(集計pivot売上!$151:$170,MATCH(集計2021年度売上!$B12,集計pivot売上!$A$151:$A$170,0),MATCH(集計2021年度売上!BP$5,集計pivot売上!$151:$151,0)),0)</f>
        <v>0</v>
      </c>
      <c r="BU12" s="104">
        <f>IFERROR(INDEX(集計pivot売上!$203:$222,MATCH(集計2021年度売上!$B12,集計pivot売上!$A$203:$A$222,0),MATCH(集計2021年度売上!BP$5,集計pivot売上!$203:$203,0)),0)</f>
        <v>0</v>
      </c>
      <c r="BV12" s="61">
        <f>IFERROR(INDEX(集計pivot売上!$54:$73,MATCH(集計2021年度売上!$B12,集計pivot売上!$A$54:$A$73,0),MATCH(集計2021年度売上!BP$5,集計pivot売上!$54:$54,0)),0)</f>
        <v>0</v>
      </c>
      <c r="BW12" s="59">
        <f t="shared" si="9"/>
        <v>940</v>
      </c>
      <c r="BX12" s="54">
        <f>IFERROR(INDEX(集計pivot売上!$3:$22,MATCH(集計2021年度売上!$B12,集計pivot売上!$A$3:$A$22,0),MATCH(集計2021年度売上!BX$5,集計pivot売上!$3:$3,0)),0)</f>
        <v>0</v>
      </c>
      <c r="BY12" s="55">
        <f>IFERROR(INDEX(集計pivot売上!$28:$47,MATCH(集計2021年度売上!$B12,集計pivot売上!$A$28:$A$47,0),MATCH(集計2021年度売上!BX$5,集計pivot売上!$28:$28,0)),0)</f>
        <v>0</v>
      </c>
      <c r="BZ12" s="56">
        <f>IFERROR(INDEX(集計pivot売上!$83:$103,MATCH(集計2021年度売上!$B12,集計pivot売上!$A$83:$A$103,0),MATCH(集計2021年度売上!BX$5,集計pivot売上!$83:$83,0)),0)</f>
        <v>0</v>
      </c>
      <c r="CA12" s="57">
        <f>IFERROR(INDEX(集計pivot売上!$177:$196,MATCH(集計2021年度売上!$B12,集計pivot売上!$A$177:$A$196,0),MATCH(集計2021年度売上!BX$5,集計pivot売上!$177:$177,0)),0)</f>
        <v>0</v>
      </c>
      <c r="CB12" s="58">
        <f>IFERROR(INDEX(集計pivot売上!$151:$170,MATCH(集計2021年度売上!$B12,集計pivot売上!$A$151:$A$170,0),MATCH(集計2021年度売上!BX$5,集計pivot売上!$151:$151,0)),0)</f>
        <v>0</v>
      </c>
      <c r="CC12" s="104">
        <f>IFERROR(INDEX(集計pivot売上!$203:$222,MATCH(集計2021年度売上!$B12,集計pivot売上!$A$203:$A$222,0),MATCH(集計2021年度売上!BX$5,集計pivot売上!$203:$203,0)),0)</f>
        <v>0</v>
      </c>
      <c r="CD12" s="61">
        <f>IFERROR(INDEX(集計pivot売上!$54:$73,MATCH(集計2021年度売上!$B12,集計pivot売上!$A$54:$A$73,0),MATCH(集計2021年度売上!BX$5,集計pivot売上!$54:$54,0)),0)</f>
        <v>0</v>
      </c>
      <c r="CE12" s="59">
        <f t="shared" si="10"/>
        <v>940</v>
      </c>
      <c r="CF12" s="54">
        <f>IFERROR(INDEX(集計pivot売上!$3:$22,MATCH(集計2021年度売上!$B12,集計pivot売上!$A$3:$A$22,0),MATCH(集計2021年度売上!CF$5,集計pivot売上!$3:$3,0)),0)</f>
        <v>0</v>
      </c>
      <c r="CG12" s="55">
        <f>IFERROR(INDEX(集計pivot売上!$28:$47,MATCH(集計2021年度売上!$B12,集計pivot売上!$A$28:$A$47,0),MATCH(集計2021年度売上!CF$5,集計pivot売上!$28:$28,0)),0)</f>
        <v>0</v>
      </c>
      <c r="CH12" s="56">
        <f>IFERROR(INDEX(集計pivot売上!$83:$103,MATCH(集計2021年度売上!$B12,集計pivot売上!$A$83:$A$103,0),MATCH(集計2021年度売上!CF$5,集計pivot売上!$83:$83,0)),0)</f>
        <v>0</v>
      </c>
      <c r="CI12" s="57">
        <f>IFERROR(INDEX(集計pivot売上!$177:$196,MATCH(集計2021年度売上!$B12,集計pivot売上!$A$177:$A$196,0),MATCH(集計2021年度売上!CF$5,集計pivot売上!$177:$177,0)),0)</f>
        <v>0</v>
      </c>
      <c r="CJ12" s="58">
        <f>IFERROR(INDEX(集計pivot売上!$151:$170,MATCH(集計2021年度売上!$B12,集計pivot売上!$A$151:$A$170,0),MATCH(集計2021年度売上!CF$5,集計pivot売上!$151:$151,0)),0)</f>
        <v>0</v>
      </c>
      <c r="CK12" s="104">
        <f>IFERROR(INDEX(集計pivot売上!$203:$222,MATCH(集計2021年度売上!$B12,集計pivot売上!$A$203:$A$222,0),MATCH(集計2021年度売上!CF$5,集計pivot売上!$203:$203,0)),0)</f>
        <v>0</v>
      </c>
      <c r="CL12" s="61">
        <f>IFERROR(INDEX(集計pivot売上!$54:$73,MATCH(集計2021年度売上!$B12,集計pivot売上!$A$54:$A$73,0),MATCH(集計2021年度売上!CF$5,集計pivot売上!$54:$54,0)),0)</f>
        <v>0</v>
      </c>
      <c r="CM12" s="59">
        <f t="shared" si="11"/>
        <v>940</v>
      </c>
      <c r="CN12" s="54">
        <f>IFERROR(INDEX(集計pivot売上!$3:$22,MATCH(集計2021年度売上!$B12,集計pivot売上!$A$3:$A$22,0),MATCH(集計2021年度売上!CN$5,集計pivot売上!$3:$3,0)),0)</f>
        <v>0</v>
      </c>
      <c r="CO12" s="55">
        <f>IFERROR(INDEX(集計pivot売上!$28:$47,MATCH(集計2021年度売上!$B12,集計pivot売上!$A$28:$A$47,0),MATCH(集計2021年度売上!CN$5,集計pivot売上!$28:$28,0)),0)</f>
        <v>0</v>
      </c>
      <c r="CP12" s="56">
        <f>IFERROR(INDEX(集計pivot売上!$83:$103,MATCH(集計2021年度売上!$B12,集計pivot売上!$A$83:$A$103,0),MATCH(集計2021年度売上!CN$5,集計pivot売上!$83:$83,0)),0)</f>
        <v>0</v>
      </c>
      <c r="CQ12" s="57">
        <f>IFERROR(INDEX(集計pivot売上!$177:$196,MATCH(集計2021年度売上!$B12,集計pivot売上!$A$177:$A$196,0),MATCH(集計2021年度売上!CN$5,集計pivot売上!$177:$177,0)),0)</f>
        <v>0</v>
      </c>
      <c r="CR12" s="58">
        <f>IFERROR(INDEX(集計pivot売上!$151:$170,MATCH(集計2021年度売上!$B12,集計pivot売上!$A$151:$A$170,0),MATCH(集計2021年度売上!CN$5,集計pivot売上!$151:$151,0)),0)</f>
        <v>0</v>
      </c>
      <c r="CS12" s="104">
        <f>IFERROR(INDEX(集計pivot売上!$203:$222,MATCH(集計2021年度売上!$B12,集計pivot売上!$A$203:$A$222,0),MATCH(集計2021年度売上!CN$5,集計pivot売上!$203:$203,0)),0)</f>
        <v>0</v>
      </c>
      <c r="CT12" s="61">
        <f>IFERROR(INDEX(集計pivot売上!$54:$73,MATCH(集計2021年度売上!$B12,集計pivot売上!$A$54:$A$73,0),MATCH(集計2021年度売上!CN$5,集計pivot売上!$54:$54,0)),0)</f>
        <v>0</v>
      </c>
      <c r="CU12" s="63">
        <f t="shared" si="12"/>
        <v>940</v>
      </c>
      <c r="CW12" t="str">
        <f t="shared" si="0"/>
        <v>ビール</v>
      </c>
      <c r="CX12" s="46">
        <f t="shared" si="13"/>
        <v>940</v>
      </c>
      <c r="CY12" s="46">
        <f t="shared" si="14"/>
        <v>0</v>
      </c>
      <c r="CZ12" s="46">
        <f t="shared" si="15"/>
        <v>0</v>
      </c>
      <c r="DA12" s="46">
        <f t="shared" si="16"/>
        <v>940</v>
      </c>
      <c r="DC12" s="46">
        <f t="shared" si="17"/>
        <v>940</v>
      </c>
      <c r="DD12" s="46">
        <f t="shared" si="18"/>
        <v>0</v>
      </c>
      <c r="DE12" s="46">
        <f t="shared" si="19"/>
        <v>0</v>
      </c>
      <c r="DF12" s="46">
        <f t="shared" si="20"/>
        <v>940</v>
      </c>
      <c r="DG12" s="46">
        <f t="shared" si="21"/>
        <v>0</v>
      </c>
    </row>
    <row r="13" spans="2:111" s="46" customFormat="1" x14ac:dyDescent="0.55000000000000004">
      <c r="B13" s="52" t="str">
        <f>'master（記入例）'!AL9</f>
        <v>果実酒</v>
      </c>
      <c r="C13" s="53">
        <v>100</v>
      </c>
      <c r="D13" s="54">
        <f>IFERROR(INDEX(集計pivot売上!$3:$22,MATCH(集計2021年度売上!$B13,集計pivot売上!$A$3:$A$22,0),MATCH(集計2021年度売上!D$5,集計pivot売上!$3:$3,0)),0)</f>
        <v>0</v>
      </c>
      <c r="E13" s="55">
        <f>IFERROR(INDEX(集計pivot売上!$28:$47,MATCH(集計2021年度売上!$B13,集計pivot売上!$A$28:$A$47,0),MATCH(集計2021年度売上!D$5,集計pivot売上!$28:$28,0)),0)</f>
        <v>0</v>
      </c>
      <c r="F13" s="56">
        <f>IFERROR(INDEX(集計pivot売上!$83:$103,MATCH(集計2021年度売上!$B13,集計pivot売上!$A$83:$A$103,0),MATCH(集計2021年度売上!D$5,集計pivot売上!$83:$83,0)),0)</f>
        <v>0</v>
      </c>
      <c r="G13" s="57">
        <f>IFERROR(INDEX(集計pivot売上!$177:$196,MATCH(集計2021年度売上!$B13,集計pivot売上!$A$177:$A$196,0),MATCH(集計2021年度売上!D$5,集計pivot売上!$177:$177,0)),0)</f>
        <v>0</v>
      </c>
      <c r="H13" s="58">
        <f>IFERROR(INDEX(集計pivot売上!$151:$170,MATCH(集計2021年度売上!$B13,集計pivot売上!$A$151:$A$170,0),MATCH(集計2021年度売上!D$5,集計pivot売上!$151:$151,0)),0)</f>
        <v>0</v>
      </c>
      <c r="I13" s="104">
        <f>IFERROR(INDEX(集計pivot売上!$203:$222,MATCH(集計2021年度売上!$B13,集計pivot売上!$A$203:$A$222,0),MATCH(集計2021年度売上!D$5,集計pivot売上!$203:$203,0)),0)</f>
        <v>0</v>
      </c>
      <c r="J13" s="61">
        <f>IFERROR(INDEX(集計pivot売上!$54:$73,MATCH(集計2021年度売上!$B13,集計pivot売上!$A$54:$A$73,0),MATCH(集計2021年度売上!D$5,集計pivot売上!$54:$54,0)),0)</f>
        <v>0</v>
      </c>
      <c r="K13" s="59">
        <f t="shared" si="1"/>
        <v>100</v>
      </c>
      <c r="L13" s="54">
        <f>IFERROR(INDEX(集計pivot売上!$3:$22,MATCH(集計2021年度売上!$B13,集計pivot売上!$A$3:$A$22,0),MATCH(集計2021年度売上!L$5,集計pivot売上!$3:$3,0)),0)</f>
        <v>0</v>
      </c>
      <c r="M13" s="55">
        <f>IFERROR(INDEX(集計pivot売上!$28:$47,MATCH(集計2021年度売上!$B13,集計pivot売上!$A$28:$A$47,0),MATCH(集計2021年度売上!L$5,集計pivot売上!$28:$28,0)),0)</f>
        <v>0</v>
      </c>
      <c r="N13" s="56">
        <f>IFERROR(INDEX(集計pivot売上!$83:$103,MATCH(集計2021年度売上!$B13,集計pivot売上!$A$83:$A$103,0),MATCH(集計2021年度売上!L$5,集計pivot売上!$83:$83,0)),0)</f>
        <v>0</v>
      </c>
      <c r="O13" s="57">
        <f>IFERROR(INDEX(集計pivot売上!$177:$196,MATCH(集計2021年度売上!$B13,集計pivot売上!$A$177:$A$196,0),MATCH(集計2021年度売上!L$5,集計pivot売上!$177:$177,0)),0)</f>
        <v>0</v>
      </c>
      <c r="P13" s="58">
        <f>IFERROR(INDEX(集計pivot売上!$151:$170,MATCH(集計2021年度売上!$B13,集計pivot売上!$A$151:$A$170,0),MATCH(集計2021年度売上!L$5,集計pivot売上!$151:$151,0)),0)</f>
        <v>0</v>
      </c>
      <c r="Q13" s="104">
        <f>IFERROR(INDEX(集計pivot売上!$203:$222,MATCH(集計2021年度売上!$B13,集計pivot売上!$A$203:$A$222,0),MATCH(集計2021年度売上!L$5,集計pivot売上!$203:$203,0)),0)</f>
        <v>0</v>
      </c>
      <c r="R13" s="61">
        <f>IFERROR(INDEX(集計pivot売上!$54:$73,MATCH(集計2021年度売上!$B13,集計pivot売上!$A$54:$A$73,0),MATCH(集計2021年度売上!L$5,集計pivot売上!$54:$54,0)),0)</f>
        <v>0</v>
      </c>
      <c r="S13" s="59">
        <f t="shared" si="2"/>
        <v>100</v>
      </c>
      <c r="T13" s="54">
        <f>IFERROR(INDEX(集計pivot売上!$3:$22,MATCH(集計2021年度売上!$B13,集計pivot売上!$A$3:$A$22,0),MATCH(集計2021年度売上!T$5,集計pivot売上!$3:$3,0)),0)</f>
        <v>0</v>
      </c>
      <c r="U13" s="55">
        <f>IFERROR(INDEX(集計pivot売上!$28:$47,MATCH(集計2021年度売上!$B13,集計pivot売上!$A$28:$A$47,0),MATCH(集計2021年度売上!T$5,集計pivot売上!$28:$28,0)),0)</f>
        <v>0</v>
      </c>
      <c r="V13" s="56">
        <f>IFERROR(INDEX(集計pivot売上!$83:$103,MATCH(集計2021年度売上!$B13,集計pivot売上!$A$83:$A$103,0),MATCH(集計2021年度売上!T$5,集計pivot売上!$83:$83,0)),0)</f>
        <v>0</v>
      </c>
      <c r="W13" s="57">
        <f>IFERROR(INDEX(集計pivot売上!$177:$196,MATCH(集計2021年度売上!$B13,集計pivot売上!$A$177:$A$196,0),MATCH(集計2021年度売上!T$5,集計pivot売上!$177:$177,0)),0)</f>
        <v>0</v>
      </c>
      <c r="X13" s="58">
        <f>IFERROR(INDEX(集計pivot売上!$151:$170,MATCH(集計2021年度売上!$B13,集計pivot売上!$A$151:$A$170,0),MATCH(集計2021年度売上!T$5,集計pivot売上!$151:$151,0)),0)</f>
        <v>0</v>
      </c>
      <c r="Y13" s="104">
        <f>IFERROR(INDEX(集計pivot売上!$203:$222,MATCH(集計2021年度売上!$B13,集計pivot売上!$A$203:$A$222,0),MATCH(集計2021年度売上!T$5,集計pivot売上!$203:$203,0)),0)</f>
        <v>0</v>
      </c>
      <c r="Z13" s="61">
        <f>IFERROR(INDEX(集計pivot売上!$54:$73,MATCH(集計2021年度売上!$B13,集計pivot売上!$A$54:$A$73,0),MATCH(集計2021年度売上!T$5,集計pivot売上!$54:$54,0)),0)</f>
        <v>0</v>
      </c>
      <c r="AA13" s="59">
        <f t="shared" si="3"/>
        <v>100</v>
      </c>
      <c r="AB13" s="54">
        <f>IFERROR(INDEX(集計pivot売上!$3:$22,MATCH(集計2021年度売上!$B13,集計pivot売上!$A$3:$A$22,0),MATCH(集計2021年度売上!AB$5,集計pivot売上!$3:$3,0)),0)</f>
        <v>0</v>
      </c>
      <c r="AC13" s="55">
        <f>IFERROR(INDEX(集計pivot売上!$28:$47,MATCH(集計2021年度売上!$B13,集計pivot売上!$A$28:$A$47,0),MATCH(集計2021年度売上!AB$5,集計pivot売上!$28:$28,0)),0)</f>
        <v>0</v>
      </c>
      <c r="AD13" s="56">
        <f>IFERROR(INDEX(集計pivot売上!$83:$103,MATCH(集計2021年度売上!$B13,集計pivot売上!$A$83:$A$103,0),MATCH(集計2021年度売上!AB$5,集計pivot売上!$83:$83,0)),0)</f>
        <v>0</v>
      </c>
      <c r="AE13" s="57">
        <f>IFERROR(INDEX(集計pivot売上!$177:$196,MATCH(集計2021年度売上!$B13,集計pivot売上!$A$177:$A$196,0),MATCH(集計2021年度売上!AB$5,集計pivot売上!$177:$177,0)),0)</f>
        <v>0</v>
      </c>
      <c r="AF13" s="58">
        <f>IFERROR(INDEX(集計pivot売上!$151:$170,MATCH(集計2021年度売上!$B13,集計pivot売上!$A$151:$A$170,0),MATCH(集計2021年度売上!AB$5,集計pivot売上!$151:$151,0)),0)</f>
        <v>0</v>
      </c>
      <c r="AG13" s="104">
        <f>IFERROR(INDEX(集計pivot売上!$203:$222,MATCH(集計2021年度売上!$B13,集計pivot売上!$A$203:$A$222,0),MATCH(集計2021年度売上!AB$5,集計pivot売上!$203:$203,0)),0)</f>
        <v>0</v>
      </c>
      <c r="AH13" s="61">
        <f>IFERROR(INDEX(集計pivot売上!$54:$73,MATCH(集計2021年度売上!$B13,集計pivot売上!$A$54:$A$73,0),MATCH(集計2021年度売上!AB$5,集計pivot売上!$54:$54,0)),0)</f>
        <v>0</v>
      </c>
      <c r="AI13" s="59">
        <f t="shared" si="4"/>
        <v>100</v>
      </c>
      <c r="AJ13" s="54">
        <f>IFERROR(INDEX(集計pivot売上!$3:$22,MATCH(集計2021年度売上!$B13,集計pivot売上!$A$3:$A$22,0),MATCH(集計2021年度売上!AJ$5,集計pivot売上!$3:$3,0)),0)</f>
        <v>0</v>
      </c>
      <c r="AK13" s="55">
        <f>IFERROR(INDEX(集計pivot売上!$28:$47,MATCH(集計2021年度売上!$B13,集計pivot売上!$A$28:$A$47,0),MATCH(集計2021年度売上!AJ$5,集計pivot売上!$28:$28,0)),0)</f>
        <v>0</v>
      </c>
      <c r="AL13" s="56">
        <f>IFERROR(INDEX(集計pivot売上!$83:$103,MATCH(集計2021年度売上!$B13,集計pivot売上!$A$83:$A$103,0),MATCH(集計2021年度売上!AJ$5,集計pivot売上!$83:$83,0)),0)</f>
        <v>0</v>
      </c>
      <c r="AM13" s="57">
        <f>IFERROR(INDEX(集計pivot売上!$177:$196,MATCH(集計2021年度売上!$B13,集計pivot売上!$A$177:$A$196,0),MATCH(集計2021年度売上!AJ$5,集計pivot売上!$177:$177,0)),0)</f>
        <v>0</v>
      </c>
      <c r="AN13" s="58">
        <f>IFERROR(INDEX(集計pivot売上!$151:$170,MATCH(集計2021年度売上!$B13,集計pivot売上!$A$151:$A$170,0),MATCH(集計2021年度売上!AJ$5,集計pivot売上!$151:$151,0)),0)</f>
        <v>0</v>
      </c>
      <c r="AO13" s="104">
        <f>IFERROR(INDEX(集計pivot売上!$203:$222,MATCH(集計2021年度売上!$B13,集計pivot売上!$A$203:$A$222,0),MATCH(集計2021年度売上!AJ$5,集計pivot売上!$203:$203,0)),0)</f>
        <v>0</v>
      </c>
      <c r="AP13" s="61">
        <f>IFERROR(INDEX(集計pivot売上!$54:$73,MATCH(集計2021年度売上!$B13,集計pivot売上!$A$54:$A$73,0),MATCH(集計2021年度売上!AJ$5,集計pivot売上!$54:$54,0)),0)</f>
        <v>0</v>
      </c>
      <c r="AQ13" s="59">
        <f t="shared" si="5"/>
        <v>100</v>
      </c>
      <c r="AR13" s="54">
        <f>IFERROR(INDEX(集計pivot売上!$3:$22,MATCH(集計2021年度売上!$B13,集計pivot売上!$A$3:$A$22,0),MATCH(集計2021年度売上!AR$5,集計pivot売上!$3:$3,0)),0)</f>
        <v>0</v>
      </c>
      <c r="AS13" s="55">
        <f>IFERROR(INDEX(集計pivot売上!$28:$47,MATCH(集計2021年度売上!$B13,集計pivot売上!$A$28:$A$47,0),MATCH(集計2021年度売上!AR$5,集計pivot売上!$28:$28,0)),0)</f>
        <v>0</v>
      </c>
      <c r="AT13" s="56">
        <f>IFERROR(INDEX(集計pivot売上!$83:$103,MATCH(集計2021年度売上!$B13,集計pivot売上!$A$83:$A$103,0),MATCH(集計2021年度売上!AR$5,集計pivot売上!$83:$83,0)),0)</f>
        <v>0</v>
      </c>
      <c r="AU13" s="57">
        <f>IFERROR(INDEX(集計pivot売上!$177:$196,MATCH(集計2021年度売上!$B13,集計pivot売上!$A$177:$A$196,0),MATCH(集計2021年度売上!AR$5,集計pivot売上!$177:$177,0)),0)</f>
        <v>0</v>
      </c>
      <c r="AV13" s="58">
        <f>IFERROR(INDEX(集計pivot売上!$151:$170,MATCH(集計2021年度売上!$B13,集計pivot売上!$A$151:$A$170,0),MATCH(集計2021年度売上!AR$5,集計pivot売上!$151:$151,0)),0)</f>
        <v>0</v>
      </c>
      <c r="AW13" s="104">
        <f>IFERROR(INDEX(集計pivot売上!$203:$222,MATCH(集計2021年度売上!$B13,集計pivot売上!$A$203:$A$222,0),MATCH(集計2021年度売上!AR$5,集計pivot売上!$203:$203,0)),0)</f>
        <v>0</v>
      </c>
      <c r="AX13" s="61">
        <f>IFERROR(INDEX(集計pivot売上!$54:$73,MATCH(集計2021年度売上!$B13,集計pivot売上!$A$54:$A$73,0),MATCH(集計2021年度売上!AR$5,集計pivot売上!$54:$54,0)),0)</f>
        <v>0</v>
      </c>
      <c r="AY13" s="59">
        <f t="shared" si="6"/>
        <v>100</v>
      </c>
      <c r="AZ13" s="54">
        <f>IFERROR(INDEX(集計pivot売上!$3:$22,MATCH(集計2021年度売上!$B13,集計pivot売上!$A$3:$A$22,0),MATCH(集計2021年度売上!AZ$5,集計pivot売上!$3:$3,0)),0)</f>
        <v>0</v>
      </c>
      <c r="BA13" s="55">
        <f>IFERROR(INDEX(集計pivot売上!$28:$47,MATCH(集計2021年度売上!$B13,集計pivot売上!$A$28:$A$47,0),MATCH(集計2021年度売上!AZ$5,集計pivot売上!$28:$28,0)),0)</f>
        <v>0</v>
      </c>
      <c r="BB13" s="56">
        <f>IFERROR(INDEX(集計pivot売上!$83:$103,MATCH(集計2021年度売上!$B13,集計pivot売上!$A$83:$A$103,0),MATCH(集計2021年度売上!AZ$5,集計pivot売上!$83:$83,0)),0)</f>
        <v>0</v>
      </c>
      <c r="BC13" s="57">
        <f>IFERROR(INDEX(集計pivot売上!$177:$196,MATCH(集計2021年度売上!$B13,集計pivot売上!$A$177:$A$196,0),MATCH(集計2021年度売上!AZ$5,集計pivot売上!$177:$177,0)),0)</f>
        <v>0</v>
      </c>
      <c r="BD13" s="58">
        <f>IFERROR(INDEX(集計pivot売上!$151:$170,MATCH(集計2021年度売上!$B13,集計pivot売上!$A$151:$A$170,0),MATCH(集計2021年度売上!AZ$5,集計pivot売上!$151:$151,0)),0)</f>
        <v>0</v>
      </c>
      <c r="BE13" s="104">
        <f>IFERROR(INDEX(集計pivot売上!$203:$222,MATCH(集計2021年度売上!$B13,集計pivot売上!$A$203:$A$222,0),MATCH(集計2021年度売上!AZ$5,集計pivot売上!$203:$203,0)),0)</f>
        <v>0</v>
      </c>
      <c r="BF13" s="61">
        <f>IFERROR(INDEX(集計pivot売上!$54:$73,MATCH(集計2021年度売上!$B13,集計pivot売上!$A$54:$A$73,0),MATCH(集計2021年度売上!AZ$5,集計pivot売上!$54:$54,0)),0)</f>
        <v>0</v>
      </c>
      <c r="BG13" s="59">
        <f t="shared" si="7"/>
        <v>100</v>
      </c>
      <c r="BH13" s="54">
        <f>IFERROR(INDEX(集計pivot売上!$3:$22,MATCH(集計2021年度売上!$B13,集計pivot売上!$A$3:$A$22,0),MATCH(集計2021年度売上!BH$5,集計pivot売上!$3:$3,0)),0)</f>
        <v>0</v>
      </c>
      <c r="BI13" s="55">
        <f>IFERROR(INDEX(集計pivot売上!$28:$47,MATCH(集計2021年度売上!$B13,集計pivot売上!$A$28:$A$47,0),MATCH(集計2021年度売上!BH$5,集計pivot売上!$28:$28,0)),0)</f>
        <v>0</v>
      </c>
      <c r="BJ13" s="56">
        <f>IFERROR(INDEX(集計pivot売上!$83:$103,MATCH(集計2021年度売上!$B13,集計pivot売上!$A$83:$A$103,0),MATCH(集計2021年度売上!BH$5,集計pivot売上!$83:$83,0)),0)</f>
        <v>0</v>
      </c>
      <c r="BK13" s="57">
        <f>IFERROR(INDEX(集計pivot売上!$177:$196,MATCH(集計2021年度売上!$B13,集計pivot売上!$A$177:$A$196,0),MATCH(集計2021年度売上!BH$5,集計pivot売上!$177:$177,0)),0)</f>
        <v>0</v>
      </c>
      <c r="BL13" s="58">
        <f>IFERROR(INDEX(集計pivot売上!$151:$170,MATCH(集計2021年度売上!$B13,集計pivot売上!$A$151:$A$170,0),MATCH(集計2021年度売上!BH$5,集計pivot売上!$151:$151,0)),0)</f>
        <v>0</v>
      </c>
      <c r="BM13" s="104">
        <f>IFERROR(INDEX(集計pivot売上!$203:$222,MATCH(集計2021年度売上!$B13,集計pivot売上!$A$203:$A$222,0),MATCH(集計2021年度売上!BH$5,集計pivot売上!$203:$203,0)),0)</f>
        <v>0</v>
      </c>
      <c r="BN13" s="61">
        <f>IFERROR(INDEX(集計pivot売上!$54:$73,MATCH(集計2021年度売上!$B13,集計pivot売上!$A$54:$A$73,0),MATCH(集計2021年度売上!BH$5,集計pivot売上!$54:$54,0)),0)</f>
        <v>0</v>
      </c>
      <c r="BO13" s="59">
        <f t="shared" si="8"/>
        <v>100</v>
      </c>
      <c r="BP13" s="54">
        <f>IFERROR(INDEX(集計pivot売上!$3:$22,MATCH(集計2021年度売上!$B13,集計pivot売上!$A$3:$A$22,0),MATCH(集計2021年度売上!BP$5,集計pivot売上!$3:$3,0)),0)</f>
        <v>0</v>
      </c>
      <c r="BQ13" s="55">
        <f>IFERROR(INDEX(集計pivot売上!$28:$47,MATCH(集計2021年度売上!$B13,集計pivot売上!$A$28:$A$47,0),MATCH(集計2021年度売上!BP$5,集計pivot売上!$28:$28,0)),0)</f>
        <v>0</v>
      </c>
      <c r="BR13" s="56">
        <f>IFERROR(INDEX(集計pivot売上!$83:$103,MATCH(集計2021年度売上!$B13,集計pivot売上!$A$83:$A$103,0),MATCH(集計2021年度売上!BP$5,集計pivot売上!$83:$83,0)),0)</f>
        <v>0</v>
      </c>
      <c r="BS13" s="57">
        <f>IFERROR(INDEX(集計pivot売上!$177:$196,MATCH(集計2021年度売上!$B13,集計pivot売上!$A$177:$A$196,0),MATCH(集計2021年度売上!BP$5,集計pivot売上!$177:$177,0)),0)</f>
        <v>0</v>
      </c>
      <c r="BT13" s="58">
        <f>IFERROR(INDEX(集計pivot売上!$151:$170,MATCH(集計2021年度売上!$B13,集計pivot売上!$A$151:$A$170,0),MATCH(集計2021年度売上!BP$5,集計pivot売上!$151:$151,0)),0)</f>
        <v>0</v>
      </c>
      <c r="BU13" s="104">
        <f>IFERROR(INDEX(集計pivot売上!$203:$222,MATCH(集計2021年度売上!$B13,集計pivot売上!$A$203:$A$222,0),MATCH(集計2021年度売上!BP$5,集計pivot売上!$203:$203,0)),0)</f>
        <v>0</v>
      </c>
      <c r="BV13" s="61">
        <f>IFERROR(INDEX(集計pivot売上!$54:$73,MATCH(集計2021年度売上!$B13,集計pivot売上!$A$54:$A$73,0),MATCH(集計2021年度売上!BP$5,集計pivot売上!$54:$54,0)),0)</f>
        <v>0</v>
      </c>
      <c r="BW13" s="59">
        <f t="shared" si="9"/>
        <v>100</v>
      </c>
      <c r="BX13" s="54">
        <f>IFERROR(INDEX(集計pivot売上!$3:$22,MATCH(集計2021年度売上!$B13,集計pivot売上!$A$3:$A$22,0),MATCH(集計2021年度売上!BX$5,集計pivot売上!$3:$3,0)),0)</f>
        <v>0</v>
      </c>
      <c r="BY13" s="55">
        <f>IFERROR(INDEX(集計pivot売上!$28:$47,MATCH(集計2021年度売上!$B13,集計pivot売上!$A$28:$A$47,0),MATCH(集計2021年度売上!BX$5,集計pivot売上!$28:$28,0)),0)</f>
        <v>0</v>
      </c>
      <c r="BZ13" s="56">
        <f>IFERROR(INDEX(集計pivot売上!$83:$103,MATCH(集計2021年度売上!$B13,集計pivot売上!$A$83:$A$103,0),MATCH(集計2021年度売上!BX$5,集計pivot売上!$83:$83,0)),0)</f>
        <v>0</v>
      </c>
      <c r="CA13" s="57">
        <f>IFERROR(INDEX(集計pivot売上!$177:$196,MATCH(集計2021年度売上!$B13,集計pivot売上!$A$177:$A$196,0),MATCH(集計2021年度売上!BX$5,集計pivot売上!$177:$177,0)),0)</f>
        <v>0</v>
      </c>
      <c r="CB13" s="58">
        <f>IFERROR(INDEX(集計pivot売上!$151:$170,MATCH(集計2021年度売上!$B13,集計pivot売上!$A$151:$A$170,0),MATCH(集計2021年度売上!BX$5,集計pivot売上!$151:$151,0)),0)</f>
        <v>0</v>
      </c>
      <c r="CC13" s="104">
        <f>IFERROR(INDEX(集計pivot売上!$203:$222,MATCH(集計2021年度売上!$B13,集計pivot売上!$A$203:$A$222,0),MATCH(集計2021年度売上!BX$5,集計pivot売上!$203:$203,0)),0)</f>
        <v>0</v>
      </c>
      <c r="CD13" s="61">
        <f>IFERROR(INDEX(集計pivot売上!$54:$73,MATCH(集計2021年度売上!$B13,集計pivot売上!$A$54:$A$73,0),MATCH(集計2021年度売上!BX$5,集計pivot売上!$54:$54,0)),0)</f>
        <v>0</v>
      </c>
      <c r="CE13" s="59">
        <f t="shared" si="10"/>
        <v>100</v>
      </c>
      <c r="CF13" s="54">
        <f>IFERROR(INDEX(集計pivot売上!$3:$22,MATCH(集計2021年度売上!$B13,集計pivot売上!$A$3:$A$22,0),MATCH(集計2021年度売上!CF$5,集計pivot売上!$3:$3,0)),0)</f>
        <v>0</v>
      </c>
      <c r="CG13" s="55">
        <f>IFERROR(INDEX(集計pivot売上!$28:$47,MATCH(集計2021年度売上!$B13,集計pivot売上!$A$28:$A$47,0),MATCH(集計2021年度売上!CF$5,集計pivot売上!$28:$28,0)),0)</f>
        <v>0</v>
      </c>
      <c r="CH13" s="56">
        <f>IFERROR(INDEX(集計pivot売上!$83:$103,MATCH(集計2021年度売上!$B13,集計pivot売上!$A$83:$A$103,0),MATCH(集計2021年度売上!CF$5,集計pivot売上!$83:$83,0)),0)</f>
        <v>0</v>
      </c>
      <c r="CI13" s="57">
        <f>IFERROR(INDEX(集計pivot売上!$177:$196,MATCH(集計2021年度売上!$B13,集計pivot売上!$A$177:$A$196,0),MATCH(集計2021年度売上!CF$5,集計pivot売上!$177:$177,0)),0)</f>
        <v>0</v>
      </c>
      <c r="CJ13" s="58">
        <f>IFERROR(INDEX(集計pivot売上!$151:$170,MATCH(集計2021年度売上!$B13,集計pivot売上!$A$151:$A$170,0),MATCH(集計2021年度売上!CF$5,集計pivot売上!$151:$151,0)),0)</f>
        <v>0</v>
      </c>
      <c r="CK13" s="104">
        <f>IFERROR(INDEX(集計pivot売上!$203:$222,MATCH(集計2021年度売上!$B13,集計pivot売上!$A$203:$A$222,0),MATCH(集計2021年度売上!CF$5,集計pivot売上!$203:$203,0)),0)</f>
        <v>0</v>
      </c>
      <c r="CL13" s="61">
        <f>IFERROR(INDEX(集計pivot売上!$54:$73,MATCH(集計2021年度売上!$B13,集計pivot売上!$A$54:$A$73,0),MATCH(集計2021年度売上!CF$5,集計pivot売上!$54:$54,0)),0)</f>
        <v>0</v>
      </c>
      <c r="CM13" s="59">
        <f t="shared" si="11"/>
        <v>100</v>
      </c>
      <c r="CN13" s="54">
        <f>IFERROR(INDEX(集計pivot売上!$3:$22,MATCH(集計2021年度売上!$B13,集計pivot売上!$A$3:$A$22,0),MATCH(集計2021年度売上!CN$5,集計pivot売上!$3:$3,0)),0)</f>
        <v>0</v>
      </c>
      <c r="CO13" s="55">
        <f>IFERROR(INDEX(集計pivot売上!$28:$47,MATCH(集計2021年度売上!$B13,集計pivot売上!$A$28:$A$47,0),MATCH(集計2021年度売上!CN$5,集計pivot売上!$28:$28,0)),0)</f>
        <v>0</v>
      </c>
      <c r="CP13" s="56">
        <f>IFERROR(INDEX(集計pivot売上!$83:$103,MATCH(集計2021年度売上!$B13,集計pivot売上!$A$83:$A$103,0),MATCH(集計2021年度売上!CN$5,集計pivot売上!$83:$83,0)),0)</f>
        <v>0</v>
      </c>
      <c r="CQ13" s="57">
        <f>IFERROR(INDEX(集計pivot売上!$177:$196,MATCH(集計2021年度売上!$B13,集計pivot売上!$A$177:$A$196,0),MATCH(集計2021年度売上!CN$5,集計pivot売上!$177:$177,0)),0)</f>
        <v>0</v>
      </c>
      <c r="CR13" s="58">
        <f>IFERROR(INDEX(集計pivot売上!$151:$170,MATCH(集計2021年度売上!$B13,集計pivot売上!$A$151:$A$170,0),MATCH(集計2021年度売上!CN$5,集計pivot売上!$151:$151,0)),0)</f>
        <v>0</v>
      </c>
      <c r="CS13" s="104">
        <f>IFERROR(INDEX(集計pivot売上!$203:$222,MATCH(集計2021年度売上!$B13,集計pivot売上!$A$203:$A$222,0),MATCH(集計2021年度売上!CN$5,集計pivot売上!$203:$203,0)),0)</f>
        <v>0</v>
      </c>
      <c r="CT13" s="61">
        <f>IFERROR(INDEX(集計pivot売上!$54:$73,MATCH(集計2021年度売上!$B13,集計pivot売上!$A$54:$A$73,0),MATCH(集計2021年度売上!CN$5,集計pivot売上!$54:$54,0)),0)</f>
        <v>0</v>
      </c>
      <c r="CU13" s="63">
        <f t="shared" si="12"/>
        <v>100</v>
      </c>
      <c r="CW13" t="str">
        <f t="shared" si="0"/>
        <v>果実酒</v>
      </c>
      <c r="CX13" s="46">
        <f t="shared" si="13"/>
        <v>100</v>
      </c>
      <c r="CY13" s="46">
        <f t="shared" si="14"/>
        <v>0</v>
      </c>
      <c r="CZ13" s="46">
        <f t="shared" si="15"/>
        <v>0</v>
      </c>
      <c r="DA13" s="46">
        <f t="shared" si="16"/>
        <v>100</v>
      </c>
      <c r="DC13" s="46">
        <f t="shared" si="17"/>
        <v>100</v>
      </c>
      <c r="DD13" s="46">
        <f t="shared" si="18"/>
        <v>0</v>
      </c>
      <c r="DE13" s="46">
        <f t="shared" si="19"/>
        <v>0</v>
      </c>
      <c r="DF13" s="46">
        <f t="shared" si="20"/>
        <v>100</v>
      </c>
      <c r="DG13" s="46">
        <f t="shared" si="21"/>
        <v>0</v>
      </c>
    </row>
    <row r="14" spans="2:111" s="46" customFormat="1" x14ac:dyDescent="0.55000000000000004">
      <c r="B14" s="52" t="str">
        <f>'master（記入例）'!AL10</f>
        <v>甘味果実酒</v>
      </c>
      <c r="C14" s="53">
        <v>0</v>
      </c>
      <c r="D14" s="54">
        <f>IFERROR(INDEX(集計pivot売上!$3:$22,MATCH(集計2021年度売上!$B14,集計pivot売上!$A$3:$A$22,0),MATCH(集計2021年度売上!D$5,集計pivot売上!$3:$3,0)),0)</f>
        <v>0</v>
      </c>
      <c r="E14" s="55">
        <f>IFERROR(INDEX(集計pivot売上!$28:$47,MATCH(集計2021年度売上!$B14,集計pivot売上!$A$28:$A$47,0),MATCH(集計2021年度売上!D$5,集計pivot売上!$28:$28,0)),0)</f>
        <v>0</v>
      </c>
      <c r="F14" s="56">
        <f>IFERROR(INDEX(集計pivot売上!$83:$103,MATCH(集計2021年度売上!$B14,集計pivot売上!$A$83:$A$103,0),MATCH(集計2021年度売上!D$5,集計pivot売上!$83:$83,0)),0)</f>
        <v>0</v>
      </c>
      <c r="G14" s="57">
        <f>IFERROR(INDEX(集計pivot売上!$177:$196,MATCH(集計2021年度売上!$B14,集計pivot売上!$A$177:$A$196,0),MATCH(集計2021年度売上!D$5,集計pivot売上!$177:$177,0)),0)</f>
        <v>0</v>
      </c>
      <c r="H14" s="58">
        <f>IFERROR(INDEX(集計pivot売上!$151:$170,MATCH(集計2021年度売上!$B14,集計pivot売上!$A$151:$A$170,0),MATCH(集計2021年度売上!D$5,集計pivot売上!$151:$151,0)),0)</f>
        <v>0</v>
      </c>
      <c r="I14" s="104">
        <f>IFERROR(INDEX(集計pivot売上!$203:$222,MATCH(集計2021年度売上!$B14,集計pivot売上!$A$203:$A$222,0),MATCH(集計2021年度売上!D$5,集計pivot売上!$203:$203,0)),0)</f>
        <v>0</v>
      </c>
      <c r="J14" s="61">
        <f>IFERROR(INDEX(集計pivot売上!$54:$73,MATCH(集計2021年度売上!$B14,集計pivot売上!$A$54:$A$73,0),MATCH(集計2021年度売上!D$5,集計pivot売上!$54:$54,0)),0)</f>
        <v>0</v>
      </c>
      <c r="K14" s="59">
        <f t="shared" si="1"/>
        <v>0</v>
      </c>
      <c r="L14" s="54">
        <f>IFERROR(INDEX(集計pivot売上!$3:$22,MATCH(集計2021年度売上!$B14,集計pivot売上!$A$3:$A$22,0),MATCH(集計2021年度売上!L$5,集計pivot売上!$3:$3,0)),0)</f>
        <v>0</v>
      </c>
      <c r="M14" s="55">
        <f>IFERROR(INDEX(集計pivot売上!$28:$47,MATCH(集計2021年度売上!$B14,集計pivot売上!$A$28:$A$47,0),MATCH(集計2021年度売上!L$5,集計pivot売上!$28:$28,0)),0)</f>
        <v>0</v>
      </c>
      <c r="N14" s="56">
        <f>IFERROR(INDEX(集計pivot売上!$83:$103,MATCH(集計2021年度売上!$B14,集計pivot売上!$A$83:$A$103,0),MATCH(集計2021年度売上!L$5,集計pivot売上!$83:$83,0)),0)</f>
        <v>0</v>
      </c>
      <c r="O14" s="57">
        <f>IFERROR(INDEX(集計pivot売上!$177:$196,MATCH(集計2021年度売上!$B14,集計pivot売上!$A$177:$A$196,0),MATCH(集計2021年度売上!L$5,集計pivot売上!$177:$177,0)),0)</f>
        <v>0</v>
      </c>
      <c r="P14" s="58">
        <f>IFERROR(INDEX(集計pivot売上!$151:$170,MATCH(集計2021年度売上!$B14,集計pivot売上!$A$151:$A$170,0),MATCH(集計2021年度売上!L$5,集計pivot売上!$151:$151,0)),0)</f>
        <v>0</v>
      </c>
      <c r="Q14" s="104">
        <f>IFERROR(INDEX(集計pivot売上!$203:$222,MATCH(集計2021年度売上!$B14,集計pivot売上!$A$203:$A$222,0),MATCH(集計2021年度売上!L$5,集計pivot売上!$203:$203,0)),0)</f>
        <v>0</v>
      </c>
      <c r="R14" s="61">
        <f>IFERROR(INDEX(集計pivot売上!$54:$73,MATCH(集計2021年度売上!$B14,集計pivot売上!$A$54:$A$73,0),MATCH(集計2021年度売上!L$5,集計pivot売上!$54:$54,0)),0)</f>
        <v>0</v>
      </c>
      <c r="S14" s="59">
        <f t="shared" si="2"/>
        <v>0</v>
      </c>
      <c r="T14" s="54">
        <f>IFERROR(INDEX(集計pivot売上!$3:$22,MATCH(集計2021年度売上!$B14,集計pivot売上!$A$3:$A$22,0),MATCH(集計2021年度売上!T$5,集計pivot売上!$3:$3,0)),0)</f>
        <v>0</v>
      </c>
      <c r="U14" s="55">
        <f>IFERROR(INDEX(集計pivot売上!$28:$47,MATCH(集計2021年度売上!$B14,集計pivot売上!$A$28:$A$47,0),MATCH(集計2021年度売上!T$5,集計pivot売上!$28:$28,0)),0)</f>
        <v>0</v>
      </c>
      <c r="V14" s="56">
        <f>IFERROR(INDEX(集計pivot売上!$83:$103,MATCH(集計2021年度売上!$B14,集計pivot売上!$A$83:$A$103,0),MATCH(集計2021年度売上!T$5,集計pivot売上!$83:$83,0)),0)</f>
        <v>0</v>
      </c>
      <c r="W14" s="57">
        <f>IFERROR(INDEX(集計pivot売上!$177:$196,MATCH(集計2021年度売上!$B14,集計pivot売上!$A$177:$A$196,0),MATCH(集計2021年度売上!T$5,集計pivot売上!$177:$177,0)),0)</f>
        <v>0</v>
      </c>
      <c r="X14" s="58">
        <f>IFERROR(INDEX(集計pivot売上!$151:$170,MATCH(集計2021年度売上!$B14,集計pivot売上!$A$151:$A$170,0),MATCH(集計2021年度売上!T$5,集計pivot売上!$151:$151,0)),0)</f>
        <v>0</v>
      </c>
      <c r="Y14" s="104">
        <f>IFERROR(INDEX(集計pivot売上!$203:$222,MATCH(集計2021年度売上!$B14,集計pivot売上!$A$203:$A$222,0),MATCH(集計2021年度売上!T$5,集計pivot売上!$203:$203,0)),0)</f>
        <v>0</v>
      </c>
      <c r="Z14" s="61">
        <f>IFERROR(INDEX(集計pivot売上!$54:$73,MATCH(集計2021年度売上!$B14,集計pivot売上!$A$54:$A$73,0),MATCH(集計2021年度売上!T$5,集計pivot売上!$54:$54,0)),0)</f>
        <v>0</v>
      </c>
      <c r="AA14" s="59">
        <f t="shared" si="3"/>
        <v>0</v>
      </c>
      <c r="AB14" s="54">
        <f>IFERROR(INDEX(集計pivot売上!$3:$22,MATCH(集計2021年度売上!$B14,集計pivot売上!$A$3:$A$22,0),MATCH(集計2021年度売上!AB$5,集計pivot売上!$3:$3,0)),0)</f>
        <v>0</v>
      </c>
      <c r="AC14" s="55">
        <f>IFERROR(INDEX(集計pivot売上!$28:$47,MATCH(集計2021年度売上!$B14,集計pivot売上!$A$28:$A$47,0),MATCH(集計2021年度売上!AB$5,集計pivot売上!$28:$28,0)),0)</f>
        <v>0</v>
      </c>
      <c r="AD14" s="56">
        <f>IFERROR(INDEX(集計pivot売上!$83:$103,MATCH(集計2021年度売上!$B14,集計pivot売上!$A$83:$A$103,0),MATCH(集計2021年度売上!AB$5,集計pivot売上!$83:$83,0)),0)</f>
        <v>0</v>
      </c>
      <c r="AE14" s="57">
        <f>IFERROR(INDEX(集計pivot売上!$177:$196,MATCH(集計2021年度売上!$B14,集計pivot売上!$A$177:$A$196,0),MATCH(集計2021年度売上!AB$5,集計pivot売上!$177:$177,0)),0)</f>
        <v>0</v>
      </c>
      <c r="AF14" s="58">
        <f>IFERROR(INDEX(集計pivot売上!$151:$170,MATCH(集計2021年度売上!$B14,集計pivot売上!$A$151:$A$170,0),MATCH(集計2021年度売上!AB$5,集計pivot売上!$151:$151,0)),0)</f>
        <v>0</v>
      </c>
      <c r="AG14" s="104">
        <f>IFERROR(INDEX(集計pivot売上!$203:$222,MATCH(集計2021年度売上!$B14,集計pivot売上!$A$203:$A$222,0),MATCH(集計2021年度売上!AB$5,集計pivot売上!$203:$203,0)),0)</f>
        <v>0</v>
      </c>
      <c r="AH14" s="61">
        <f>IFERROR(INDEX(集計pivot売上!$54:$73,MATCH(集計2021年度売上!$B14,集計pivot売上!$A$54:$A$73,0),MATCH(集計2021年度売上!AB$5,集計pivot売上!$54:$54,0)),0)</f>
        <v>0</v>
      </c>
      <c r="AI14" s="59">
        <f t="shared" si="4"/>
        <v>0</v>
      </c>
      <c r="AJ14" s="54">
        <f>IFERROR(INDEX(集計pivot売上!$3:$22,MATCH(集計2021年度売上!$B14,集計pivot売上!$A$3:$A$22,0),MATCH(集計2021年度売上!AJ$5,集計pivot売上!$3:$3,0)),0)</f>
        <v>0</v>
      </c>
      <c r="AK14" s="55">
        <f>IFERROR(INDEX(集計pivot売上!$28:$47,MATCH(集計2021年度売上!$B14,集計pivot売上!$A$28:$A$47,0),MATCH(集計2021年度売上!AJ$5,集計pivot売上!$28:$28,0)),0)</f>
        <v>0</v>
      </c>
      <c r="AL14" s="56">
        <f>IFERROR(INDEX(集計pivot売上!$83:$103,MATCH(集計2021年度売上!$B14,集計pivot売上!$A$83:$A$103,0),MATCH(集計2021年度売上!AJ$5,集計pivot売上!$83:$83,0)),0)</f>
        <v>0</v>
      </c>
      <c r="AM14" s="57">
        <f>IFERROR(INDEX(集計pivot売上!$177:$196,MATCH(集計2021年度売上!$B14,集計pivot売上!$A$177:$A$196,0),MATCH(集計2021年度売上!AJ$5,集計pivot売上!$177:$177,0)),0)</f>
        <v>0</v>
      </c>
      <c r="AN14" s="58">
        <f>IFERROR(INDEX(集計pivot売上!$151:$170,MATCH(集計2021年度売上!$B14,集計pivot売上!$A$151:$A$170,0),MATCH(集計2021年度売上!AJ$5,集計pivot売上!$151:$151,0)),0)</f>
        <v>0</v>
      </c>
      <c r="AO14" s="104">
        <f>IFERROR(INDEX(集計pivot売上!$203:$222,MATCH(集計2021年度売上!$B14,集計pivot売上!$A$203:$A$222,0),MATCH(集計2021年度売上!AJ$5,集計pivot売上!$203:$203,0)),0)</f>
        <v>0</v>
      </c>
      <c r="AP14" s="61">
        <f>IFERROR(INDEX(集計pivot売上!$54:$73,MATCH(集計2021年度売上!$B14,集計pivot売上!$A$54:$A$73,0),MATCH(集計2021年度売上!AJ$5,集計pivot売上!$54:$54,0)),0)</f>
        <v>0</v>
      </c>
      <c r="AQ14" s="59">
        <f t="shared" si="5"/>
        <v>0</v>
      </c>
      <c r="AR14" s="54">
        <f>IFERROR(INDEX(集計pivot売上!$3:$22,MATCH(集計2021年度売上!$B14,集計pivot売上!$A$3:$A$22,0),MATCH(集計2021年度売上!AR$5,集計pivot売上!$3:$3,0)),0)</f>
        <v>0</v>
      </c>
      <c r="AS14" s="55">
        <f>IFERROR(INDEX(集計pivot売上!$28:$47,MATCH(集計2021年度売上!$B14,集計pivot売上!$A$28:$A$47,0),MATCH(集計2021年度売上!AR$5,集計pivot売上!$28:$28,0)),0)</f>
        <v>0</v>
      </c>
      <c r="AT14" s="56">
        <f>IFERROR(INDEX(集計pivot売上!$83:$103,MATCH(集計2021年度売上!$B14,集計pivot売上!$A$83:$A$103,0),MATCH(集計2021年度売上!AR$5,集計pivot売上!$83:$83,0)),0)</f>
        <v>0</v>
      </c>
      <c r="AU14" s="57">
        <f>IFERROR(INDEX(集計pivot売上!$177:$196,MATCH(集計2021年度売上!$B14,集計pivot売上!$A$177:$A$196,0),MATCH(集計2021年度売上!AR$5,集計pivot売上!$177:$177,0)),0)</f>
        <v>0</v>
      </c>
      <c r="AV14" s="58">
        <f>IFERROR(INDEX(集計pivot売上!$151:$170,MATCH(集計2021年度売上!$B14,集計pivot売上!$A$151:$A$170,0),MATCH(集計2021年度売上!AR$5,集計pivot売上!$151:$151,0)),0)</f>
        <v>0</v>
      </c>
      <c r="AW14" s="104">
        <f>IFERROR(INDEX(集計pivot売上!$203:$222,MATCH(集計2021年度売上!$B14,集計pivot売上!$A$203:$A$222,0),MATCH(集計2021年度売上!AR$5,集計pivot売上!$203:$203,0)),0)</f>
        <v>0</v>
      </c>
      <c r="AX14" s="61">
        <f>IFERROR(INDEX(集計pivot売上!$54:$73,MATCH(集計2021年度売上!$B14,集計pivot売上!$A$54:$A$73,0),MATCH(集計2021年度売上!AR$5,集計pivot売上!$54:$54,0)),0)</f>
        <v>0</v>
      </c>
      <c r="AY14" s="59">
        <f t="shared" si="6"/>
        <v>0</v>
      </c>
      <c r="AZ14" s="54">
        <f>IFERROR(INDEX(集計pivot売上!$3:$22,MATCH(集計2021年度売上!$B14,集計pivot売上!$A$3:$A$22,0),MATCH(集計2021年度売上!AZ$5,集計pivot売上!$3:$3,0)),0)</f>
        <v>0</v>
      </c>
      <c r="BA14" s="55">
        <f>IFERROR(INDEX(集計pivot売上!$28:$47,MATCH(集計2021年度売上!$B14,集計pivot売上!$A$28:$A$47,0),MATCH(集計2021年度売上!AZ$5,集計pivot売上!$28:$28,0)),0)</f>
        <v>0</v>
      </c>
      <c r="BB14" s="56">
        <f>IFERROR(INDEX(集計pivot売上!$83:$103,MATCH(集計2021年度売上!$B14,集計pivot売上!$A$83:$A$103,0),MATCH(集計2021年度売上!AZ$5,集計pivot売上!$83:$83,0)),0)</f>
        <v>0</v>
      </c>
      <c r="BC14" s="57">
        <f>IFERROR(INDEX(集計pivot売上!$177:$196,MATCH(集計2021年度売上!$B14,集計pivot売上!$A$177:$A$196,0),MATCH(集計2021年度売上!AZ$5,集計pivot売上!$177:$177,0)),0)</f>
        <v>0</v>
      </c>
      <c r="BD14" s="58">
        <f>IFERROR(INDEX(集計pivot売上!$151:$170,MATCH(集計2021年度売上!$B14,集計pivot売上!$A$151:$A$170,0),MATCH(集計2021年度売上!AZ$5,集計pivot売上!$151:$151,0)),0)</f>
        <v>0</v>
      </c>
      <c r="BE14" s="104">
        <f>IFERROR(INDEX(集計pivot売上!$203:$222,MATCH(集計2021年度売上!$B14,集計pivot売上!$A$203:$A$222,0),MATCH(集計2021年度売上!AZ$5,集計pivot売上!$203:$203,0)),0)</f>
        <v>0</v>
      </c>
      <c r="BF14" s="61">
        <f>IFERROR(INDEX(集計pivot売上!$54:$73,MATCH(集計2021年度売上!$B14,集計pivot売上!$A$54:$A$73,0),MATCH(集計2021年度売上!AZ$5,集計pivot売上!$54:$54,0)),0)</f>
        <v>0</v>
      </c>
      <c r="BG14" s="59">
        <f t="shared" si="7"/>
        <v>0</v>
      </c>
      <c r="BH14" s="54">
        <f>IFERROR(INDEX(集計pivot売上!$3:$22,MATCH(集計2021年度売上!$B14,集計pivot売上!$A$3:$A$22,0),MATCH(集計2021年度売上!BH$5,集計pivot売上!$3:$3,0)),0)</f>
        <v>0</v>
      </c>
      <c r="BI14" s="55">
        <f>IFERROR(INDEX(集計pivot売上!$28:$47,MATCH(集計2021年度売上!$B14,集計pivot売上!$A$28:$A$47,0),MATCH(集計2021年度売上!BH$5,集計pivot売上!$28:$28,0)),0)</f>
        <v>0</v>
      </c>
      <c r="BJ14" s="56">
        <f>IFERROR(INDEX(集計pivot売上!$83:$103,MATCH(集計2021年度売上!$B14,集計pivot売上!$A$83:$A$103,0),MATCH(集計2021年度売上!BH$5,集計pivot売上!$83:$83,0)),0)</f>
        <v>0</v>
      </c>
      <c r="BK14" s="57">
        <f>IFERROR(INDEX(集計pivot売上!$177:$196,MATCH(集計2021年度売上!$B14,集計pivot売上!$A$177:$A$196,0),MATCH(集計2021年度売上!BH$5,集計pivot売上!$177:$177,0)),0)</f>
        <v>0</v>
      </c>
      <c r="BL14" s="58">
        <f>IFERROR(INDEX(集計pivot売上!$151:$170,MATCH(集計2021年度売上!$B14,集計pivot売上!$A$151:$A$170,0),MATCH(集計2021年度売上!BH$5,集計pivot売上!$151:$151,0)),0)</f>
        <v>0</v>
      </c>
      <c r="BM14" s="104">
        <f>IFERROR(INDEX(集計pivot売上!$203:$222,MATCH(集計2021年度売上!$B14,集計pivot売上!$A$203:$A$222,0),MATCH(集計2021年度売上!BH$5,集計pivot売上!$203:$203,0)),0)</f>
        <v>0</v>
      </c>
      <c r="BN14" s="61">
        <f>IFERROR(INDEX(集計pivot売上!$54:$73,MATCH(集計2021年度売上!$B14,集計pivot売上!$A$54:$A$73,0),MATCH(集計2021年度売上!BH$5,集計pivot売上!$54:$54,0)),0)</f>
        <v>0</v>
      </c>
      <c r="BO14" s="59">
        <f t="shared" si="8"/>
        <v>0</v>
      </c>
      <c r="BP14" s="54">
        <f>IFERROR(INDEX(集計pivot売上!$3:$22,MATCH(集計2021年度売上!$B14,集計pivot売上!$A$3:$A$22,0),MATCH(集計2021年度売上!BP$5,集計pivot売上!$3:$3,0)),0)</f>
        <v>0</v>
      </c>
      <c r="BQ14" s="55">
        <f>IFERROR(INDEX(集計pivot売上!$28:$47,MATCH(集計2021年度売上!$B14,集計pivot売上!$A$28:$A$47,0),MATCH(集計2021年度売上!BP$5,集計pivot売上!$28:$28,0)),0)</f>
        <v>0</v>
      </c>
      <c r="BR14" s="56">
        <f>IFERROR(INDEX(集計pivot売上!$83:$103,MATCH(集計2021年度売上!$B14,集計pivot売上!$A$83:$A$103,0),MATCH(集計2021年度売上!BP$5,集計pivot売上!$83:$83,0)),0)</f>
        <v>0</v>
      </c>
      <c r="BS14" s="57">
        <f>IFERROR(INDEX(集計pivot売上!$177:$196,MATCH(集計2021年度売上!$B14,集計pivot売上!$A$177:$A$196,0),MATCH(集計2021年度売上!BP$5,集計pivot売上!$177:$177,0)),0)</f>
        <v>0</v>
      </c>
      <c r="BT14" s="58">
        <f>IFERROR(INDEX(集計pivot売上!$151:$170,MATCH(集計2021年度売上!$B14,集計pivot売上!$A$151:$A$170,0),MATCH(集計2021年度売上!BP$5,集計pivot売上!$151:$151,0)),0)</f>
        <v>0</v>
      </c>
      <c r="BU14" s="104">
        <f>IFERROR(INDEX(集計pivot売上!$203:$222,MATCH(集計2021年度売上!$B14,集計pivot売上!$A$203:$A$222,0),MATCH(集計2021年度売上!BP$5,集計pivot売上!$203:$203,0)),0)</f>
        <v>0</v>
      </c>
      <c r="BV14" s="61">
        <f>IFERROR(INDEX(集計pivot売上!$54:$73,MATCH(集計2021年度売上!$B14,集計pivot売上!$A$54:$A$73,0),MATCH(集計2021年度売上!BP$5,集計pivot売上!$54:$54,0)),0)</f>
        <v>0</v>
      </c>
      <c r="BW14" s="59">
        <f t="shared" si="9"/>
        <v>0</v>
      </c>
      <c r="BX14" s="54">
        <f>IFERROR(INDEX(集計pivot売上!$3:$22,MATCH(集計2021年度売上!$B14,集計pivot売上!$A$3:$A$22,0),MATCH(集計2021年度売上!BX$5,集計pivot売上!$3:$3,0)),0)</f>
        <v>0</v>
      </c>
      <c r="BY14" s="55">
        <f>IFERROR(INDEX(集計pivot売上!$28:$47,MATCH(集計2021年度売上!$B14,集計pivot売上!$A$28:$A$47,0),MATCH(集計2021年度売上!BX$5,集計pivot売上!$28:$28,0)),0)</f>
        <v>0</v>
      </c>
      <c r="BZ14" s="56">
        <f>IFERROR(INDEX(集計pivot売上!$83:$103,MATCH(集計2021年度売上!$B14,集計pivot売上!$A$83:$A$103,0),MATCH(集計2021年度売上!BX$5,集計pivot売上!$83:$83,0)),0)</f>
        <v>0</v>
      </c>
      <c r="CA14" s="57">
        <f>IFERROR(INDEX(集計pivot売上!$177:$196,MATCH(集計2021年度売上!$B14,集計pivot売上!$A$177:$A$196,0),MATCH(集計2021年度売上!BX$5,集計pivot売上!$177:$177,0)),0)</f>
        <v>0</v>
      </c>
      <c r="CB14" s="58">
        <f>IFERROR(INDEX(集計pivot売上!$151:$170,MATCH(集計2021年度売上!$B14,集計pivot売上!$A$151:$A$170,0),MATCH(集計2021年度売上!BX$5,集計pivot売上!$151:$151,0)),0)</f>
        <v>0</v>
      </c>
      <c r="CC14" s="104">
        <f>IFERROR(INDEX(集計pivot売上!$203:$222,MATCH(集計2021年度売上!$B14,集計pivot売上!$A$203:$A$222,0),MATCH(集計2021年度売上!BX$5,集計pivot売上!$203:$203,0)),0)</f>
        <v>0</v>
      </c>
      <c r="CD14" s="61">
        <f>IFERROR(INDEX(集計pivot売上!$54:$73,MATCH(集計2021年度売上!$B14,集計pivot売上!$A$54:$A$73,0),MATCH(集計2021年度売上!BX$5,集計pivot売上!$54:$54,0)),0)</f>
        <v>0</v>
      </c>
      <c r="CE14" s="59">
        <f t="shared" si="10"/>
        <v>0</v>
      </c>
      <c r="CF14" s="54">
        <f>IFERROR(INDEX(集計pivot売上!$3:$22,MATCH(集計2021年度売上!$B14,集計pivot売上!$A$3:$A$22,0),MATCH(集計2021年度売上!CF$5,集計pivot売上!$3:$3,0)),0)</f>
        <v>0</v>
      </c>
      <c r="CG14" s="55">
        <f>IFERROR(INDEX(集計pivot売上!$28:$47,MATCH(集計2021年度売上!$B14,集計pivot売上!$A$28:$A$47,0),MATCH(集計2021年度売上!CF$5,集計pivot売上!$28:$28,0)),0)</f>
        <v>0</v>
      </c>
      <c r="CH14" s="56">
        <f>IFERROR(INDEX(集計pivot売上!$83:$103,MATCH(集計2021年度売上!$B14,集計pivot売上!$A$83:$A$103,0),MATCH(集計2021年度売上!CF$5,集計pivot売上!$83:$83,0)),0)</f>
        <v>0</v>
      </c>
      <c r="CI14" s="57">
        <f>IFERROR(INDEX(集計pivot売上!$177:$196,MATCH(集計2021年度売上!$B14,集計pivot売上!$A$177:$A$196,0),MATCH(集計2021年度売上!CF$5,集計pivot売上!$177:$177,0)),0)</f>
        <v>0</v>
      </c>
      <c r="CJ14" s="58">
        <f>IFERROR(INDEX(集計pivot売上!$151:$170,MATCH(集計2021年度売上!$B14,集計pivot売上!$A$151:$A$170,0),MATCH(集計2021年度売上!CF$5,集計pivot売上!$151:$151,0)),0)</f>
        <v>0</v>
      </c>
      <c r="CK14" s="104">
        <f>IFERROR(INDEX(集計pivot売上!$203:$222,MATCH(集計2021年度売上!$B14,集計pivot売上!$A$203:$A$222,0),MATCH(集計2021年度売上!CF$5,集計pivot売上!$203:$203,0)),0)</f>
        <v>0</v>
      </c>
      <c r="CL14" s="61">
        <f>IFERROR(INDEX(集計pivot売上!$54:$73,MATCH(集計2021年度売上!$B14,集計pivot売上!$A$54:$A$73,0),MATCH(集計2021年度売上!CF$5,集計pivot売上!$54:$54,0)),0)</f>
        <v>0</v>
      </c>
      <c r="CM14" s="59">
        <f t="shared" si="11"/>
        <v>0</v>
      </c>
      <c r="CN14" s="54">
        <f>IFERROR(INDEX(集計pivot売上!$3:$22,MATCH(集計2021年度売上!$B14,集計pivot売上!$A$3:$A$22,0),MATCH(集計2021年度売上!CN$5,集計pivot売上!$3:$3,0)),0)</f>
        <v>0</v>
      </c>
      <c r="CO14" s="55">
        <f>IFERROR(INDEX(集計pivot売上!$28:$47,MATCH(集計2021年度売上!$B14,集計pivot売上!$A$28:$A$47,0),MATCH(集計2021年度売上!CN$5,集計pivot売上!$28:$28,0)),0)</f>
        <v>0</v>
      </c>
      <c r="CP14" s="56">
        <f>IFERROR(INDEX(集計pivot売上!$83:$103,MATCH(集計2021年度売上!$B14,集計pivot売上!$A$83:$A$103,0),MATCH(集計2021年度売上!CN$5,集計pivot売上!$83:$83,0)),0)</f>
        <v>0</v>
      </c>
      <c r="CQ14" s="57">
        <f>IFERROR(INDEX(集計pivot売上!$177:$196,MATCH(集計2021年度売上!$B14,集計pivot売上!$A$177:$A$196,0),MATCH(集計2021年度売上!CN$5,集計pivot売上!$177:$177,0)),0)</f>
        <v>0</v>
      </c>
      <c r="CR14" s="58">
        <f>IFERROR(INDEX(集計pivot売上!$151:$170,MATCH(集計2021年度売上!$B14,集計pivot売上!$A$151:$A$170,0),MATCH(集計2021年度売上!CN$5,集計pivot売上!$151:$151,0)),0)</f>
        <v>0</v>
      </c>
      <c r="CS14" s="104">
        <f>IFERROR(INDEX(集計pivot売上!$203:$222,MATCH(集計2021年度売上!$B14,集計pivot売上!$A$203:$A$222,0),MATCH(集計2021年度売上!CN$5,集計pivot売上!$203:$203,0)),0)</f>
        <v>0</v>
      </c>
      <c r="CT14" s="61">
        <f>IFERROR(INDEX(集計pivot売上!$54:$73,MATCH(集計2021年度売上!$B14,集計pivot売上!$A$54:$A$73,0),MATCH(集計2021年度売上!CN$5,集計pivot売上!$54:$54,0)),0)</f>
        <v>0</v>
      </c>
      <c r="CU14" s="63">
        <f t="shared" si="12"/>
        <v>0</v>
      </c>
      <c r="CW14" t="str">
        <f t="shared" si="0"/>
        <v>甘味果実酒</v>
      </c>
      <c r="CX14" s="46">
        <f t="shared" si="13"/>
        <v>0</v>
      </c>
      <c r="CY14" s="46">
        <f t="shared" si="14"/>
        <v>0</v>
      </c>
      <c r="CZ14" s="46">
        <f t="shared" si="15"/>
        <v>0</v>
      </c>
      <c r="DA14" s="46">
        <f t="shared" si="16"/>
        <v>0</v>
      </c>
      <c r="DC14" s="46">
        <f t="shared" si="17"/>
        <v>0</v>
      </c>
      <c r="DD14" s="46">
        <f t="shared" si="18"/>
        <v>0</v>
      </c>
      <c r="DE14" s="46">
        <f t="shared" si="19"/>
        <v>0</v>
      </c>
      <c r="DF14" s="46">
        <f t="shared" si="20"/>
        <v>0</v>
      </c>
      <c r="DG14" s="46">
        <f t="shared" si="21"/>
        <v>0</v>
      </c>
    </row>
    <row r="15" spans="2:111" s="46" customFormat="1" x14ac:dyDescent="0.55000000000000004">
      <c r="B15" s="52" t="str">
        <f>'master（記入例）'!AL11</f>
        <v>ウイスキー</v>
      </c>
      <c r="C15" s="53">
        <v>83035</v>
      </c>
      <c r="D15" s="54">
        <f>IFERROR(INDEX(集計pivot売上!$3:$22,MATCH(集計2021年度売上!$B15,集計pivot売上!$A$3:$A$22,0),MATCH(集計2021年度売上!D$5,集計pivot売上!$3:$3,0)),0)</f>
        <v>0</v>
      </c>
      <c r="E15" s="55">
        <f>IFERROR(INDEX(集計pivot売上!$28:$47,MATCH(集計2021年度売上!$B15,集計pivot売上!$A$28:$A$47,0),MATCH(集計2021年度売上!D$5,集計pivot売上!$28:$28,0)),0)</f>
        <v>0</v>
      </c>
      <c r="F15" s="56">
        <f>IFERROR(INDEX(集計pivot売上!$83:$103,MATCH(集計2021年度売上!$B15,集計pivot売上!$A$83:$A$103,0),MATCH(集計2021年度売上!D$5,集計pivot売上!$83:$83,0)),0)</f>
        <v>0</v>
      </c>
      <c r="G15" s="57">
        <f>IFERROR(INDEX(集計pivot売上!$177:$196,MATCH(集計2021年度売上!$B15,集計pivot売上!$A$177:$A$196,0),MATCH(集計2021年度売上!D$5,集計pivot売上!$177:$177,0)),0)</f>
        <v>0</v>
      </c>
      <c r="H15" s="58">
        <f>IFERROR(INDEX(集計pivot売上!$151:$170,MATCH(集計2021年度売上!$B15,集計pivot売上!$A$151:$A$170,0),MATCH(集計2021年度売上!D$5,集計pivot売上!$151:$151,0)),0)</f>
        <v>0</v>
      </c>
      <c r="I15" s="104">
        <f>IFERROR(INDEX(集計pivot売上!$203:$222,MATCH(集計2021年度売上!$B15,集計pivot売上!$A$203:$A$222,0),MATCH(集計2021年度売上!D$5,集計pivot売上!$203:$203,0)),0)</f>
        <v>0</v>
      </c>
      <c r="J15" s="61">
        <f>IFERROR(INDEX(集計pivot売上!$54:$73,MATCH(集計2021年度売上!$B15,集計pivot売上!$A$54:$A$73,0),MATCH(集計2021年度売上!D$5,集計pivot売上!$54:$54,0)),0)</f>
        <v>0</v>
      </c>
      <c r="K15" s="59">
        <f t="shared" si="1"/>
        <v>83035</v>
      </c>
      <c r="L15" s="54">
        <f>IFERROR(INDEX(集計pivot売上!$3:$22,MATCH(集計2021年度売上!$B15,集計pivot売上!$A$3:$A$22,0),MATCH(集計2021年度売上!L$5,集計pivot売上!$3:$3,0)),0)</f>
        <v>0</v>
      </c>
      <c r="M15" s="55">
        <f>IFERROR(INDEX(集計pivot売上!$28:$47,MATCH(集計2021年度売上!$B15,集計pivot売上!$A$28:$A$47,0),MATCH(集計2021年度売上!L$5,集計pivot売上!$28:$28,0)),0)</f>
        <v>0</v>
      </c>
      <c r="N15" s="56">
        <f>IFERROR(INDEX(集計pivot売上!$83:$103,MATCH(集計2021年度売上!$B15,集計pivot売上!$A$83:$A$103,0),MATCH(集計2021年度売上!L$5,集計pivot売上!$83:$83,0)),0)</f>
        <v>0</v>
      </c>
      <c r="O15" s="57">
        <f>IFERROR(INDEX(集計pivot売上!$177:$196,MATCH(集計2021年度売上!$B15,集計pivot売上!$A$177:$A$196,0),MATCH(集計2021年度売上!L$5,集計pivot売上!$177:$177,0)),0)</f>
        <v>0</v>
      </c>
      <c r="P15" s="58">
        <f>IFERROR(INDEX(集計pivot売上!$151:$170,MATCH(集計2021年度売上!$B15,集計pivot売上!$A$151:$A$170,0),MATCH(集計2021年度売上!L$5,集計pivot売上!$151:$151,0)),0)</f>
        <v>0</v>
      </c>
      <c r="Q15" s="104">
        <f>IFERROR(INDEX(集計pivot売上!$203:$222,MATCH(集計2021年度売上!$B15,集計pivot売上!$A$203:$A$222,0),MATCH(集計2021年度売上!L$5,集計pivot売上!$203:$203,0)),0)</f>
        <v>0</v>
      </c>
      <c r="R15" s="61">
        <f>IFERROR(INDEX(集計pivot売上!$54:$73,MATCH(集計2021年度売上!$B15,集計pivot売上!$A$54:$A$73,0),MATCH(集計2021年度売上!L$5,集計pivot売上!$54:$54,0)),0)</f>
        <v>0</v>
      </c>
      <c r="S15" s="59">
        <f t="shared" si="2"/>
        <v>83035</v>
      </c>
      <c r="T15" s="54">
        <f>IFERROR(INDEX(集計pivot売上!$3:$22,MATCH(集計2021年度売上!$B15,集計pivot売上!$A$3:$A$22,0),MATCH(集計2021年度売上!T$5,集計pivot売上!$3:$3,0)),0)</f>
        <v>0</v>
      </c>
      <c r="U15" s="55">
        <f>IFERROR(INDEX(集計pivot売上!$28:$47,MATCH(集計2021年度売上!$B15,集計pivot売上!$A$28:$A$47,0),MATCH(集計2021年度売上!T$5,集計pivot売上!$28:$28,0)),0)</f>
        <v>0</v>
      </c>
      <c r="V15" s="56">
        <f>IFERROR(INDEX(集計pivot売上!$83:$103,MATCH(集計2021年度売上!$B15,集計pivot売上!$A$83:$A$103,0),MATCH(集計2021年度売上!T$5,集計pivot売上!$83:$83,0)),0)</f>
        <v>0</v>
      </c>
      <c r="W15" s="57">
        <f>IFERROR(INDEX(集計pivot売上!$177:$196,MATCH(集計2021年度売上!$B15,集計pivot売上!$A$177:$A$196,0),MATCH(集計2021年度売上!T$5,集計pivot売上!$177:$177,0)),0)</f>
        <v>0</v>
      </c>
      <c r="X15" s="58">
        <f>IFERROR(INDEX(集計pivot売上!$151:$170,MATCH(集計2021年度売上!$B15,集計pivot売上!$A$151:$A$170,0),MATCH(集計2021年度売上!T$5,集計pivot売上!$151:$151,0)),0)</f>
        <v>0</v>
      </c>
      <c r="Y15" s="104">
        <f>IFERROR(INDEX(集計pivot売上!$203:$222,MATCH(集計2021年度売上!$B15,集計pivot売上!$A$203:$A$222,0),MATCH(集計2021年度売上!T$5,集計pivot売上!$203:$203,0)),0)</f>
        <v>0</v>
      </c>
      <c r="Z15" s="61">
        <f>IFERROR(INDEX(集計pivot売上!$54:$73,MATCH(集計2021年度売上!$B15,集計pivot売上!$A$54:$A$73,0),MATCH(集計2021年度売上!T$5,集計pivot売上!$54:$54,0)),0)</f>
        <v>0</v>
      </c>
      <c r="AA15" s="59">
        <f t="shared" si="3"/>
        <v>83035</v>
      </c>
      <c r="AB15" s="54">
        <f>IFERROR(INDEX(集計pivot売上!$3:$22,MATCH(集計2021年度売上!$B15,集計pivot売上!$A$3:$A$22,0),MATCH(集計2021年度売上!AB$5,集計pivot売上!$3:$3,0)),0)</f>
        <v>0</v>
      </c>
      <c r="AC15" s="55">
        <f>IFERROR(INDEX(集計pivot売上!$28:$47,MATCH(集計2021年度売上!$B15,集計pivot売上!$A$28:$A$47,0),MATCH(集計2021年度売上!AB$5,集計pivot売上!$28:$28,0)),0)</f>
        <v>0</v>
      </c>
      <c r="AD15" s="56">
        <f>IFERROR(INDEX(集計pivot売上!$83:$103,MATCH(集計2021年度売上!$B15,集計pivot売上!$A$83:$A$103,0),MATCH(集計2021年度売上!AB$5,集計pivot売上!$83:$83,0)),0)</f>
        <v>0</v>
      </c>
      <c r="AE15" s="57">
        <f>IFERROR(INDEX(集計pivot売上!$177:$196,MATCH(集計2021年度売上!$B15,集計pivot売上!$A$177:$A$196,0),MATCH(集計2021年度売上!AB$5,集計pivot売上!$177:$177,0)),0)</f>
        <v>0</v>
      </c>
      <c r="AF15" s="58">
        <f>IFERROR(INDEX(集計pivot売上!$151:$170,MATCH(集計2021年度売上!$B15,集計pivot売上!$A$151:$A$170,0),MATCH(集計2021年度売上!AB$5,集計pivot売上!$151:$151,0)),0)</f>
        <v>0</v>
      </c>
      <c r="AG15" s="104">
        <f>IFERROR(INDEX(集計pivot売上!$203:$222,MATCH(集計2021年度売上!$B15,集計pivot売上!$A$203:$A$222,0),MATCH(集計2021年度売上!AB$5,集計pivot売上!$203:$203,0)),0)</f>
        <v>0</v>
      </c>
      <c r="AH15" s="61">
        <f>IFERROR(INDEX(集計pivot売上!$54:$73,MATCH(集計2021年度売上!$B15,集計pivot売上!$A$54:$A$73,0),MATCH(集計2021年度売上!AB$5,集計pivot売上!$54:$54,0)),0)</f>
        <v>0</v>
      </c>
      <c r="AI15" s="59">
        <f t="shared" si="4"/>
        <v>83035</v>
      </c>
      <c r="AJ15" s="54">
        <f>IFERROR(INDEX(集計pivot売上!$3:$22,MATCH(集計2021年度売上!$B15,集計pivot売上!$A$3:$A$22,0),MATCH(集計2021年度売上!AJ$5,集計pivot売上!$3:$3,0)),0)</f>
        <v>0</v>
      </c>
      <c r="AK15" s="55">
        <f>IFERROR(INDEX(集計pivot売上!$28:$47,MATCH(集計2021年度売上!$B15,集計pivot売上!$A$28:$A$47,0),MATCH(集計2021年度売上!AJ$5,集計pivot売上!$28:$28,0)),0)</f>
        <v>0</v>
      </c>
      <c r="AL15" s="56">
        <f>IFERROR(INDEX(集計pivot売上!$83:$103,MATCH(集計2021年度売上!$B15,集計pivot売上!$A$83:$A$103,0),MATCH(集計2021年度売上!AJ$5,集計pivot売上!$83:$83,0)),0)</f>
        <v>0</v>
      </c>
      <c r="AM15" s="57">
        <f>IFERROR(INDEX(集計pivot売上!$177:$196,MATCH(集計2021年度売上!$B15,集計pivot売上!$A$177:$A$196,0),MATCH(集計2021年度売上!AJ$5,集計pivot売上!$177:$177,0)),0)</f>
        <v>0</v>
      </c>
      <c r="AN15" s="58">
        <f>IFERROR(INDEX(集計pivot売上!$151:$170,MATCH(集計2021年度売上!$B15,集計pivot売上!$A$151:$A$170,0),MATCH(集計2021年度売上!AJ$5,集計pivot売上!$151:$151,0)),0)</f>
        <v>0</v>
      </c>
      <c r="AO15" s="104">
        <f>IFERROR(INDEX(集計pivot売上!$203:$222,MATCH(集計2021年度売上!$B15,集計pivot売上!$A$203:$A$222,0),MATCH(集計2021年度売上!AJ$5,集計pivot売上!$203:$203,0)),0)</f>
        <v>0</v>
      </c>
      <c r="AP15" s="61">
        <f>IFERROR(INDEX(集計pivot売上!$54:$73,MATCH(集計2021年度売上!$B15,集計pivot売上!$A$54:$A$73,0),MATCH(集計2021年度売上!AJ$5,集計pivot売上!$54:$54,0)),0)</f>
        <v>0</v>
      </c>
      <c r="AQ15" s="59">
        <f t="shared" si="5"/>
        <v>83035</v>
      </c>
      <c r="AR15" s="54">
        <f>IFERROR(INDEX(集計pivot売上!$3:$22,MATCH(集計2021年度売上!$B15,集計pivot売上!$A$3:$A$22,0),MATCH(集計2021年度売上!AR$5,集計pivot売上!$3:$3,0)),0)</f>
        <v>0</v>
      </c>
      <c r="AS15" s="55">
        <f>IFERROR(INDEX(集計pivot売上!$28:$47,MATCH(集計2021年度売上!$B15,集計pivot売上!$A$28:$A$47,0),MATCH(集計2021年度売上!AR$5,集計pivot売上!$28:$28,0)),0)</f>
        <v>0</v>
      </c>
      <c r="AT15" s="56">
        <f>IFERROR(INDEX(集計pivot売上!$83:$103,MATCH(集計2021年度売上!$B15,集計pivot売上!$A$83:$A$103,0),MATCH(集計2021年度売上!AR$5,集計pivot売上!$83:$83,0)),0)</f>
        <v>0</v>
      </c>
      <c r="AU15" s="57">
        <f>IFERROR(INDEX(集計pivot売上!$177:$196,MATCH(集計2021年度売上!$B15,集計pivot売上!$A$177:$A$196,0),MATCH(集計2021年度売上!AR$5,集計pivot売上!$177:$177,0)),0)</f>
        <v>0</v>
      </c>
      <c r="AV15" s="58">
        <f>IFERROR(INDEX(集計pivot売上!$151:$170,MATCH(集計2021年度売上!$B15,集計pivot売上!$A$151:$A$170,0),MATCH(集計2021年度売上!AR$5,集計pivot売上!$151:$151,0)),0)</f>
        <v>0</v>
      </c>
      <c r="AW15" s="104">
        <f>IFERROR(INDEX(集計pivot売上!$203:$222,MATCH(集計2021年度売上!$B15,集計pivot売上!$A$203:$A$222,0),MATCH(集計2021年度売上!AR$5,集計pivot売上!$203:$203,0)),0)</f>
        <v>0</v>
      </c>
      <c r="AX15" s="61">
        <f>IFERROR(INDEX(集計pivot売上!$54:$73,MATCH(集計2021年度売上!$B15,集計pivot売上!$A$54:$A$73,0),MATCH(集計2021年度売上!AR$5,集計pivot売上!$54:$54,0)),0)</f>
        <v>0</v>
      </c>
      <c r="AY15" s="59">
        <f t="shared" si="6"/>
        <v>83035</v>
      </c>
      <c r="AZ15" s="54">
        <f>IFERROR(INDEX(集計pivot売上!$3:$22,MATCH(集計2021年度売上!$B15,集計pivot売上!$A$3:$A$22,0),MATCH(集計2021年度売上!AZ$5,集計pivot売上!$3:$3,0)),0)</f>
        <v>0</v>
      </c>
      <c r="BA15" s="55">
        <f>IFERROR(INDEX(集計pivot売上!$28:$47,MATCH(集計2021年度売上!$B15,集計pivot売上!$A$28:$A$47,0),MATCH(集計2021年度売上!AZ$5,集計pivot売上!$28:$28,0)),0)</f>
        <v>0</v>
      </c>
      <c r="BB15" s="56">
        <f>IFERROR(INDEX(集計pivot売上!$83:$103,MATCH(集計2021年度売上!$B15,集計pivot売上!$A$83:$A$103,0),MATCH(集計2021年度売上!AZ$5,集計pivot売上!$83:$83,0)),0)</f>
        <v>0</v>
      </c>
      <c r="BC15" s="57">
        <f>IFERROR(INDEX(集計pivot売上!$177:$196,MATCH(集計2021年度売上!$B15,集計pivot売上!$A$177:$A$196,0),MATCH(集計2021年度売上!AZ$5,集計pivot売上!$177:$177,0)),0)</f>
        <v>0</v>
      </c>
      <c r="BD15" s="58">
        <f>IFERROR(INDEX(集計pivot売上!$151:$170,MATCH(集計2021年度売上!$B15,集計pivot売上!$A$151:$A$170,0),MATCH(集計2021年度売上!AZ$5,集計pivot売上!$151:$151,0)),0)</f>
        <v>0</v>
      </c>
      <c r="BE15" s="104">
        <f>IFERROR(INDEX(集計pivot売上!$203:$222,MATCH(集計2021年度売上!$B15,集計pivot売上!$A$203:$A$222,0),MATCH(集計2021年度売上!AZ$5,集計pivot売上!$203:$203,0)),0)</f>
        <v>0</v>
      </c>
      <c r="BF15" s="61">
        <f>IFERROR(INDEX(集計pivot売上!$54:$73,MATCH(集計2021年度売上!$B15,集計pivot売上!$A$54:$A$73,0),MATCH(集計2021年度売上!AZ$5,集計pivot売上!$54:$54,0)),0)</f>
        <v>0</v>
      </c>
      <c r="BG15" s="59">
        <f t="shared" si="7"/>
        <v>83035</v>
      </c>
      <c r="BH15" s="54">
        <f>IFERROR(INDEX(集計pivot売上!$3:$22,MATCH(集計2021年度売上!$B15,集計pivot売上!$A$3:$A$22,0),MATCH(集計2021年度売上!BH$5,集計pivot売上!$3:$3,0)),0)</f>
        <v>0</v>
      </c>
      <c r="BI15" s="55">
        <f>IFERROR(INDEX(集計pivot売上!$28:$47,MATCH(集計2021年度売上!$B15,集計pivot売上!$A$28:$A$47,0),MATCH(集計2021年度売上!BH$5,集計pivot売上!$28:$28,0)),0)</f>
        <v>0</v>
      </c>
      <c r="BJ15" s="56">
        <f>IFERROR(INDEX(集計pivot売上!$83:$103,MATCH(集計2021年度売上!$B15,集計pivot売上!$A$83:$A$103,0),MATCH(集計2021年度売上!BH$5,集計pivot売上!$83:$83,0)),0)</f>
        <v>0</v>
      </c>
      <c r="BK15" s="57">
        <f>IFERROR(INDEX(集計pivot売上!$177:$196,MATCH(集計2021年度売上!$B15,集計pivot売上!$A$177:$A$196,0),MATCH(集計2021年度売上!BH$5,集計pivot売上!$177:$177,0)),0)</f>
        <v>0</v>
      </c>
      <c r="BL15" s="58">
        <f>IFERROR(INDEX(集計pivot売上!$151:$170,MATCH(集計2021年度売上!$B15,集計pivot売上!$A$151:$A$170,0),MATCH(集計2021年度売上!BH$5,集計pivot売上!$151:$151,0)),0)</f>
        <v>0</v>
      </c>
      <c r="BM15" s="104">
        <f>IFERROR(INDEX(集計pivot売上!$203:$222,MATCH(集計2021年度売上!$B15,集計pivot売上!$A$203:$A$222,0),MATCH(集計2021年度売上!BH$5,集計pivot売上!$203:$203,0)),0)</f>
        <v>0</v>
      </c>
      <c r="BN15" s="61">
        <f>IFERROR(INDEX(集計pivot売上!$54:$73,MATCH(集計2021年度売上!$B15,集計pivot売上!$A$54:$A$73,0),MATCH(集計2021年度売上!BH$5,集計pivot売上!$54:$54,0)),0)</f>
        <v>0</v>
      </c>
      <c r="BO15" s="59">
        <f t="shared" si="8"/>
        <v>83035</v>
      </c>
      <c r="BP15" s="54">
        <f>IFERROR(INDEX(集計pivot売上!$3:$22,MATCH(集計2021年度売上!$B15,集計pivot売上!$A$3:$A$22,0),MATCH(集計2021年度売上!BP$5,集計pivot売上!$3:$3,0)),0)</f>
        <v>0</v>
      </c>
      <c r="BQ15" s="55">
        <f>IFERROR(INDEX(集計pivot売上!$28:$47,MATCH(集計2021年度売上!$B15,集計pivot売上!$A$28:$A$47,0),MATCH(集計2021年度売上!BP$5,集計pivot売上!$28:$28,0)),0)</f>
        <v>0</v>
      </c>
      <c r="BR15" s="56">
        <f>IFERROR(INDEX(集計pivot売上!$83:$103,MATCH(集計2021年度売上!$B15,集計pivot売上!$A$83:$A$103,0),MATCH(集計2021年度売上!BP$5,集計pivot売上!$83:$83,0)),0)</f>
        <v>0</v>
      </c>
      <c r="BS15" s="57">
        <f>IFERROR(INDEX(集計pivot売上!$177:$196,MATCH(集計2021年度売上!$B15,集計pivot売上!$A$177:$A$196,0),MATCH(集計2021年度売上!BP$5,集計pivot売上!$177:$177,0)),0)</f>
        <v>0</v>
      </c>
      <c r="BT15" s="58">
        <f>IFERROR(INDEX(集計pivot売上!$151:$170,MATCH(集計2021年度売上!$B15,集計pivot売上!$A$151:$A$170,0),MATCH(集計2021年度売上!BP$5,集計pivot売上!$151:$151,0)),0)</f>
        <v>0</v>
      </c>
      <c r="BU15" s="104">
        <f>IFERROR(INDEX(集計pivot売上!$203:$222,MATCH(集計2021年度売上!$B15,集計pivot売上!$A$203:$A$222,0),MATCH(集計2021年度売上!BP$5,集計pivot売上!$203:$203,0)),0)</f>
        <v>0</v>
      </c>
      <c r="BV15" s="61">
        <f>IFERROR(INDEX(集計pivot売上!$54:$73,MATCH(集計2021年度売上!$B15,集計pivot売上!$A$54:$A$73,0),MATCH(集計2021年度売上!BP$5,集計pivot売上!$54:$54,0)),0)</f>
        <v>0</v>
      </c>
      <c r="BW15" s="59">
        <f t="shared" si="9"/>
        <v>83035</v>
      </c>
      <c r="BX15" s="54">
        <f>IFERROR(INDEX(集計pivot売上!$3:$22,MATCH(集計2021年度売上!$B15,集計pivot売上!$A$3:$A$22,0),MATCH(集計2021年度売上!BX$5,集計pivot売上!$3:$3,0)),0)</f>
        <v>0</v>
      </c>
      <c r="BY15" s="55">
        <f>IFERROR(INDEX(集計pivot売上!$28:$47,MATCH(集計2021年度売上!$B15,集計pivot売上!$A$28:$A$47,0),MATCH(集計2021年度売上!BX$5,集計pivot売上!$28:$28,0)),0)</f>
        <v>0</v>
      </c>
      <c r="BZ15" s="56">
        <f>IFERROR(INDEX(集計pivot売上!$83:$103,MATCH(集計2021年度売上!$B15,集計pivot売上!$A$83:$A$103,0),MATCH(集計2021年度売上!BX$5,集計pivot売上!$83:$83,0)),0)</f>
        <v>0</v>
      </c>
      <c r="CA15" s="57">
        <f>IFERROR(INDEX(集計pivot売上!$177:$196,MATCH(集計2021年度売上!$B15,集計pivot売上!$A$177:$A$196,0),MATCH(集計2021年度売上!BX$5,集計pivot売上!$177:$177,0)),0)</f>
        <v>0</v>
      </c>
      <c r="CB15" s="58">
        <f>IFERROR(INDEX(集計pivot売上!$151:$170,MATCH(集計2021年度売上!$B15,集計pivot売上!$A$151:$A$170,0),MATCH(集計2021年度売上!BX$5,集計pivot売上!$151:$151,0)),0)</f>
        <v>0</v>
      </c>
      <c r="CC15" s="104">
        <f>IFERROR(INDEX(集計pivot売上!$203:$222,MATCH(集計2021年度売上!$B15,集計pivot売上!$A$203:$A$222,0),MATCH(集計2021年度売上!BX$5,集計pivot売上!$203:$203,0)),0)</f>
        <v>0</v>
      </c>
      <c r="CD15" s="61">
        <f>IFERROR(INDEX(集計pivot売上!$54:$73,MATCH(集計2021年度売上!$B15,集計pivot売上!$A$54:$A$73,0),MATCH(集計2021年度売上!BX$5,集計pivot売上!$54:$54,0)),0)</f>
        <v>0</v>
      </c>
      <c r="CE15" s="59">
        <f t="shared" si="10"/>
        <v>83035</v>
      </c>
      <c r="CF15" s="54">
        <f>IFERROR(INDEX(集計pivot売上!$3:$22,MATCH(集計2021年度売上!$B15,集計pivot売上!$A$3:$A$22,0),MATCH(集計2021年度売上!CF$5,集計pivot売上!$3:$3,0)),0)</f>
        <v>0</v>
      </c>
      <c r="CG15" s="55">
        <f>IFERROR(INDEX(集計pivot売上!$28:$47,MATCH(集計2021年度売上!$B15,集計pivot売上!$A$28:$A$47,0),MATCH(集計2021年度売上!CF$5,集計pivot売上!$28:$28,0)),0)</f>
        <v>0</v>
      </c>
      <c r="CH15" s="56">
        <f>IFERROR(INDEX(集計pivot売上!$83:$103,MATCH(集計2021年度売上!$B15,集計pivot売上!$A$83:$A$103,0),MATCH(集計2021年度売上!CF$5,集計pivot売上!$83:$83,0)),0)</f>
        <v>0</v>
      </c>
      <c r="CI15" s="57">
        <f>IFERROR(INDEX(集計pivot売上!$177:$196,MATCH(集計2021年度売上!$B15,集計pivot売上!$A$177:$A$196,0),MATCH(集計2021年度売上!CF$5,集計pivot売上!$177:$177,0)),0)</f>
        <v>0</v>
      </c>
      <c r="CJ15" s="58">
        <f>IFERROR(INDEX(集計pivot売上!$151:$170,MATCH(集計2021年度売上!$B15,集計pivot売上!$A$151:$A$170,0),MATCH(集計2021年度売上!CF$5,集計pivot売上!$151:$151,0)),0)</f>
        <v>0</v>
      </c>
      <c r="CK15" s="104">
        <f>IFERROR(INDEX(集計pivot売上!$203:$222,MATCH(集計2021年度売上!$B15,集計pivot売上!$A$203:$A$222,0),MATCH(集計2021年度売上!CF$5,集計pivot売上!$203:$203,0)),0)</f>
        <v>0</v>
      </c>
      <c r="CL15" s="61">
        <f>IFERROR(INDEX(集計pivot売上!$54:$73,MATCH(集計2021年度売上!$B15,集計pivot売上!$A$54:$A$73,0),MATCH(集計2021年度売上!CF$5,集計pivot売上!$54:$54,0)),0)</f>
        <v>0</v>
      </c>
      <c r="CM15" s="59">
        <f t="shared" si="11"/>
        <v>83035</v>
      </c>
      <c r="CN15" s="54">
        <f>IFERROR(INDEX(集計pivot売上!$3:$22,MATCH(集計2021年度売上!$B15,集計pivot売上!$A$3:$A$22,0),MATCH(集計2021年度売上!CN$5,集計pivot売上!$3:$3,0)),0)</f>
        <v>0</v>
      </c>
      <c r="CO15" s="55">
        <f>IFERROR(INDEX(集計pivot売上!$28:$47,MATCH(集計2021年度売上!$B15,集計pivot売上!$A$28:$A$47,0),MATCH(集計2021年度売上!CN$5,集計pivot売上!$28:$28,0)),0)</f>
        <v>0</v>
      </c>
      <c r="CP15" s="56">
        <f>IFERROR(INDEX(集計pivot売上!$83:$103,MATCH(集計2021年度売上!$B15,集計pivot売上!$A$83:$A$103,0),MATCH(集計2021年度売上!CN$5,集計pivot売上!$83:$83,0)),0)</f>
        <v>0</v>
      </c>
      <c r="CQ15" s="57">
        <f>IFERROR(INDEX(集計pivot売上!$177:$196,MATCH(集計2021年度売上!$B15,集計pivot売上!$A$177:$A$196,0),MATCH(集計2021年度売上!CN$5,集計pivot売上!$177:$177,0)),0)</f>
        <v>0</v>
      </c>
      <c r="CR15" s="58">
        <f>IFERROR(INDEX(集計pivot売上!$151:$170,MATCH(集計2021年度売上!$B15,集計pivot売上!$A$151:$A$170,0),MATCH(集計2021年度売上!CN$5,集計pivot売上!$151:$151,0)),0)</f>
        <v>0</v>
      </c>
      <c r="CS15" s="104">
        <f>IFERROR(INDEX(集計pivot売上!$203:$222,MATCH(集計2021年度売上!$B15,集計pivot売上!$A$203:$A$222,0),MATCH(集計2021年度売上!CN$5,集計pivot売上!$203:$203,0)),0)</f>
        <v>0</v>
      </c>
      <c r="CT15" s="61">
        <f>IFERROR(INDEX(集計pivot売上!$54:$73,MATCH(集計2021年度売上!$B15,集計pivot売上!$A$54:$A$73,0),MATCH(集計2021年度売上!CN$5,集計pivot売上!$54:$54,0)),0)</f>
        <v>0</v>
      </c>
      <c r="CU15" s="63">
        <f t="shared" si="12"/>
        <v>83035</v>
      </c>
      <c r="CW15" t="str">
        <f t="shared" si="0"/>
        <v>ウイスキー</v>
      </c>
      <c r="CX15" s="46">
        <f t="shared" si="13"/>
        <v>83035</v>
      </c>
      <c r="CY15" s="46">
        <f t="shared" si="14"/>
        <v>0</v>
      </c>
      <c r="CZ15" s="46">
        <f t="shared" si="15"/>
        <v>0</v>
      </c>
      <c r="DA15" s="46">
        <f t="shared" si="16"/>
        <v>83035</v>
      </c>
      <c r="DC15" s="46">
        <f t="shared" si="17"/>
        <v>83035</v>
      </c>
      <c r="DD15" s="46">
        <f t="shared" si="18"/>
        <v>0</v>
      </c>
      <c r="DE15" s="46">
        <f t="shared" si="19"/>
        <v>0</v>
      </c>
      <c r="DF15" s="46">
        <f t="shared" si="20"/>
        <v>83035</v>
      </c>
      <c r="DG15" s="46">
        <f t="shared" si="21"/>
        <v>0</v>
      </c>
    </row>
    <row r="16" spans="2:111" s="46" customFormat="1" x14ac:dyDescent="0.55000000000000004">
      <c r="B16" s="52" t="str">
        <f>'master（記入例）'!AL12</f>
        <v>ブランデー</v>
      </c>
      <c r="C16" s="53">
        <v>40215</v>
      </c>
      <c r="D16" s="54">
        <f>IFERROR(INDEX(集計pivot売上!$3:$22,MATCH(集計2021年度売上!$B16,集計pivot売上!$A$3:$A$22,0),MATCH(集計2021年度売上!D$5,集計pivot売上!$3:$3,0)),0)</f>
        <v>0</v>
      </c>
      <c r="E16" s="55">
        <f>IFERROR(INDEX(集計pivot売上!$28:$47,MATCH(集計2021年度売上!$B16,集計pivot売上!$A$28:$A$47,0),MATCH(集計2021年度売上!D$5,集計pivot売上!$28:$28,0)),0)</f>
        <v>0</v>
      </c>
      <c r="F16" s="56">
        <f>IFERROR(INDEX(集計pivot売上!$83:$103,MATCH(集計2021年度売上!$B16,集計pivot売上!$A$83:$A$103,0),MATCH(集計2021年度売上!D$5,集計pivot売上!$83:$83,0)),0)</f>
        <v>0</v>
      </c>
      <c r="G16" s="57">
        <f>IFERROR(INDEX(集計pivot売上!$177:$196,MATCH(集計2021年度売上!$B16,集計pivot売上!$A$177:$A$196,0),MATCH(集計2021年度売上!D$5,集計pivot売上!$177:$177,0)),0)</f>
        <v>0</v>
      </c>
      <c r="H16" s="58">
        <f>IFERROR(INDEX(集計pivot売上!$151:$170,MATCH(集計2021年度売上!$B16,集計pivot売上!$A$151:$A$170,0),MATCH(集計2021年度売上!D$5,集計pivot売上!$151:$151,0)),0)</f>
        <v>0</v>
      </c>
      <c r="I16" s="104">
        <f>IFERROR(INDEX(集計pivot売上!$203:$222,MATCH(集計2021年度売上!$B16,集計pivot売上!$A$203:$A$222,0),MATCH(集計2021年度売上!D$5,集計pivot売上!$203:$203,0)),0)</f>
        <v>0</v>
      </c>
      <c r="J16" s="61">
        <f>IFERROR(INDEX(集計pivot売上!$54:$73,MATCH(集計2021年度売上!$B16,集計pivot売上!$A$54:$A$73,0),MATCH(集計2021年度売上!D$5,集計pivot売上!$54:$54,0)),0)</f>
        <v>0</v>
      </c>
      <c r="K16" s="59">
        <f t="shared" si="1"/>
        <v>40215</v>
      </c>
      <c r="L16" s="54">
        <f>IFERROR(INDEX(集計pivot売上!$3:$22,MATCH(集計2021年度売上!$B16,集計pivot売上!$A$3:$A$22,0),MATCH(集計2021年度売上!L$5,集計pivot売上!$3:$3,0)),0)</f>
        <v>0</v>
      </c>
      <c r="M16" s="55">
        <f>IFERROR(INDEX(集計pivot売上!$28:$47,MATCH(集計2021年度売上!$B16,集計pivot売上!$A$28:$A$47,0),MATCH(集計2021年度売上!L$5,集計pivot売上!$28:$28,0)),0)</f>
        <v>0</v>
      </c>
      <c r="N16" s="56">
        <f>IFERROR(INDEX(集計pivot売上!$83:$103,MATCH(集計2021年度売上!$B16,集計pivot売上!$A$83:$A$103,0),MATCH(集計2021年度売上!L$5,集計pivot売上!$83:$83,0)),0)</f>
        <v>0</v>
      </c>
      <c r="O16" s="57">
        <f>IFERROR(INDEX(集計pivot売上!$177:$196,MATCH(集計2021年度売上!$B16,集計pivot売上!$A$177:$A$196,0),MATCH(集計2021年度売上!L$5,集計pivot売上!$177:$177,0)),0)</f>
        <v>0</v>
      </c>
      <c r="P16" s="58">
        <f>IFERROR(INDEX(集計pivot売上!$151:$170,MATCH(集計2021年度売上!$B16,集計pivot売上!$A$151:$A$170,0),MATCH(集計2021年度売上!L$5,集計pivot売上!$151:$151,0)),0)</f>
        <v>0</v>
      </c>
      <c r="Q16" s="104">
        <f>IFERROR(INDEX(集計pivot売上!$203:$222,MATCH(集計2021年度売上!$B16,集計pivot売上!$A$203:$A$222,0),MATCH(集計2021年度売上!L$5,集計pivot売上!$203:$203,0)),0)</f>
        <v>0</v>
      </c>
      <c r="R16" s="61">
        <f>IFERROR(INDEX(集計pivot売上!$54:$73,MATCH(集計2021年度売上!$B16,集計pivot売上!$A$54:$A$73,0),MATCH(集計2021年度売上!L$5,集計pivot売上!$54:$54,0)),0)</f>
        <v>0</v>
      </c>
      <c r="S16" s="59">
        <f t="shared" si="2"/>
        <v>40215</v>
      </c>
      <c r="T16" s="54">
        <f>IFERROR(INDEX(集計pivot売上!$3:$22,MATCH(集計2021年度売上!$B16,集計pivot売上!$A$3:$A$22,0),MATCH(集計2021年度売上!T$5,集計pivot売上!$3:$3,0)),0)</f>
        <v>0</v>
      </c>
      <c r="U16" s="55">
        <f>IFERROR(INDEX(集計pivot売上!$28:$47,MATCH(集計2021年度売上!$B16,集計pivot売上!$A$28:$A$47,0),MATCH(集計2021年度売上!T$5,集計pivot売上!$28:$28,0)),0)</f>
        <v>0</v>
      </c>
      <c r="V16" s="56">
        <f>IFERROR(INDEX(集計pivot売上!$83:$103,MATCH(集計2021年度売上!$B16,集計pivot売上!$A$83:$A$103,0),MATCH(集計2021年度売上!T$5,集計pivot売上!$83:$83,0)),0)</f>
        <v>0</v>
      </c>
      <c r="W16" s="57">
        <f>IFERROR(INDEX(集計pivot売上!$177:$196,MATCH(集計2021年度売上!$B16,集計pivot売上!$A$177:$A$196,0),MATCH(集計2021年度売上!T$5,集計pivot売上!$177:$177,0)),0)</f>
        <v>0</v>
      </c>
      <c r="X16" s="58">
        <f>IFERROR(INDEX(集計pivot売上!$151:$170,MATCH(集計2021年度売上!$B16,集計pivot売上!$A$151:$A$170,0),MATCH(集計2021年度売上!T$5,集計pivot売上!$151:$151,0)),0)</f>
        <v>0</v>
      </c>
      <c r="Y16" s="104">
        <f>IFERROR(INDEX(集計pivot売上!$203:$222,MATCH(集計2021年度売上!$B16,集計pivot売上!$A$203:$A$222,0),MATCH(集計2021年度売上!T$5,集計pivot売上!$203:$203,0)),0)</f>
        <v>0</v>
      </c>
      <c r="Z16" s="61">
        <f>IFERROR(INDEX(集計pivot売上!$54:$73,MATCH(集計2021年度売上!$B16,集計pivot売上!$A$54:$A$73,0),MATCH(集計2021年度売上!T$5,集計pivot売上!$54:$54,0)),0)</f>
        <v>0</v>
      </c>
      <c r="AA16" s="59">
        <f t="shared" si="3"/>
        <v>40215</v>
      </c>
      <c r="AB16" s="54">
        <f>IFERROR(INDEX(集計pivot売上!$3:$22,MATCH(集計2021年度売上!$B16,集計pivot売上!$A$3:$A$22,0),MATCH(集計2021年度売上!AB$5,集計pivot売上!$3:$3,0)),0)</f>
        <v>0</v>
      </c>
      <c r="AC16" s="55">
        <f>IFERROR(INDEX(集計pivot売上!$28:$47,MATCH(集計2021年度売上!$B16,集計pivot売上!$A$28:$A$47,0),MATCH(集計2021年度売上!AB$5,集計pivot売上!$28:$28,0)),0)</f>
        <v>0</v>
      </c>
      <c r="AD16" s="56">
        <f>IFERROR(INDEX(集計pivot売上!$83:$103,MATCH(集計2021年度売上!$B16,集計pivot売上!$A$83:$A$103,0),MATCH(集計2021年度売上!AB$5,集計pivot売上!$83:$83,0)),0)</f>
        <v>0</v>
      </c>
      <c r="AE16" s="57">
        <f>IFERROR(INDEX(集計pivot売上!$177:$196,MATCH(集計2021年度売上!$B16,集計pivot売上!$A$177:$A$196,0),MATCH(集計2021年度売上!AB$5,集計pivot売上!$177:$177,0)),0)</f>
        <v>0</v>
      </c>
      <c r="AF16" s="58">
        <f>IFERROR(INDEX(集計pivot売上!$151:$170,MATCH(集計2021年度売上!$B16,集計pivot売上!$A$151:$A$170,0),MATCH(集計2021年度売上!AB$5,集計pivot売上!$151:$151,0)),0)</f>
        <v>0</v>
      </c>
      <c r="AG16" s="104">
        <f>IFERROR(INDEX(集計pivot売上!$203:$222,MATCH(集計2021年度売上!$B16,集計pivot売上!$A$203:$A$222,0),MATCH(集計2021年度売上!AB$5,集計pivot売上!$203:$203,0)),0)</f>
        <v>0</v>
      </c>
      <c r="AH16" s="61">
        <f>IFERROR(INDEX(集計pivot売上!$54:$73,MATCH(集計2021年度売上!$B16,集計pivot売上!$A$54:$A$73,0),MATCH(集計2021年度売上!AB$5,集計pivot売上!$54:$54,0)),0)</f>
        <v>0</v>
      </c>
      <c r="AI16" s="59">
        <f t="shared" si="4"/>
        <v>40215</v>
      </c>
      <c r="AJ16" s="54">
        <f>IFERROR(INDEX(集計pivot売上!$3:$22,MATCH(集計2021年度売上!$B16,集計pivot売上!$A$3:$A$22,0),MATCH(集計2021年度売上!AJ$5,集計pivot売上!$3:$3,0)),0)</f>
        <v>0</v>
      </c>
      <c r="AK16" s="55">
        <f>IFERROR(INDEX(集計pivot売上!$28:$47,MATCH(集計2021年度売上!$B16,集計pivot売上!$A$28:$A$47,0),MATCH(集計2021年度売上!AJ$5,集計pivot売上!$28:$28,0)),0)</f>
        <v>0</v>
      </c>
      <c r="AL16" s="56">
        <f>IFERROR(INDEX(集計pivot売上!$83:$103,MATCH(集計2021年度売上!$B16,集計pivot売上!$A$83:$A$103,0),MATCH(集計2021年度売上!AJ$5,集計pivot売上!$83:$83,0)),0)</f>
        <v>0</v>
      </c>
      <c r="AM16" s="57">
        <f>IFERROR(INDEX(集計pivot売上!$177:$196,MATCH(集計2021年度売上!$B16,集計pivot売上!$A$177:$A$196,0),MATCH(集計2021年度売上!AJ$5,集計pivot売上!$177:$177,0)),0)</f>
        <v>0</v>
      </c>
      <c r="AN16" s="58">
        <f>IFERROR(INDEX(集計pivot売上!$151:$170,MATCH(集計2021年度売上!$B16,集計pivot売上!$A$151:$A$170,0),MATCH(集計2021年度売上!AJ$5,集計pivot売上!$151:$151,0)),0)</f>
        <v>0</v>
      </c>
      <c r="AO16" s="104">
        <f>IFERROR(INDEX(集計pivot売上!$203:$222,MATCH(集計2021年度売上!$B16,集計pivot売上!$A$203:$A$222,0),MATCH(集計2021年度売上!AJ$5,集計pivot売上!$203:$203,0)),0)</f>
        <v>0</v>
      </c>
      <c r="AP16" s="61">
        <f>IFERROR(INDEX(集計pivot売上!$54:$73,MATCH(集計2021年度売上!$B16,集計pivot売上!$A$54:$A$73,0),MATCH(集計2021年度売上!AJ$5,集計pivot売上!$54:$54,0)),0)</f>
        <v>0</v>
      </c>
      <c r="AQ16" s="59">
        <f t="shared" si="5"/>
        <v>40215</v>
      </c>
      <c r="AR16" s="54">
        <f>IFERROR(INDEX(集計pivot売上!$3:$22,MATCH(集計2021年度売上!$B16,集計pivot売上!$A$3:$A$22,0),MATCH(集計2021年度売上!AR$5,集計pivot売上!$3:$3,0)),0)</f>
        <v>0</v>
      </c>
      <c r="AS16" s="55">
        <f>IFERROR(INDEX(集計pivot売上!$28:$47,MATCH(集計2021年度売上!$B16,集計pivot売上!$A$28:$A$47,0),MATCH(集計2021年度売上!AR$5,集計pivot売上!$28:$28,0)),0)</f>
        <v>0</v>
      </c>
      <c r="AT16" s="56">
        <f>IFERROR(INDEX(集計pivot売上!$83:$103,MATCH(集計2021年度売上!$B16,集計pivot売上!$A$83:$A$103,0),MATCH(集計2021年度売上!AR$5,集計pivot売上!$83:$83,0)),0)</f>
        <v>0</v>
      </c>
      <c r="AU16" s="57">
        <f>IFERROR(INDEX(集計pivot売上!$177:$196,MATCH(集計2021年度売上!$B16,集計pivot売上!$A$177:$A$196,0),MATCH(集計2021年度売上!AR$5,集計pivot売上!$177:$177,0)),0)</f>
        <v>0</v>
      </c>
      <c r="AV16" s="58">
        <f>IFERROR(INDEX(集計pivot売上!$151:$170,MATCH(集計2021年度売上!$B16,集計pivot売上!$A$151:$A$170,0),MATCH(集計2021年度売上!AR$5,集計pivot売上!$151:$151,0)),0)</f>
        <v>0</v>
      </c>
      <c r="AW16" s="104">
        <f>IFERROR(INDEX(集計pivot売上!$203:$222,MATCH(集計2021年度売上!$B16,集計pivot売上!$A$203:$A$222,0),MATCH(集計2021年度売上!AR$5,集計pivot売上!$203:$203,0)),0)</f>
        <v>0</v>
      </c>
      <c r="AX16" s="61">
        <f>IFERROR(INDEX(集計pivot売上!$54:$73,MATCH(集計2021年度売上!$B16,集計pivot売上!$A$54:$A$73,0),MATCH(集計2021年度売上!AR$5,集計pivot売上!$54:$54,0)),0)</f>
        <v>0</v>
      </c>
      <c r="AY16" s="59">
        <f t="shared" si="6"/>
        <v>40215</v>
      </c>
      <c r="AZ16" s="54">
        <f>IFERROR(INDEX(集計pivot売上!$3:$22,MATCH(集計2021年度売上!$B16,集計pivot売上!$A$3:$A$22,0),MATCH(集計2021年度売上!AZ$5,集計pivot売上!$3:$3,0)),0)</f>
        <v>0</v>
      </c>
      <c r="BA16" s="55">
        <f>IFERROR(INDEX(集計pivot売上!$28:$47,MATCH(集計2021年度売上!$B16,集計pivot売上!$A$28:$A$47,0),MATCH(集計2021年度売上!AZ$5,集計pivot売上!$28:$28,0)),0)</f>
        <v>0</v>
      </c>
      <c r="BB16" s="56">
        <f>IFERROR(INDEX(集計pivot売上!$83:$103,MATCH(集計2021年度売上!$B16,集計pivot売上!$A$83:$A$103,0),MATCH(集計2021年度売上!AZ$5,集計pivot売上!$83:$83,0)),0)</f>
        <v>0</v>
      </c>
      <c r="BC16" s="57">
        <f>IFERROR(INDEX(集計pivot売上!$177:$196,MATCH(集計2021年度売上!$B16,集計pivot売上!$A$177:$A$196,0),MATCH(集計2021年度売上!AZ$5,集計pivot売上!$177:$177,0)),0)</f>
        <v>0</v>
      </c>
      <c r="BD16" s="58">
        <f>IFERROR(INDEX(集計pivot売上!$151:$170,MATCH(集計2021年度売上!$B16,集計pivot売上!$A$151:$A$170,0),MATCH(集計2021年度売上!AZ$5,集計pivot売上!$151:$151,0)),0)</f>
        <v>0</v>
      </c>
      <c r="BE16" s="104">
        <f>IFERROR(INDEX(集計pivot売上!$203:$222,MATCH(集計2021年度売上!$B16,集計pivot売上!$A$203:$A$222,0),MATCH(集計2021年度売上!AZ$5,集計pivot売上!$203:$203,0)),0)</f>
        <v>0</v>
      </c>
      <c r="BF16" s="61">
        <f>IFERROR(INDEX(集計pivot売上!$54:$73,MATCH(集計2021年度売上!$B16,集計pivot売上!$A$54:$A$73,0),MATCH(集計2021年度売上!AZ$5,集計pivot売上!$54:$54,0)),0)</f>
        <v>0</v>
      </c>
      <c r="BG16" s="59">
        <f t="shared" si="7"/>
        <v>40215</v>
      </c>
      <c r="BH16" s="54">
        <f>IFERROR(INDEX(集計pivot売上!$3:$22,MATCH(集計2021年度売上!$B16,集計pivot売上!$A$3:$A$22,0),MATCH(集計2021年度売上!BH$5,集計pivot売上!$3:$3,0)),0)</f>
        <v>0</v>
      </c>
      <c r="BI16" s="55">
        <f>IFERROR(INDEX(集計pivot売上!$28:$47,MATCH(集計2021年度売上!$B16,集計pivot売上!$A$28:$A$47,0),MATCH(集計2021年度売上!BH$5,集計pivot売上!$28:$28,0)),0)</f>
        <v>0</v>
      </c>
      <c r="BJ16" s="56">
        <f>IFERROR(INDEX(集計pivot売上!$83:$103,MATCH(集計2021年度売上!$B16,集計pivot売上!$A$83:$A$103,0),MATCH(集計2021年度売上!BH$5,集計pivot売上!$83:$83,0)),0)</f>
        <v>0</v>
      </c>
      <c r="BK16" s="57">
        <f>IFERROR(INDEX(集計pivot売上!$177:$196,MATCH(集計2021年度売上!$B16,集計pivot売上!$A$177:$A$196,0),MATCH(集計2021年度売上!BH$5,集計pivot売上!$177:$177,0)),0)</f>
        <v>0</v>
      </c>
      <c r="BL16" s="58">
        <f>IFERROR(INDEX(集計pivot売上!$151:$170,MATCH(集計2021年度売上!$B16,集計pivot売上!$A$151:$A$170,0),MATCH(集計2021年度売上!BH$5,集計pivot売上!$151:$151,0)),0)</f>
        <v>0</v>
      </c>
      <c r="BM16" s="104">
        <f>IFERROR(INDEX(集計pivot売上!$203:$222,MATCH(集計2021年度売上!$B16,集計pivot売上!$A$203:$A$222,0),MATCH(集計2021年度売上!BH$5,集計pivot売上!$203:$203,0)),0)</f>
        <v>0</v>
      </c>
      <c r="BN16" s="61">
        <f>IFERROR(INDEX(集計pivot売上!$54:$73,MATCH(集計2021年度売上!$B16,集計pivot売上!$A$54:$A$73,0),MATCH(集計2021年度売上!BH$5,集計pivot売上!$54:$54,0)),0)</f>
        <v>0</v>
      </c>
      <c r="BO16" s="59">
        <f t="shared" si="8"/>
        <v>40215</v>
      </c>
      <c r="BP16" s="54">
        <f>IFERROR(INDEX(集計pivot売上!$3:$22,MATCH(集計2021年度売上!$B16,集計pivot売上!$A$3:$A$22,0),MATCH(集計2021年度売上!BP$5,集計pivot売上!$3:$3,0)),0)</f>
        <v>0</v>
      </c>
      <c r="BQ16" s="55">
        <f>IFERROR(INDEX(集計pivot売上!$28:$47,MATCH(集計2021年度売上!$B16,集計pivot売上!$A$28:$A$47,0),MATCH(集計2021年度売上!BP$5,集計pivot売上!$28:$28,0)),0)</f>
        <v>0</v>
      </c>
      <c r="BR16" s="56">
        <f>IFERROR(INDEX(集計pivot売上!$83:$103,MATCH(集計2021年度売上!$B16,集計pivot売上!$A$83:$A$103,0),MATCH(集計2021年度売上!BP$5,集計pivot売上!$83:$83,0)),0)</f>
        <v>0</v>
      </c>
      <c r="BS16" s="57">
        <f>IFERROR(INDEX(集計pivot売上!$177:$196,MATCH(集計2021年度売上!$B16,集計pivot売上!$A$177:$A$196,0),MATCH(集計2021年度売上!BP$5,集計pivot売上!$177:$177,0)),0)</f>
        <v>0</v>
      </c>
      <c r="BT16" s="58">
        <f>IFERROR(INDEX(集計pivot売上!$151:$170,MATCH(集計2021年度売上!$B16,集計pivot売上!$A$151:$A$170,0),MATCH(集計2021年度売上!BP$5,集計pivot売上!$151:$151,0)),0)</f>
        <v>0</v>
      </c>
      <c r="BU16" s="104">
        <f>IFERROR(INDEX(集計pivot売上!$203:$222,MATCH(集計2021年度売上!$B16,集計pivot売上!$A$203:$A$222,0),MATCH(集計2021年度売上!BP$5,集計pivot売上!$203:$203,0)),0)</f>
        <v>0</v>
      </c>
      <c r="BV16" s="61">
        <f>IFERROR(INDEX(集計pivot売上!$54:$73,MATCH(集計2021年度売上!$B16,集計pivot売上!$A$54:$A$73,0),MATCH(集計2021年度売上!BP$5,集計pivot売上!$54:$54,0)),0)</f>
        <v>0</v>
      </c>
      <c r="BW16" s="59">
        <f t="shared" si="9"/>
        <v>40215</v>
      </c>
      <c r="BX16" s="54">
        <f>IFERROR(INDEX(集計pivot売上!$3:$22,MATCH(集計2021年度売上!$B16,集計pivot売上!$A$3:$A$22,0),MATCH(集計2021年度売上!BX$5,集計pivot売上!$3:$3,0)),0)</f>
        <v>0</v>
      </c>
      <c r="BY16" s="55">
        <f>IFERROR(INDEX(集計pivot売上!$28:$47,MATCH(集計2021年度売上!$B16,集計pivot売上!$A$28:$A$47,0),MATCH(集計2021年度売上!BX$5,集計pivot売上!$28:$28,0)),0)</f>
        <v>0</v>
      </c>
      <c r="BZ16" s="56">
        <f>IFERROR(INDEX(集計pivot売上!$83:$103,MATCH(集計2021年度売上!$B16,集計pivot売上!$A$83:$A$103,0),MATCH(集計2021年度売上!BX$5,集計pivot売上!$83:$83,0)),0)</f>
        <v>0</v>
      </c>
      <c r="CA16" s="57">
        <f>IFERROR(INDEX(集計pivot売上!$177:$196,MATCH(集計2021年度売上!$B16,集計pivot売上!$A$177:$A$196,0),MATCH(集計2021年度売上!BX$5,集計pivot売上!$177:$177,0)),0)</f>
        <v>0</v>
      </c>
      <c r="CB16" s="58">
        <f>IFERROR(INDEX(集計pivot売上!$151:$170,MATCH(集計2021年度売上!$B16,集計pivot売上!$A$151:$A$170,0),MATCH(集計2021年度売上!BX$5,集計pivot売上!$151:$151,0)),0)</f>
        <v>0</v>
      </c>
      <c r="CC16" s="104">
        <f>IFERROR(INDEX(集計pivot売上!$203:$222,MATCH(集計2021年度売上!$B16,集計pivot売上!$A$203:$A$222,0),MATCH(集計2021年度売上!BX$5,集計pivot売上!$203:$203,0)),0)</f>
        <v>0</v>
      </c>
      <c r="CD16" s="61">
        <f>IFERROR(INDEX(集計pivot売上!$54:$73,MATCH(集計2021年度売上!$B16,集計pivot売上!$A$54:$A$73,0),MATCH(集計2021年度売上!BX$5,集計pivot売上!$54:$54,0)),0)</f>
        <v>0</v>
      </c>
      <c r="CE16" s="59">
        <f t="shared" si="10"/>
        <v>40215</v>
      </c>
      <c r="CF16" s="54">
        <f>IFERROR(INDEX(集計pivot売上!$3:$22,MATCH(集計2021年度売上!$B16,集計pivot売上!$A$3:$A$22,0),MATCH(集計2021年度売上!CF$5,集計pivot売上!$3:$3,0)),0)</f>
        <v>0</v>
      </c>
      <c r="CG16" s="55">
        <f>IFERROR(INDEX(集計pivot売上!$28:$47,MATCH(集計2021年度売上!$B16,集計pivot売上!$A$28:$A$47,0),MATCH(集計2021年度売上!CF$5,集計pivot売上!$28:$28,0)),0)</f>
        <v>0</v>
      </c>
      <c r="CH16" s="56">
        <f>IFERROR(INDEX(集計pivot売上!$83:$103,MATCH(集計2021年度売上!$B16,集計pivot売上!$A$83:$A$103,0),MATCH(集計2021年度売上!CF$5,集計pivot売上!$83:$83,0)),0)</f>
        <v>0</v>
      </c>
      <c r="CI16" s="57">
        <f>IFERROR(INDEX(集計pivot売上!$177:$196,MATCH(集計2021年度売上!$B16,集計pivot売上!$A$177:$A$196,0),MATCH(集計2021年度売上!CF$5,集計pivot売上!$177:$177,0)),0)</f>
        <v>0</v>
      </c>
      <c r="CJ16" s="58">
        <f>IFERROR(INDEX(集計pivot売上!$151:$170,MATCH(集計2021年度売上!$B16,集計pivot売上!$A$151:$A$170,0),MATCH(集計2021年度売上!CF$5,集計pivot売上!$151:$151,0)),0)</f>
        <v>0</v>
      </c>
      <c r="CK16" s="104">
        <f>IFERROR(INDEX(集計pivot売上!$203:$222,MATCH(集計2021年度売上!$B16,集計pivot売上!$A$203:$A$222,0),MATCH(集計2021年度売上!CF$5,集計pivot売上!$203:$203,0)),0)</f>
        <v>0</v>
      </c>
      <c r="CL16" s="61">
        <f>IFERROR(INDEX(集計pivot売上!$54:$73,MATCH(集計2021年度売上!$B16,集計pivot売上!$A$54:$A$73,0),MATCH(集計2021年度売上!CF$5,集計pivot売上!$54:$54,0)),0)</f>
        <v>0</v>
      </c>
      <c r="CM16" s="59">
        <f t="shared" si="11"/>
        <v>40215</v>
      </c>
      <c r="CN16" s="54">
        <f>IFERROR(INDEX(集計pivot売上!$3:$22,MATCH(集計2021年度売上!$B16,集計pivot売上!$A$3:$A$22,0),MATCH(集計2021年度売上!CN$5,集計pivot売上!$3:$3,0)),0)</f>
        <v>0</v>
      </c>
      <c r="CO16" s="55">
        <f>IFERROR(INDEX(集計pivot売上!$28:$47,MATCH(集計2021年度売上!$B16,集計pivot売上!$A$28:$A$47,0),MATCH(集計2021年度売上!CN$5,集計pivot売上!$28:$28,0)),0)</f>
        <v>0</v>
      </c>
      <c r="CP16" s="56">
        <f>IFERROR(INDEX(集計pivot売上!$83:$103,MATCH(集計2021年度売上!$B16,集計pivot売上!$A$83:$A$103,0),MATCH(集計2021年度売上!CN$5,集計pivot売上!$83:$83,0)),0)</f>
        <v>0</v>
      </c>
      <c r="CQ16" s="57">
        <f>IFERROR(INDEX(集計pivot売上!$177:$196,MATCH(集計2021年度売上!$B16,集計pivot売上!$A$177:$A$196,0),MATCH(集計2021年度売上!CN$5,集計pivot売上!$177:$177,0)),0)</f>
        <v>0</v>
      </c>
      <c r="CR16" s="58">
        <f>IFERROR(INDEX(集計pivot売上!$151:$170,MATCH(集計2021年度売上!$B16,集計pivot売上!$A$151:$A$170,0),MATCH(集計2021年度売上!CN$5,集計pivot売上!$151:$151,0)),0)</f>
        <v>0</v>
      </c>
      <c r="CS16" s="104">
        <f>IFERROR(INDEX(集計pivot売上!$203:$222,MATCH(集計2021年度売上!$B16,集計pivot売上!$A$203:$A$222,0),MATCH(集計2021年度売上!CN$5,集計pivot売上!$203:$203,0)),0)</f>
        <v>0</v>
      </c>
      <c r="CT16" s="61">
        <f>IFERROR(INDEX(集計pivot売上!$54:$73,MATCH(集計2021年度売上!$B16,集計pivot売上!$A$54:$A$73,0),MATCH(集計2021年度売上!CN$5,集計pivot売上!$54:$54,0)),0)</f>
        <v>0</v>
      </c>
      <c r="CU16" s="63">
        <f t="shared" si="12"/>
        <v>40215</v>
      </c>
      <c r="CW16" t="str">
        <f t="shared" si="0"/>
        <v>ブランデー</v>
      </c>
      <c r="CX16" s="46">
        <f t="shared" si="13"/>
        <v>40215</v>
      </c>
      <c r="CY16" s="46">
        <f t="shared" si="14"/>
        <v>0</v>
      </c>
      <c r="CZ16" s="46">
        <f t="shared" si="15"/>
        <v>0</v>
      </c>
      <c r="DA16" s="46">
        <f t="shared" si="16"/>
        <v>40215</v>
      </c>
      <c r="DC16" s="46">
        <f t="shared" si="17"/>
        <v>40215</v>
      </c>
      <c r="DD16" s="46">
        <f t="shared" si="18"/>
        <v>0</v>
      </c>
      <c r="DE16" s="46">
        <f t="shared" si="19"/>
        <v>0</v>
      </c>
      <c r="DF16" s="46">
        <f t="shared" si="20"/>
        <v>40215</v>
      </c>
      <c r="DG16" s="46">
        <f t="shared" si="21"/>
        <v>0</v>
      </c>
    </row>
    <row r="17" spans="2:111" s="46" customFormat="1" x14ac:dyDescent="0.55000000000000004">
      <c r="B17" s="52" t="str">
        <f>'master（記入例）'!AL13</f>
        <v>原料用アルコール</v>
      </c>
      <c r="C17" s="53">
        <v>0</v>
      </c>
      <c r="D17" s="54">
        <f>IFERROR(INDEX(集計pivot売上!$3:$22,MATCH(集計2021年度売上!$B17,集計pivot売上!$A$3:$A$22,0),MATCH(集計2021年度売上!D$5,集計pivot売上!$3:$3,0)),0)</f>
        <v>0</v>
      </c>
      <c r="E17" s="55">
        <f>IFERROR(INDEX(集計pivot売上!$28:$47,MATCH(集計2021年度売上!$B17,集計pivot売上!$A$28:$A$47,0),MATCH(集計2021年度売上!D$5,集計pivot売上!$28:$28,0)),0)</f>
        <v>0</v>
      </c>
      <c r="F17" s="56">
        <f>IFERROR(INDEX(集計pivot売上!$83:$103,MATCH(集計2021年度売上!$B17,集計pivot売上!$A$83:$A$103,0),MATCH(集計2021年度売上!D$5,集計pivot売上!$83:$83,0)),0)</f>
        <v>0</v>
      </c>
      <c r="G17" s="57">
        <f>IFERROR(INDEX(集計pivot売上!$177:$196,MATCH(集計2021年度売上!$B17,集計pivot売上!$A$177:$A$196,0),MATCH(集計2021年度売上!D$5,集計pivot売上!$177:$177,0)),0)</f>
        <v>0</v>
      </c>
      <c r="H17" s="58">
        <f>IFERROR(INDEX(集計pivot売上!$151:$170,MATCH(集計2021年度売上!$B17,集計pivot売上!$A$151:$A$170,0),MATCH(集計2021年度売上!D$5,集計pivot売上!$151:$151,0)),0)</f>
        <v>0</v>
      </c>
      <c r="I17" s="104">
        <f>IFERROR(INDEX(集計pivot売上!$203:$222,MATCH(集計2021年度売上!$B17,集計pivot売上!$A$203:$A$222,0),MATCH(集計2021年度売上!D$5,集計pivot売上!$203:$203,0)),0)</f>
        <v>0</v>
      </c>
      <c r="J17" s="61">
        <f>IFERROR(INDEX(集計pivot売上!$54:$73,MATCH(集計2021年度売上!$B17,集計pivot売上!$A$54:$A$73,0),MATCH(集計2021年度売上!D$5,集計pivot売上!$54:$54,0)),0)</f>
        <v>0</v>
      </c>
      <c r="K17" s="59">
        <f t="shared" si="1"/>
        <v>0</v>
      </c>
      <c r="L17" s="54">
        <f>IFERROR(INDEX(集計pivot売上!$3:$22,MATCH(集計2021年度売上!$B17,集計pivot売上!$A$3:$A$22,0),MATCH(集計2021年度売上!L$5,集計pivot売上!$3:$3,0)),0)</f>
        <v>0</v>
      </c>
      <c r="M17" s="55">
        <f>IFERROR(INDEX(集計pivot売上!$28:$47,MATCH(集計2021年度売上!$B17,集計pivot売上!$A$28:$A$47,0),MATCH(集計2021年度売上!L$5,集計pivot売上!$28:$28,0)),0)</f>
        <v>0</v>
      </c>
      <c r="N17" s="56">
        <f>IFERROR(INDEX(集計pivot売上!$83:$103,MATCH(集計2021年度売上!$B17,集計pivot売上!$A$83:$A$103,0),MATCH(集計2021年度売上!L$5,集計pivot売上!$83:$83,0)),0)</f>
        <v>0</v>
      </c>
      <c r="O17" s="57">
        <f>IFERROR(INDEX(集計pivot売上!$177:$196,MATCH(集計2021年度売上!$B17,集計pivot売上!$A$177:$A$196,0),MATCH(集計2021年度売上!L$5,集計pivot売上!$177:$177,0)),0)</f>
        <v>0</v>
      </c>
      <c r="P17" s="58">
        <f>IFERROR(INDEX(集計pivot売上!$151:$170,MATCH(集計2021年度売上!$B17,集計pivot売上!$A$151:$A$170,0),MATCH(集計2021年度売上!L$5,集計pivot売上!$151:$151,0)),0)</f>
        <v>0</v>
      </c>
      <c r="Q17" s="104">
        <f>IFERROR(INDEX(集計pivot売上!$203:$222,MATCH(集計2021年度売上!$B17,集計pivot売上!$A$203:$A$222,0),MATCH(集計2021年度売上!L$5,集計pivot売上!$203:$203,0)),0)</f>
        <v>0</v>
      </c>
      <c r="R17" s="61">
        <f>IFERROR(INDEX(集計pivot売上!$54:$73,MATCH(集計2021年度売上!$B17,集計pivot売上!$A$54:$A$73,0),MATCH(集計2021年度売上!L$5,集計pivot売上!$54:$54,0)),0)</f>
        <v>0</v>
      </c>
      <c r="S17" s="59">
        <f t="shared" si="2"/>
        <v>0</v>
      </c>
      <c r="T17" s="54">
        <f>IFERROR(INDEX(集計pivot売上!$3:$22,MATCH(集計2021年度売上!$B17,集計pivot売上!$A$3:$A$22,0),MATCH(集計2021年度売上!T$5,集計pivot売上!$3:$3,0)),0)</f>
        <v>0</v>
      </c>
      <c r="U17" s="55">
        <f>IFERROR(INDEX(集計pivot売上!$28:$47,MATCH(集計2021年度売上!$B17,集計pivot売上!$A$28:$A$47,0),MATCH(集計2021年度売上!T$5,集計pivot売上!$28:$28,0)),0)</f>
        <v>0</v>
      </c>
      <c r="V17" s="56">
        <f>IFERROR(INDEX(集計pivot売上!$83:$103,MATCH(集計2021年度売上!$B17,集計pivot売上!$A$83:$A$103,0),MATCH(集計2021年度売上!T$5,集計pivot売上!$83:$83,0)),0)</f>
        <v>0</v>
      </c>
      <c r="W17" s="57">
        <f>IFERROR(INDEX(集計pivot売上!$177:$196,MATCH(集計2021年度売上!$B17,集計pivot売上!$A$177:$A$196,0),MATCH(集計2021年度売上!T$5,集計pivot売上!$177:$177,0)),0)</f>
        <v>0</v>
      </c>
      <c r="X17" s="58">
        <f>IFERROR(INDEX(集計pivot売上!$151:$170,MATCH(集計2021年度売上!$B17,集計pivot売上!$A$151:$A$170,0),MATCH(集計2021年度売上!T$5,集計pivot売上!$151:$151,0)),0)</f>
        <v>0</v>
      </c>
      <c r="Y17" s="104">
        <f>IFERROR(INDEX(集計pivot売上!$203:$222,MATCH(集計2021年度売上!$B17,集計pivot売上!$A$203:$A$222,0),MATCH(集計2021年度売上!T$5,集計pivot売上!$203:$203,0)),0)</f>
        <v>0</v>
      </c>
      <c r="Z17" s="61">
        <f>IFERROR(INDEX(集計pivot売上!$54:$73,MATCH(集計2021年度売上!$B17,集計pivot売上!$A$54:$A$73,0),MATCH(集計2021年度売上!T$5,集計pivot売上!$54:$54,0)),0)</f>
        <v>0</v>
      </c>
      <c r="AA17" s="59">
        <f t="shared" si="3"/>
        <v>0</v>
      </c>
      <c r="AB17" s="54">
        <f>IFERROR(INDEX(集計pivot売上!$3:$22,MATCH(集計2021年度売上!$B17,集計pivot売上!$A$3:$A$22,0),MATCH(集計2021年度売上!AB$5,集計pivot売上!$3:$3,0)),0)</f>
        <v>0</v>
      </c>
      <c r="AC17" s="55">
        <f>IFERROR(INDEX(集計pivot売上!$28:$47,MATCH(集計2021年度売上!$B17,集計pivot売上!$A$28:$A$47,0),MATCH(集計2021年度売上!AB$5,集計pivot売上!$28:$28,0)),0)</f>
        <v>0</v>
      </c>
      <c r="AD17" s="56">
        <f>IFERROR(INDEX(集計pivot売上!$83:$103,MATCH(集計2021年度売上!$B17,集計pivot売上!$A$83:$A$103,0),MATCH(集計2021年度売上!AB$5,集計pivot売上!$83:$83,0)),0)</f>
        <v>0</v>
      </c>
      <c r="AE17" s="57">
        <f>IFERROR(INDEX(集計pivot売上!$177:$196,MATCH(集計2021年度売上!$B17,集計pivot売上!$A$177:$A$196,0),MATCH(集計2021年度売上!AB$5,集計pivot売上!$177:$177,0)),0)</f>
        <v>0</v>
      </c>
      <c r="AF17" s="58">
        <f>IFERROR(INDEX(集計pivot売上!$151:$170,MATCH(集計2021年度売上!$B17,集計pivot売上!$A$151:$A$170,0),MATCH(集計2021年度売上!AB$5,集計pivot売上!$151:$151,0)),0)</f>
        <v>0</v>
      </c>
      <c r="AG17" s="104">
        <f>IFERROR(INDEX(集計pivot売上!$203:$222,MATCH(集計2021年度売上!$B17,集計pivot売上!$A$203:$A$222,0),MATCH(集計2021年度売上!AB$5,集計pivot売上!$203:$203,0)),0)</f>
        <v>0</v>
      </c>
      <c r="AH17" s="61">
        <f>IFERROR(INDEX(集計pivot売上!$54:$73,MATCH(集計2021年度売上!$B17,集計pivot売上!$A$54:$A$73,0),MATCH(集計2021年度売上!AB$5,集計pivot売上!$54:$54,0)),0)</f>
        <v>0</v>
      </c>
      <c r="AI17" s="59">
        <f t="shared" si="4"/>
        <v>0</v>
      </c>
      <c r="AJ17" s="54">
        <f>IFERROR(INDEX(集計pivot売上!$3:$22,MATCH(集計2021年度売上!$B17,集計pivot売上!$A$3:$A$22,0),MATCH(集計2021年度売上!AJ$5,集計pivot売上!$3:$3,0)),0)</f>
        <v>0</v>
      </c>
      <c r="AK17" s="55">
        <f>IFERROR(INDEX(集計pivot売上!$28:$47,MATCH(集計2021年度売上!$B17,集計pivot売上!$A$28:$A$47,0),MATCH(集計2021年度売上!AJ$5,集計pivot売上!$28:$28,0)),0)</f>
        <v>0</v>
      </c>
      <c r="AL17" s="56">
        <f>IFERROR(INDEX(集計pivot売上!$83:$103,MATCH(集計2021年度売上!$B17,集計pivot売上!$A$83:$A$103,0),MATCH(集計2021年度売上!AJ$5,集計pivot売上!$83:$83,0)),0)</f>
        <v>0</v>
      </c>
      <c r="AM17" s="57">
        <f>IFERROR(INDEX(集計pivot売上!$177:$196,MATCH(集計2021年度売上!$B17,集計pivot売上!$A$177:$A$196,0),MATCH(集計2021年度売上!AJ$5,集計pivot売上!$177:$177,0)),0)</f>
        <v>0</v>
      </c>
      <c r="AN17" s="58">
        <f>IFERROR(INDEX(集計pivot売上!$151:$170,MATCH(集計2021年度売上!$B17,集計pivot売上!$A$151:$A$170,0),MATCH(集計2021年度売上!AJ$5,集計pivot売上!$151:$151,0)),0)</f>
        <v>0</v>
      </c>
      <c r="AO17" s="104">
        <f>IFERROR(INDEX(集計pivot売上!$203:$222,MATCH(集計2021年度売上!$B17,集計pivot売上!$A$203:$A$222,0),MATCH(集計2021年度売上!AJ$5,集計pivot売上!$203:$203,0)),0)</f>
        <v>0</v>
      </c>
      <c r="AP17" s="61">
        <f>IFERROR(INDEX(集計pivot売上!$54:$73,MATCH(集計2021年度売上!$B17,集計pivot売上!$A$54:$A$73,0),MATCH(集計2021年度売上!AJ$5,集計pivot売上!$54:$54,0)),0)</f>
        <v>0</v>
      </c>
      <c r="AQ17" s="59">
        <f t="shared" si="5"/>
        <v>0</v>
      </c>
      <c r="AR17" s="54">
        <f>IFERROR(INDEX(集計pivot売上!$3:$22,MATCH(集計2021年度売上!$B17,集計pivot売上!$A$3:$A$22,0),MATCH(集計2021年度売上!AR$5,集計pivot売上!$3:$3,0)),0)</f>
        <v>0</v>
      </c>
      <c r="AS17" s="55">
        <f>IFERROR(INDEX(集計pivot売上!$28:$47,MATCH(集計2021年度売上!$B17,集計pivot売上!$A$28:$A$47,0),MATCH(集計2021年度売上!AR$5,集計pivot売上!$28:$28,0)),0)</f>
        <v>0</v>
      </c>
      <c r="AT17" s="56">
        <f>IFERROR(INDEX(集計pivot売上!$83:$103,MATCH(集計2021年度売上!$B17,集計pivot売上!$A$83:$A$103,0),MATCH(集計2021年度売上!AR$5,集計pivot売上!$83:$83,0)),0)</f>
        <v>0</v>
      </c>
      <c r="AU17" s="57">
        <f>IFERROR(INDEX(集計pivot売上!$177:$196,MATCH(集計2021年度売上!$B17,集計pivot売上!$A$177:$A$196,0),MATCH(集計2021年度売上!AR$5,集計pivot売上!$177:$177,0)),0)</f>
        <v>0</v>
      </c>
      <c r="AV17" s="58">
        <f>IFERROR(INDEX(集計pivot売上!$151:$170,MATCH(集計2021年度売上!$B17,集計pivot売上!$A$151:$A$170,0),MATCH(集計2021年度売上!AR$5,集計pivot売上!$151:$151,0)),0)</f>
        <v>0</v>
      </c>
      <c r="AW17" s="104">
        <f>IFERROR(INDEX(集計pivot売上!$203:$222,MATCH(集計2021年度売上!$B17,集計pivot売上!$A$203:$A$222,0),MATCH(集計2021年度売上!AR$5,集計pivot売上!$203:$203,0)),0)</f>
        <v>0</v>
      </c>
      <c r="AX17" s="61">
        <f>IFERROR(INDEX(集計pivot売上!$54:$73,MATCH(集計2021年度売上!$B17,集計pivot売上!$A$54:$A$73,0),MATCH(集計2021年度売上!AR$5,集計pivot売上!$54:$54,0)),0)</f>
        <v>0</v>
      </c>
      <c r="AY17" s="59">
        <f t="shared" si="6"/>
        <v>0</v>
      </c>
      <c r="AZ17" s="54">
        <f>IFERROR(INDEX(集計pivot売上!$3:$22,MATCH(集計2021年度売上!$B17,集計pivot売上!$A$3:$A$22,0),MATCH(集計2021年度売上!AZ$5,集計pivot売上!$3:$3,0)),0)</f>
        <v>0</v>
      </c>
      <c r="BA17" s="55">
        <f>IFERROR(INDEX(集計pivot売上!$28:$47,MATCH(集計2021年度売上!$B17,集計pivot売上!$A$28:$A$47,0),MATCH(集計2021年度売上!AZ$5,集計pivot売上!$28:$28,0)),0)</f>
        <v>0</v>
      </c>
      <c r="BB17" s="56">
        <f>IFERROR(INDEX(集計pivot売上!$83:$103,MATCH(集計2021年度売上!$B17,集計pivot売上!$A$83:$A$103,0),MATCH(集計2021年度売上!AZ$5,集計pivot売上!$83:$83,0)),0)</f>
        <v>0</v>
      </c>
      <c r="BC17" s="57">
        <f>IFERROR(INDEX(集計pivot売上!$177:$196,MATCH(集計2021年度売上!$B17,集計pivot売上!$A$177:$A$196,0),MATCH(集計2021年度売上!AZ$5,集計pivot売上!$177:$177,0)),0)</f>
        <v>0</v>
      </c>
      <c r="BD17" s="58">
        <f>IFERROR(INDEX(集計pivot売上!$151:$170,MATCH(集計2021年度売上!$B17,集計pivot売上!$A$151:$A$170,0),MATCH(集計2021年度売上!AZ$5,集計pivot売上!$151:$151,0)),0)</f>
        <v>0</v>
      </c>
      <c r="BE17" s="104">
        <f>IFERROR(INDEX(集計pivot売上!$203:$222,MATCH(集計2021年度売上!$B17,集計pivot売上!$A$203:$A$222,0),MATCH(集計2021年度売上!AZ$5,集計pivot売上!$203:$203,0)),0)</f>
        <v>0</v>
      </c>
      <c r="BF17" s="61">
        <f>IFERROR(INDEX(集計pivot売上!$54:$73,MATCH(集計2021年度売上!$B17,集計pivot売上!$A$54:$A$73,0),MATCH(集計2021年度売上!AZ$5,集計pivot売上!$54:$54,0)),0)</f>
        <v>0</v>
      </c>
      <c r="BG17" s="59">
        <f t="shared" si="7"/>
        <v>0</v>
      </c>
      <c r="BH17" s="54">
        <f>IFERROR(INDEX(集計pivot売上!$3:$22,MATCH(集計2021年度売上!$B17,集計pivot売上!$A$3:$A$22,0),MATCH(集計2021年度売上!BH$5,集計pivot売上!$3:$3,0)),0)</f>
        <v>0</v>
      </c>
      <c r="BI17" s="55">
        <f>IFERROR(INDEX(集計pivot売上!$28:$47,MATCH(集計2021年度売上!$B17,集計pivot売上!$A$28:$A$47,0),MATCH(集計2021年度売上!BH$5,集計pivot売上!$28:$28,0)),0)</f>
        <v>0</v>
      </c>
      <c r="BJ17" s="56">
        <f>IFERROR(INDEX(集計pivot売上!$83:$103,MATCH(集計2021年度売上!$B17,集計pivot売上!$A$83:$A$103,0),MATCH(集計2021年度売上!BH$5,集計pivot売上!$83:$83,0)),0)</f>
        <v>0</v>
      </c>
      <c r="BK17" s="57">
        <f>IFERROR(INDEX(集計pivot売上!$177:$196,MATCH(集計2021年度売上!$B17,集計pivot売上!$A$177:$A$196,0),MATCH(集計2021年度売上!BH$5,集計pivot売上!$177:$177,0)),0)</f>
        <v>0</v>
      </c>
      <c r="BL17" s="58">
        <f>IFERROR(INDEX(集計pivot売上!$151:$170,MATCH(集計2021年度売上!$B17,集計pivot売上!$A$151:$A$170,0),MATCH(集計2021年度売上!BH$5,集計pivot売上!$151:$151,0)),0)</f>
        <v>0</v>
      </c>
      <c r="BM17" s="104">
        <f>IFERROR(INDEX(集計pivot売上!$203:$222,MATCH(集計2021年度売上!$B17,集計pivot売上!$A$203:$A$222,0),MATCH(集計2021年度売上!BH$5,集計pivot売上!$203:$203,0)),0)</f>
        <v>0</v>
      </c>
      <c r="BN17" s="61">
        <f>IFERROR(INDEX(集計pivot売上!$54:$73,MATCH(集計2021年度売上!$B17,集計pivot売上!$A$54:$A$73,0),MATCH(集計2021年度売上!BH$5,集計pivot売上!$54:$54,0)),0)</f>
        <v>0</v>
      </c>
      <c r="BO17" s="59">
        <f t="shared" si="8"/>
        <v>0</v>
      </c>
      <c r="BP17" s="54">
        <f>IFERROR(INDEX(集計pivot売上!$3:$22,MATCH(集計2021年度売上!$B17,集計pivot売上!$A$3:$A$22,0),MATCH(集計2021年度売上!BP$5,集計pivot売上!$3:$3,0)),0)</f>
        <v>0</v>
      </c>
      <c r="BQ17" s="55">
        <f>IFERROR(INDEX(集計pivot売上!$28:$47,MATCH(集計2021年度売上!$B17,集計pivot売上!$A$28:$A$47,0),MATCH(集計2021年度売上!BP$5,集計pivot売上!$28:$28,0)),0)</f>
        <v>0</v>
      </c>
      <c r="BR17" s="56">
        <f>IFERROR(INDEX(集計pivot売上!$83:$103,MATCH(集計2021年度売上!$B17,集計pivot売上!$A$83:$A$103,0),MATCH(集計2021年度売上!BP$5,集計pivot売上!$83:$83,0)),0)</f>
        <v>0</v>
      </c>
      <c r="BS17" s="57">
        <f>IFERROR(INDEX(集計pivot売上!$177:$196,MATCH(集計2021年度売上!$B17,集計pivot売上!$A$177:$A$196,0),MATCH(集計2021年度売上!BP$5,集計pivot売上!$177:$177,0)),0)</f>
        <v>0</v>
      </c>
      <c r="BT17" s="58">
        <f>IFERROR(INDEX(集計pivot売上!$151:$170,MATCH(集計2021年度売上!$B17,集計pivot売上!$A$151:$A$170,0),MATCH(集計2021年度売上!BP$5,集計pivot売上!$151:$151,0)),0)</f>
        <v>0</v>
      </c>
      <c r="BU17" s="104">
        <f>IFERROR(INDEX(集計pivot売上!$203:$222,MATCH(集計2021年度売上!$B17,集計pivot売上!$A$203:$A$222,0),MATCH(集計2021年度売上!BP$5,集計pivot売上!$203:$203,0)),0)</f>
        <v>0</v>
      </c>
      <c r="BV17" s="61">
        <f>IFERROR(INDEX(集計pivot売上!$54:$73,MATCH(集計2021年度売上!$B17,集計pivot売上!$A$54:$A$73,0),MATCH(集計2021年度売上!BP$5,集計pivot売上!$54:$54,0)),0)</f>
        <v>0</v>
      </c>
      <c r="BW17" s="59">
        <f t="shared" si="9"/>
        <v>0</v>
      </c>
      <c r="BX17" s="54">
        <f>IFERROR(INDEX(集計pivot売上!$3:$22,MATCH(集計2021年度売上!$B17,集計pivot売上!$A$3:$A$22,0),MATCH(集計2021年度売上!BX$5,集計pivot売上!$3:$3,0)),0)</f>
        <v>0</v>
      </c>
      <c r="BY17" s="55">
        <f>IFERROR(INDEX(集計pivot売上!$28:$47,MATCH(集計2021年度売上!$B17,集計pivot売上!$A$28:$A$47,0),MATCH(集計2021年度売上!BX$5,集計pivot売上!$28:$28,0)),0)</f>
        <v>0</v>
      </c>
      <c r="BZ17" s="56">
        <f>IFERROR(INDEX(集計pivot売上!$83:$103,MATCH(集計2021年度売上!$B17,集計pivot売上!$A$83:$A$103,0),MATCH(集計2021年度売上!BX$5,集計pivot売上!$83:$83,0)),0)</f>
        <v>0</v>
      </c>
      <c r="CA17" s="57">
        <f>IFERROR(INDEX(集計pivot売上!$177:$196,MATCH(集計2021年度売上!$B17,集計pivot売上!$A$177:$A$196,0),MATCH(集計2021年度売上!BX$5,集計pivot売上!$177:$177,0)),0)</f>
        <v>0</v>
      </c>
      <c r="CB17" s="58">
        <f>IFERROR(INDEX(集計pivot売上!$151:$170,MATCH(集計2021年度売上!$B17,集計pivot売上!$A$151:$A$170,0),MATCH(集計2021年度売上!BX$5,集計pivot売上!$151:$151,0)),0)</f>
        <v>0</v>
      </c>
      <c r="CC17" s="104">
        <f>IFERROR(INDEX(集計pivot売上!$203:$222,MATCH(集計2021年度売上!$B17,集計pivot売上!$A$203:$A$222,0),MATCH(集計2021年度売上!BX$5,集計pivot売上!$203:$203,0)),0)</f>
        <v>0</v>
      </c>
      <c r="CD17" s="61">
        <f>IFERROR(INDEX(集計pivot売上!$54:$73,MATCH(集計2021年度売上!$B17,集計pivot売上!$A$54:$A$73,0),MATCH(集計2021年度売上!BX$5,集計pivot売上!$54:$54,0)),0)</f>
        <v>0</v>
      </c>
      <c r="CE17" s="59">
        <f t="shared" si="10"/>
        <v>0</v>
      </c>
      <c r="CF17" s="54">
        <f>IFERROR(INDEX(集計pivot売上!$3:$22,MATCH(集計2021年度売上!$B17,集計pivot売上!$A$3:$A$22,0),MATCH(集計2021年度売上!CF$5,集計pivot売上!$3:$3,0)),0)</f>
        <v>0</v>
      </c>
      <c r="CG17" s="55">
        <f>IFERROR(INDEX(集計pivot売上!$28:$47,MATCH(集計2021年度売上!$B17,集計pivot売上!$A$28:$A$47,0),MATCH(集計2021年度売上!CF$5,集計pivot売上!$28:$28,0)),0)</f>
        <v>0</v>
      </c>
      <c r="CH17" s="56">
        <f>IFERROR(INDEX(集計pivot売上!$83:$103,MATCH(集計2021年度売上!$B17,集計pivot売上!$A$83:$A$103,0),MATCH(集計2021年度売上!CF$5,集計pivot売上!$83:$83,0)),0)</f>
        <v>0</v>
      </c>
      <c r="CI17" s="57">
        <f>IFERROR(INDEX(集計pivot売上!$177:$196,MATCH(集計2021年度売上!$B17,集計pivot売上!$A$177:$A$196,0),MATCH(集計2021年度売上!CF$5,集計pivot売上!$177:$177,0)),0)</f>
        <v>0</v>
      </c>
      <c r="CJ17" s="58">
        <f>IFERROR(INDEX(集計pivot売上!$151:$170,MATCH(集計2021年度売上!$B17,集計pivot売上!$A$151:$A$170,0),MATCH(集計2021年度売上!CF$5,集計pivot売上!$151:$151,0)),0)</f>
        <v>0</v>
      </c>
      <c r="CK17" s="104">
        <f>IFERROR(INDEX(集計pivot売上!$203:$222,MATCH(集計2021年度売上!$B17,集計pivot売上!$A$203:$A$222,0),MATCH(集計2021年度売上!CF$5,集計pivot売上!$203:$203,0)),0)</f>
        <v>0</v>
      </c>
      <c r="CL17" s="61">
        <f>IFERROR(INDEX(集計pivot売上!$54:$73,MATCH(集計2021年度売上!$B17,集計pivot売上!$A$54:$A$73,0),MATCH(集計2021年度売上!CF$5,集計pivot売上!$54:$54,0)),0)</f>
        <v>0</v>
      </c>
      <c r="CM17" s="59">
        <f t="shared" si="11"/>
        <v>0</v>
      </c>
      <c r="CN17" s="54">
        <f>IFERROR(INDEX(集計pivot売上!$3:$22,MATCH(集計2021年度売上!$B17,集計pivot売上!$A$3:$A$22,0),MATCH(集計2021年度売上!CN$5,集計pivot売上!$3:$3,0)),0)</f>
        <v>0</v>
      </c>
      <c r="CO17" s="55">
        <f>IFERROR(INDEX(集計pivot売上!$28:$47,MATCH(集計2021年度売上!$B17,集計pivot売上!$A$28:$A$47,0),MATCH(集計2021年度売上!CN$5,集計pivot売上!$28:$28,0)),0)</f>
        <v>0</v>
      </c>
      <c r="CP17" s="56">
        <f>IFERROR(INDEX(集計pivot売上!$83:$103,MATCH(集計2021年度売上!$B17,集計pivot売上!$A$83:$A$103,0),MATCH(集計2021年度売上!CN$5,集計pivot売上!$83:$83,0)),0)</f>
        <v>0</v>
      </c>
      <c r="CQ17" s="57">
        <f>IFERROR(INDEX(集計pivot売上!$177:$196,MATCH(集計2021年度売上!$B17,集計pivot売上!$A$177:$A$196,0),MATCH(集計2021年度売上!CN$5,集計pivot売上!$177:$177,0)),0)</f>
        <v>0</v>
      </c>
      <c r="CR17" s="58">
        <f>IFERROR(INDEX(集計pivot売上!$151:$170,MATCH(集計2021年度売上!$B17,集計pivot売上!$A$151:$A$170,0),MATCH(集計2021年度売上!CN$5,集計pivot売上!$151:$151,0)),0)</f>
        <v>0</v>
      </c>
      <c r="CS17" s="104">
        <f>IFERROR(INDEX(集計pivot売上!$203:$222,MATCH(集計2021年度売上!$B17,集計pivot売上!$A$203:$A$222,0),MATCH(集計2021年度売上!CN$5,集計pivot売上!$203:$203,0)),0)</f>
        <v>0</v>
      </c>
      <c r="CT17" s="61">
        <f>IFERROR(INDEX(集計pivot売上!$54:$73,MATCH(集計2021年度売上!$B17,集計pivot売上!$A$54:$A$73,0),MATCH(集計2021年度売上!CN$5,集計pivot売上!$54:$54,0)),0)</f>
        <v>0</v>
      </c>
      <c r="CU17" s="63">
        <f t="shared" si="12"/>
        <v>0</v>
      </c>
      <c r="CW17" t="str">
        <f t="shared" si="0"/>
        <v>原料用アルコール</v>
      </c>
      <c r="CX17" s="46">
        <f t="shared" si="13"/>
        <v>0</v>
      </c>
      <c r="CY17" s="46">
        <f t="shared" si="14"/>
        <v>0</v>
      </c>
      <c r="CZ17" s="46">
        <f t="shared" si="15"/>
        <v>0</v>
      </c>
      <c r="DA17" s="46">
        <f t="shared" si="16"/>
        <v>0</v>
      </c>
      <c r="DC17" s="46">
        <f t="shared" si="17"/>
        <v>0</v>
      </c>
      <c r="DD17" s="46">
        <f t="shared" si="18"/>
        <v>0</v>
      </c>
      <c r="DE17" s="46">
        <f t="shared" si="19"/>
        <v>0</v>
      </c>
      <c r="DF17" s="46">
        <f t="shared" si="20"/>
        <v>0</v>
      </c>
      <c r="DG17" s="46">
        <f t="shared" si="21"/>
        <v>0</v>
      </c>
    </row>
    <row r="18" spans="2:111" s="46" customFormat="1" x14ac:dyDescent="0.55000000000000004">
      <c r="B18" s="52" t="str">
        <f>'master（記入例）'!AL14</f>
        <v>発泡酒</v>
      </c>
      <c r="C18" s="53">
        <v>120</v>
      </c>
      <c r="D18" s="54">
        <f>IFERROR(INDEX(集計pivot売上!$3:$22,MATCH(集計2021年度売上!$B18,集計pivot売上!$A$3:$A$22,0),MATCH(集計2021年度売上!D$5,集計pivot売上!$3:$3,0)),0)</f>
        <v>0</v>
      </c>
      <c r="E18" s="55">
        <f>IFERROR(INDEX(集計pivot売上!$28:$47,MATCH(集計2021年度売上!$B18,集計pivot売上!$A$28:$A$47,0),MATCH(集計2021年度売上!D$5,集計pivot売上!$28:$28,0)),0)</f>
        <v>0</v>
      </c>
      <c r="F18" s="56">
        <f>IFERROR(INDEX(集計pivot売上!$83:$103,MATCH(集計2021年度売上!$B18,集計pivot売上!$A$83:$A$103,0),MATCH(集計2021年度売上!D$5,集計pivot売上!$83:$83,0)),0)</f>
        <v>0</v>
      </c>
      <c r="G18" s="57">
        <f>IFERROR(INDEX(集計pivot売上!$177:$196,MATCH(集計2021年度売上!$B18,集計pivot売上!$A$177:$A$196,0),MATCH(集計2021年度売上!D$5,集計pivot売上!$177:$177,0)),0)</f>
        <v>0</v>
      </c>
      <c r="H18" s="58">
        <f>IFERROR(INDEX(集計pivot売上!$151:$170,MATCH(集計2021年度売上!$B18,集計pivot売上!$A$151:$A$170,0),MATCH(集計2021年度売上!D$5,集計pivot売上!$151:$151,0)),0)</f>
        <v>0</v>
      </c>
      <c r="I18" s="104">
        <f>IFERROR(INDEX(集計pivot売上!$203:$222,MATCH(集計2021年度売上!$B18,集計pivot売上!$A$203:$A$222,0),MATCH(集計2021年度売上!D$5,集計pivot売上!$203:$203,0)),0)</f>
        <v>0</v>
      </c>
      <c r="J18" s="61">
        <f>IFERROR(INDEX(集計pivot売上!$54:$73,MATCH(集計2021年度売上!$B18,集計pivot売上!$A$54:$A$73,0),MATCH(集計2021年度売上!D$5,集計pivot売上!$54:$54,0)),0)</f>
        <v>0</v>
      </c>
      <c r="K18" s="59">
        <f t="shared" si="1"/>
        <v>120</v>
      </c>
      <c r="L18" s="54">
        <f>IFERROR(INDEX(集計pivot売上!$3:$22,MATCH(集計2021年度売上!$B18,集計pivot売上!$A$3:$A$22,0),MATCH(集計2021年度売上!L$5,集計pivot売上!$3:$3,0)),0)</f>
        <v>0</v>
      </c>
      <c r="M18" s="55">
        <f>IFERROR(INDEX(集計pivot売上!$28:$47,MATCH(集計2021年度売上!$B18,集計pivot売上!$A$28:$A$47,0),MATCH(集計2021年度売上!L$5,集計pivot売上!$28:$28,0)),0)</f>
        <v>0</v>
      </c>
      <c r="N18" s="56">
        <f>IFERROR(INDEX(集計pivot売上!$83:$103,MATCH(集計2021年度売上!$B18,集計pivot売上!$A$83:$A$103,0),MATCH(集計2021年度売上!L$5,集計pivot売上!$83:$83,0)),0)</f>
        <v>0</v>
      </c>
      <c r="O18" s="57">
        <f>IFERROR(INDEX(集計pivot売上!$177:$196,MATCH(集計2021年度売上!$B18,集計pivot売上!$A$177:$A$196,0),MATCH(集計2021年度売上!L$5,集計pivot売上!$177:$177,0)),0)</f>
        <v>0</v>
      </c>
      <c r="P18" s="58">
        <f>IFERROR(INDEX(集計pivot売上!$151:$170,MATCH(集計2021年度売上!$B18,集計pivot売上!$A$151:$A$170,0),MATCH(集計2021年度売上!L$5,集計pivot売上!$151:$151,0)),0)</f>
        <v>0</v>
      </c>
      <c r="Q18" s="104">
        <f>IFERROR(INDEX(集計pivot売上!$203:$222,MATCH(集計2021年度売上!$B18,集計pivot売上!$A$203:$A$222,0),MATCH(集計2021年度売上!L$5,集計pivot売上!$203:$203,0)),0)</f>
        <v>0</v>
      </c>
      <c r="R18" s="61">
        <f>IFERROR(INDEX(集計pivot売上!$54:$73,MATCH(集計2021年度売上!$B18,集計pivot売上!$A$54:$A$73,0),MATCH(集計2021年度売上!L$5,集計pivot売上!$54:$54,0)),0)</f>
        <v>0</v>
      </c>
      <c r="S18" s="59">
        <f t="shared" si="2"/>
        <v>120</v>
      </c>
      <c r="T18" s="54">
        <f>IFERROR(INDEX(集計pivot売上!$3:$22,MATCH(集計2021年度売上!$B18,集計pivot売上!$A$3:$A$22,0),MATCH(集計2021年度売上!T$5,集計pivot売上!$3:$3,0)),0)</f>
        <v>0</v>
      </c>
      <c r="U18" s="55">
        <f>IFERROR(INDEX(集計pivot売上!$28:$47,MATCH(集計2021年度売上!$B18,集計pivot売上!$A$28:$A$47,0),MATCH(集計2021年度売上!T$5,集計pivot売上!$28:$28,0)),0)</f>
        <v>0</v>
      </c>
      <c r="V18" s="56">
        <f>IFERROR(INDEX(集計pivot売上!$83:$103,MATCH(集計2021年度売上!$B18,集計pivot売上!$A$83:$A$103,0),MATCH(集計2021年度売上!T$5,集計pivot売上!$83:$83,0)),0)</f>
        <v>0</v>
      </c>
      <c r="W18" s="57">
        <f>IFERROR(INDEX(集計pivot売上!$177:$196,MATCH(集計2021年度売上!$B18,集計pivot売上!$A$177:$A$196,0),MATCH(集計2021年度売上!T$5,集計pivot売上!$177:$177,0)),0)</f>
        <v>0</v>
      </c>
      <c r="X18" s="58">
        <f>IFERROR(INDEX(集計pivot売上!$151:$170,MATCH(集計2021年度売上!$B18,集計pivot売上!$A$151:$A$170,0),MATCH(集計2021年度売上!T$5,集計pivot売上!$151:$151,0)),0)</f>
        <v>0</v>
      </c>
      <c r="Y18" s="104">
        <f>IFERROR(INDEX(集計pivot売上!$203:$222,MATCH(集計2021年度売上!$B18,集計pivot売上!$A$203:$A$222,0),MATCH(集計2021年度売上!T$5,集計pivot売上!$203:$203,0)),0)</f>
        <v>0</v>
      </c>
      <c r="Z18" s="61">
        <f>IFERROR(INDEX(集計pivot売上!$54:$73,MATCH(集計2021年度売上!$B18,集計pivot売上!$A$54:$A$73,0),MATCH(集計2021年度売上!T$5,集計pivot売上!$54:$54,0)),0)</f>
        <v>0</v>
      </c>
      <c r="AA18" s="59">
        <f t="shared" si="3"/>
        <v>120</v>
      </c>
      <c r="AB18" s="54">
        <f>IFERROR(INDEX(集計pivot売上!$3:$22,MATCH(集計2021年度売上!$B18,集計pivot売上!$A$3:$A$22,0),MATCH(集計2021年度売上!AB$5,集計pivot売上!$3:$3,0)),0)</f>
        <v>0</v>
      </c>
      <c r="AC18" s="55">
        <f>IFERROR(INDEX(集計pivot売上!$28:$47,MATCH(集計2021年度売上!$B18,集計pivot売上!$A$28:$A$47,0),MATCH(集計2021年度売上!AB$5,集計pivot売上!$28:$28,0)),0)</f>
        <v>0</v>
      </c>
      <c r="AD18" s="56">
        <f>IFERROR(INDEX(集計pivot売上!$83:$103,MATCH(集計2021年度売上!$B18,集計pivot売上!$A$83:$A$103,0),MATCH(集計2021年度売上!AB$5,集計pivot売上!$83:$83,0)),0)</f>
        <v>0</v>
      </c>
      <c r="AE18" s="57">
        <f>IFERROR(INDEX(集計pivot売上!$177:$196,MATCH(集計2021年度売上!$B18,集計pivot売上!$A$177:$A$196,0),MATCH(集計2021年度売上!AB$5,集計pivot売上!$177:$177,0)),0)</f>
        <v>0</v>
      </c>
      <c r="AF18" s="58">
        <f>IFERROR(INDEX(集計pivot売上!$151:$170,MATCH(集計2021年度売上!$B18,集計pivot売上!$A$151:$A$170,0),MATCH(集計2021年度売上!AB$5,集計pivot売上!$151:$151,0)),0)</f>
        <v>0</v>
      </c>
      <c r="AG18" s="104">
        <f>IFERROR(INDEX(集計pivot売上!$203:$222,MATCH(集計2021年度売上!$B18,集計pivot売上!$A$203:$A$222,0),MATCH(集計2021年度売上!AB$5,集計pivot売上!$203:$203,0)),0)</f>
        <v>0</v>
      </c>
      <c r="AH18" s="61">
        <f>IFERROR(INDEX(集計pivot売上!$54:$73,MATCH(集計2021年度売上!$B18,集計pivot売上!$A$54:$A$73,0),MATCH(集計2021年度売上!AB$5,集計pivot売上!$54:$54,0)),0)</f>
        <v>0</v>
      </c>
      <c r="AI18" s="59">
        <f t="shared" si="4"/>
        <v>120</v>
      </c>
      <c r="AJ18" s="54">
        <f>IFERROR(INDEX(集計pivot売上!$3:$22,MATCH(集計2021年度売上!$B18,集計pivot売上!$A$3:$A$22,0),MATCH(集計2021年度売上!AJ$5,集計pivot売上!$3:$3,0)),0)</f>
        <v>0</v>
      </c>
      <c r="AK18" s="55">
        <f>IFERROR(INDEX(集計pivot売上!$28:$47,MATCH(集計2021年度売上!$B18,集計pivot売上!$A$28:$A$47,0),MATCH(集計2021年度売上!AJ$5,集計pivot売上!$28:$28,0)),0)</f>
        <v>0</v>
      </c>
      <c r="AL18" s="56">
        <f>IFERROR(INDEX(集計pivot売上!$83:$103,MATCH(集計2021年度売上!$B18,集計pivot売上!$A$83:$A$103,0),MATCH(集計2021年度売上!AJ$5,集計pivot売上!$83:$83,0)),0)</f>
        <v>0</v>
      </c>
      <c r="AM18" s="57">
        <f>IFERROR(INDEX(集計pivot売上!$177:$196,MATCH(集計2021年度売上!$B18,集計pivot売上!$A$177:$A$196,0),MATCH(集計2021年度売上!AJ$5,集計pivot売上!$177:$177,0)),0)</f>
        <v>0</v>
      </c>
      <c r="AN18" s="58">
        <f>IFERROR(INDEX(集計pivot売上!$151:$170,MATCH(集計2021年度売上!$B18,集計pivot売上!$A$151:$A$170,0),MATCH(集計2021年度売上!AJ$5,集計pivot売上!$151:$151,0)),0)</f>
        <v>0</v>
      </c>
      <c r="AO18" s="104">
        <f>IFERROR(INDEX(集計pivot売上!$203:$222,MATCH(集計2021年度売上!$B18,集計pivot売上!$A$203:$A$222,0),MATCH(集計2021年度売上!AJ$5,集計pivot売上!$203:$203,0)),0)</f>
        <v>0</v>
      </c>
      <c r="AP18" s="61">
        <f>IFERROR(INDEX(集計pivot売上!$54:$73,MATCH(集計2021年度売上!$B18,集計pivot売上!$A$54:$A$73,0),MATCH(集計2021年度売上!AJ$5,集計pivot売上!$54:$54,0)),0)</f>
        <v>0</v>
      </c>
      <c r="AQ18" s="59">
        <f t="shared" si="5"/>
        <v>120</v>
      </c>
      <c r="AR18" s="54">
        <f>IFERROR(INDEX(集計pivot売上!$3:$22,MATCH(集計2021年度売上!$B18,集計pivot売上!$A$3:$A$22,0),MATCH(集計2021年度売上!AR$5,集計pivot売上!$3:$3,0)),0)</f>
        <v>0</v>
      </c>
      <c r="AS18" s="55">
        <f>IFERROR(INDEX(集計pivot売上!$28:$47,MATCH(集計2021年度売上!$B18,集計pivot売上!$A$28:$A$47,0),MATCH(集計2021年度売上!AR$5,集計pivot売上!$28:$28,0)),0)</f>
        <v>0</v>
      </c>
      <c r="AT18" s="56">
        <f>IFERROR(INDEX(集計pivot売上!$83:$103,MATCH(集計2021年度売上!$B18,集計pivot売上!$A$83:$A$103,0),MATCH(集計2021年度売上!AR$5,集計pivot売上!$83:$83,0)),0)</f>
        <v>0</v>
      </c>
      <c r="AU18" s="57">
        <f>IFERROR(INDEX(集計pivot売上!$177:$196,MATCH(集計2021年度売上!$B18,集計pivot売上!$A$177:$A$196,0),MATCH(集計2021年度売上!AR$5,集計pivot売上!$177:$177,0)),0)</f>
        <v>0</v>
      </c>
      <c r="AV18" s="58">
        <f>IFERROR(INDEX(集計pivot売上!$151:$170,MATCH(集計2021年度売上!$B18,集計pivot売上!$A$151:$A$170,0),MATCH(集計2021年度売上!AR$5,集計pivot売上!$151:$151,0)),0)</f>
        <v>0</v>
      </c>
      <c r="AW18" s="104">
        <f>IFERROR(INDEX(集計pivot売上!$203:$222,MATCH(集計2021年度売上!$B18,集計pivot売上!$A$203:$A$222,0),MATCH(集計2021年度売上!AR$5,集計pivot売上!$203:$203,0)),0)</f>
        <v>0</v>
      </c>
      <c r="AX18" s="61">
        <f>IFERROR(INDEX(集計pivot売上!$54:$73,MATCH(集計2021年度売上!$B18,集計pivot売上!$A$54:$A$73,0),MATCH(集計2021年度売上!AR$5,集計pivot売上!$54:$54,0)),0)</f>
        <v>0</v>
      </c>
      <c r="AY18" s="59">
        <f t="shared" si="6"/>
        <v>120</v>
      </c>
      <c r="AZ18" s="54">
        <f>IFERROR(INDEX(集計pivot売上!$3:$22,MATCH(集計2021年度売上!$B18,集計pivot売上!$A$3:$A$22,0),MATCH(集計2021年度売上!AZ$5,集計pivot売上!$3:$3,0)),0)</f>
        <v>0</v>
      </c>
      <c r="BA18" s="55">
        <f>IFERROR(INDEX(集計pivot売上!$28:$47,MATCH(集計2021年度売上!$B18,集計pivot売上!$A$28:$A$47,0),MATCH(集計2021年度売上!AZ$5,集計pivot売上!$28:$28,0)),0)</f>
        <v>0</v>
      </c>
      <c r="BB18" s="56">
        <f>IFERROR(INDEX(集計pivot売上!$83:$103,MATCH(集計2021年度売上!$B18,集計pivot売上!$A$83:$A$103,0),MATCH(集計2021年度売上!AZ$5,集計pivot売上!$83:$83,0)),0)</f>
        <v>0</v>
      </c>
      <c r="BC18" s="57">
        <f>IFERROR(INDEX(集計pivot売上!$177:$196,MATCH(集計2021年度売上!$B18,集計pivot売上!$A$177:$A$196,0),MATCH(集計2021年度売上!AZ$5,集計pivot売上!$177:$177,0)),0)</f>
        <v>0</v>
      </c>
      <c r="BD18" s="58">
        <f>IFERROR(INDEX(集計pivot売上!$151:$170,MATCH(集計2021年度売上!$B18,集計pivot売上!$A$151:$A$170,0),MATCH(集計2021年度売上!AZ$5,集計pivot売上!$151:$151,0)),0)</f>
        <v>0</v>
      </c>
      <c r="BE18" s="104">
        <f>IFERROR(INDEX(集計pivot売上!$203:$222,MATCH(集計2021年度売上!$B18,集計pivot売上!$A$203:$A$222,0),MATCH(集計2021年度売上!AZ$5,集計pivot売上!$203:$203,0)),0)</f>
        <v>0</v>
      </c>
      <c r="BF18" s="61">
        <f>IFERROR(INDEX(集計pivot売上!$54:$73,MATCH(集計2021年度売上!$B18,集計pivot売上!$A$54:$A$73,0),MATCH(集計2021年度売上!AZ$5,集計pivot売上!$54:$54,0)),0)</f>
        <v>0</v>
      </c>
      <c r="BG18" s="59">
        <f t="shared" si="7"/>
        <v>120</v>
      </c>
      <c r="BH18" s="54">
        <f>IFERROR(INDEX(集計pivot売上!$3:$22,MATCH(集計2021年度売上!$B18,集計pivot売上!$A$3:$A$22,0),MATCH(集計2021年度売上!BH$5,集計pivot売上!$3:$3,0)),0)</f>
        <v>0</v>
      </c>
      <c r="BI18" s="55">
        <f>IFERROR(INDEX(集計pivot売上!$28:$47,MATCH(集計2021年度売上!$B18,集計pivot売上!$A$28:$A$47,0),MATCH(集計2021年度売上!BH$5,集計pivot売上!$28:$28,0)),0)</f>
        <v>0</v>
      </c>
      <c r="BJ18" s="56">
        <f>IFERROR(INDEX(集計pivot売上!$83:$103,MATCH(集計2021年度売上!$B18,集計pivot売上!$A$83:$A$103,0),MATCH(集計2021年度売上!BH$5,集計pivot売上!$83:$83,0)),0)</f>
        <v>0</v>
      </c>
      <c r="BK18" s="57">
        <f>IFERROR(INDEX(集計pivot売上!$177:$196,MATCH(集計2021年度売上!$B18,集計pivot売上!$A$177:$A$196,0),MATCH(集計2021年度売上!BH$5,集計pivot売上!$177:$177,0)),0)</f>
        <v>0</v>
      </c>
      <c r="BL18" s="58">
        <f>IFERROR(INDEX(集計pivot売上!$151:$170,MATCH(集計2021年度売上!$B18,集計pivot売上!$A$151:$A$170,0),MATCH(集計2021年度売上!BH$5,集計pivot売上!$151:$151,0)),0)</f>
        <v>0</v>
      </c>
      <c r="BM18" s="104">
        <f>IFERROR(INDEX(集計pivot売上!$203:$222,MATCH(集計2021年度売上!$B18,集計pivot売上!$A$203:$A$222,0),MATCH(集計2021年度売上!BH$5,集計pivot売上!$203:$203,0)),0)</f>
        <v>0</v>
      </c>
      <c r="BN18" s="61">
        <f>IFERROR(INDEX(集計pivot売上!$54:$73,MATCH(集計2021年度売上!$B18,集計pivot売上!$A$54:$A$73,0),MATCH(集計2021年度売上!BH$5,集計pivot売上!$54:$54,0)),0)</f>
        <v>0</v>
      </c>
      <c r="BO18" s="59">
        <f t="shared" si="8"/>
        <v>120</v>
      </c>
      <c r="BP18" s="54">
        <f>IFERROR(INDEX(集計pivot売上!$3:$22,MATCH(集計2021年度売上!$B18,集計pivot売上!$A$3:$A$22,0),MATCH(集計2021年度売上!BP$5,集計pivot売上!$3:$3,0)),0)</f>
        <v>0</v>
      </c>
      <c r="BQ18" s="55">
        <f>IFERROR(INDEX(集計pivot売上!$28:$47,MATCH(集計2021年度売上!$B18,集計pivot売上!$A$28:$A$47,0),MATCH(集計2021年度売上!BP$5,集計pivot売上!$28:$28,0)),0)</f>
        <v>0</v>
      </c>
      <c r="BR18" s="56">
        <f>IFERROR(INDEX(集計pivot売上!$83:$103,MATCH(集計2021年度売上!$B18,集計pivot売上!$A$83:$A$103,0),MATCH(集計2021年度売上!BP$5,集計pivot売上!$83:$83,0)),0)</f>
        <v>0</v>
      </c>
      <c r="BS18" s="57">
        <f>IFERROR(INDEX(集計pivot売上!$177:$196,MATCH(集計2021年度売上!$B18,集計pivot売上!$A$177:$A$196,0),MATCH(集計2021年度売上!BP$5,集計pivot売上!$177:$177,0)),0)</f>
        <v>0</v>
      </c>
      <c r="BT18" s="58">
        <f>IFERROR(INDEX(集計pivot売上!$151:$170,MATCH(集計2021年度売上!$B18,集計pivot売上!$A$151:$A$170,0),MATCH(集計2021年度売上!BP$5,集計pivot売上!$151:$151,0)),0)</f>
        <v>0</v>
      </c>
      <c r="BU18" s="104">
        <f>IFERROR(INDEX(集計pivot売上!$203:$222,MATCH(集計2021年度売上!$B18,集計pivot売上!$A$203:$A$222,0),MATCH(集計2021年度売上!BP$5,集計pivot売上!$203:$203,0)),0)</f>
        <v>0</v>
      </c>
      <c r="BV18" s="61">
        <f>IFERROR(INDEX(集計pivot売上!$54:$73,MATCH(集計2021年度売上!$B18,集計pivot売上!$A$54:$A$73,0),MATCH(集計2021年度売上!BP$5,集計pivot売上!$54:$54,0)),0)</f>
        <v>0</v>
      </c>
      <c r="BW18" s="59">
        <f t="shared" si="9"/>
        <v>120</v>
      </c>
      <c r="BX18" s="54">
        <f>IFERROR(INDEX(集計pivot売上!$3:$22,MATCH(集計2021年度売上!$B18,集計pivot売上!$A$3:$A$22,0),MATCH(集計2021年度売上!BX$5,集計pivot売上!$3:$3,0)),0)</f>
        <v>0</v>
      </c>
      <c r="BY18" s="55">
        <f>IFERROR(INDEX(集計pivot売上!$28:$47,MATCH(集計2021年度売上!$B18,集計pivot売上!$A$28:$A$47,0),MATCH(集計2021年度売上!BX$5,集計pivot売上!$28:$28,0)),0)</f>
        <v>0</v>
      </c>
      <c r="BZ18" s="56">
        <f>IFERROR(INDEX(集計pivot売上!$83:$103,MATCH(集計2021年度売上!$B18,集計pivot売上!$A$83:$A$103,0),MATCH(集計2021年度売上!BX$5,集計pivot売上!$83:$83,0)),0)</f>
        <v>0</v>
      </c>
      <c r="CA18" s="57">
        <f>IFERROR(INDEX(集計pivot売上!$177:$196,MATCH(集計2021年度売上!$B18,集計pivot売上!$A$177:$A$196,0),MATCH(集計2021年度売上!BX$5,集計pivot売上!$177:$177,0)),0)</f>
        <v>0</v>
      </c>
      <c r="CB18" s="58">
        <f>IFERROR(INDEX(集計pivot売上!$151:$170,MATCH(集計2021年度売上!$B18,集計pivot売上!$A$151:$A$170,0),MATCH(集計2021年度売上!BX$5,集計pivot売上!$151:$151,0)),0)</f>
        <v>0</v>
      </c>
      <c r="CC18" s="104">
        <f>IFERROR(INDEX(集計pivot売上!$203:$222,MATCH(集計2021年度売上!$B18,集計pivot売上!$A$203:$A$222,0),MATCH(集計2021年度売上!BX$5,集計pivot売上!$203:$203,0)),0)</f>
        <v>0</v>
      </c>
      <c r="CD18" s="61">
        <f>IFERROR(INDEX(集計pivot売上!$54:$73,MATCH(集計2021年度売上!$B18,集計pivot売上!$A$54:$A$73,0),MATCH(集計2021年度売上!BX$5,集計pivot売上!$54:$54,0)),0)</f>
        <v>0</v>
      </c>
      <c r="CE18" s="59">
        <f t="shared" si="10"/>
        <v>120</v>
      </c>
      <c r="CF18" s="54">
        <f>IFERROR(INDEX(集計pivot売上!$3:$22,MATCH(集計2021年度売上!$B18,集計pivot売上!$A$3:$A$22,0),MATCH(集計2021年度売上!CF$5,集計pivot売上!$3:$3,0)),0)</f>
        <v>0</v>
      </c>
      <c r="CG18" s="55">
        <f>IFERROR(INDEX(集計pivot売上!$28:$47,MATCH(集計2021年度売上!$B18,集計pivot売上!$A$28:$A$47,0),MATCH(集計2021年度売上!CF$5,集計pivot売上!$28:$28,0)),0)</f>
        <v>0</v>
      </c>
      <c r="CH18" s="56">
        <f>IFERROR(INDEX(集計pivot売上!$83:$103,MATCH(集計2021年度売上!$B18,集計pivot売上!$A$83:$A$103,0),MATCH(集計2021年度売上!CF$5,集計pivot売上!$83:$83,0)),0)</f>
        <v>0</v>
      </c>
      <c r="CI18" s="57">
        <f>IFERROR(INDEX(集計pivot売上!$177:$196,MATCH(集計2021年度売上!$B18,集計pivot売上!$A$177:$A$196,0),MATCH(集計2021年度売上!CF$5,集計pivot売上!$177:$177,0)),0)</f>
        <v>0</v>
      </c>
      <c r="CJ18" s="58">
        <f>IFERROR(INDEX(集計pivot売上!$151:$170,MATCH(集計2021年度売上!$B18,集計pivot売上!$A$151:$A$170,0),MATCH(集計2021年度売上!CF$5,集計pivot売上!$151:$151,0)),0)</f>
        <v>0</v>
      </c>
      <c r="CK18" s="104">
        <f>IFERROR(INDEX(集計pivot売上!$203:$222,MATCH(集計2021年度売上!$B18,集計pivot売上!$A$203:$A$222,0),MATCH(集計2021年度売上!CF$5,集計pivot売上!$203:$203,0)),0)</f>
        <v>0</v>
      </c>
      <c r="CL18" s="61">
        <f>IFERROR(INDEX(集計pivot売上!$54:$73,MATCH(集計2021年度売上!$B18,集計pivot売上!$A$54:$A$73,0),MATCH(集計2021年度売上!CF$5,集計pivot売上!$54:$54,0)),0)</f>
        <v>0</v>
      </c>
      <c r="CM18" s="59">
        <f t="shared" si="11"/>
        <v>120</v>
      </c>
      <c r="CN18" s="54">
        <f>IFERROR(INDEX(集計pivot売上!$3:$22,MATCH(集計2021年度売上!$B18,集計pivot売上!$A$3:$A$22,0),MATCH(集計2021年度売上!CN$5,集計pivot売上!$3:$3,0)),0)</f>
        <v>0</v>
      </c>
      <c r="CO18" s="55">
        <f>IFERROR(INDEX(集計pivot売上!$28:$47,MATCH(集計2021年度売上!$B18,集計pivot売上!$A$28:$A$47,0),MATCH(集計2021年度売上!CN$5,集計pivot売上!$28:$28,0)),0)</f>
        <v>0</v>
      </c>
      <c r="CP18" s="56">
        <f>IFERROR(INDEX(集計pivot売上!$83:$103,MATCH(集計2021年度売上!$B18,集計pivot売上!$A$83:$A$103,0),MATCH(集計2021年度売上!CN$5,集計pivot売上!$83:$83,0)),0)</f>
        <v>0</v>
      </c>
      <c r="CQ18" s="57">
        <f>IFERROR(INDEX(集計pivot売上!$177:$196,MATCH(集計2021年度売上!$B18,集計pivot売上!$A$177:$A$196,0),MATCH(集計2021年度売上!CN$5,集計pivot売上!$177:$177,0)),0)</f>
        <v>0</v>
      </c>
      <c r="CR18" s="58">
        <f>IFERROR(INDEX(集計pivot売上!$151:$170,MATCH(集計2021年度売上!$B18,集計pivot売上!$A$151:$A$170,0),MATCH(集計2021年度売上!CN$5,集計pivot売上!$151:$151,0)),0)</f>
        <v>0</v>
      </c>
      <c r="CS18" s="104">
        <f>IFERROR(INDEX(集計pivot売上!$203:$222,MATCH(集計2021年度売上!$B18,集計pivot売上!$A$203:$A$222,0),MATCH(集計2021年度売上!CN$5,集計pivot売上!$203:$203,0)),0)</f>
        <v>0</v>
      </c>
      <c r="CT18" s="61">
        <f>IFERROR(INDEX(集計pivot売上!$54:$73,MATCH(集計2021年度売上!$B18,集計pivot売上!$A$54:$A$73,0),MATCH(集計2021年度売上!CN$5,集計pivot売上!$54:$54,0)),0)</f>
        <v>0</v>
      </c>
      <c r="CU18" s="63">
        <f t="shared" si="12"/>
        <v>120</v>
      </c>
      <c r="CW18" t="str">
        <f t="shared" si="0"/>
        <v>発泡酒</v>
      </c>
      <c r="CX18" s="46">
        <f t="shared" si="13"/>
        <v>120</v>
      </c>
      <c r="CY18" s="46">
        <f t="shared" si="14"/>
        <v>0</v>
      </c>
      <c r="CZ18" s="46">
        <f t="shared" si="15"/>
        <v>0</v>
      </c>
      <c r="DA18" s="46">
        <f t="shared" si="16"/>
        <v>120</v>
      </c>
      <c r="DC18" s="46">
        <f t="shared" si="17"/>
        <v>120</v>
      </c>
      <c r="DD18" s="46">
        <f t="shared" si="18"/>
        <v>0</v>
      </c>
      <c r="DE18" s="46">
        <f t="shared" si="19"/>
        <v>0</v>
      </c>
      <c r="DF18" s="46">
        <f t="shared" si="20"/>
        <v>120</v>
      </c>
      <c r="DG18" s="46">
        <f t="shared" si="21"/>
        <v>0</v>
      </c>
    </row>
    <row r="19" spans="2:111" s="46" customFormat="1" x14ac:dyDescent="0.55000000000000004">
      <c r="B19" s="52" t="str">
        <f>'master（記入例）'!AL15</f>
        <v>その他の醸造酒</v>
      </c>
      <c r="C19" s="53">
        <v>0</v>
      </c>
      <c r="D19" s="54">
        <f>IFERROR(INDEX(集計pivot売上!$3:$22,MATCH(集計2021年度売上!$B19,集計pivot売上!$A$3:$A$22,0),MATCH(集計2021年度売上!D$5,集計pivot売上!$3:$3,0)),0)</f>
        <v>0</v>
      </c>
      <c r="E19" s="55">
        <f>IFERROR(INDEX(集計pivot売上!$28:$47,MATCH(集計2021年度売上!$B19,集計pivot売上!$A$28:$A$47,0),MATCH(集計2021年度売上!D$5,集計pivot売上!$28:$28,0)),0)</f>
        <v>0</v>
      </c>
      <c r="F19" s="56">
        <f>IFERROR(INDEX(集計pivot売上!$83:$103,MATCH(集計2021年度売上!$B19,集計pivot売上!$A$83:$A$103,0),MATCH(集計2021年度売上!D$5,集計pivot売上!$83:$83,0)),0)</f>
        <v>0</v>
      </c>
      <c r="G19" s="57">
        <f>IFERROR(INDEX(集計pivot売上!$177:$196,MATCH(集計2021年度売上!$B19,集計pivot売上!$A$177:$A$196,0),MATCH(集計2021年度売上!D$5,集計pivot売上!$177:$177,0)),0)</f>
        <v>0</v>
      </c>
      <c r="H19" s="58">
        <f>IFERROR(INDEX(集計pivot売上!$151:$170,MATCH(集計2021年度売上!$B19,集計pivot売上!$A$151:$A$170,0),MATCH(集計2021年度売上!D$5,集計pivot売上!$151:$151,0)),0)</f>
        <v>0</v>
      </c>
      <c r="I19" s="104">
        <f>IFERROR(INDEX(集計pivot売上!$203:$222,MATCH(集計2021年度売上!$B19,集計pivot売上!$A$203:$A$222,0),MATCH(集計2021年度売上!D$5,集計pivot売上!$203:$203,0)),0)</f>
        <v>0</v>
      </c>
      <c r="J19" s="61">
        <f>IFERROR(INDEX(集計pivot売上!$54:$73,MATCH(集計2021年度売上!$B19,集計pivot売上!$A$54:$A$73,0),MATCH(集計2021年度売上!D$5,集計pivot売上!$54:$54,0)),0)</f>
        <v>0</v>
      </c>
      <c r="K19" s="59">
        <f t="shared" si="1"/>
        <v>0</v>
      </c>
      <c r="L19" s="54">
        <f>IFERROR(INDEX(集計pivot売上!$3:$22,MATCH(集計2021年度売上!$B19,集計pivot売上!$A$3:$A$22,0),MATCH(集計2021年度売上!L$5,集計pivot売上!$3:$3,0)),0)</f>
        <v>0</v>
      </c>
      <c r="M19" s="55">
        <f>IFERROR(INDEX(集計pivot売上!$28:$47,MATCH(集計2021年度売上!$B19,集計pivot売上!$A$28:$A$47,0),MATCH(集計2021年度売上!L$5,集計pivot売上!$28:$28,0)),0)</f>
        <v>0</v>
      </c>
      <c r="N19" s="56">
        <f>IFERROR(INDEX(集計pivot売上!$83:$103,MATCH(集計2021年度売上!$B19,集計pivot売上!$A$83:$A$103,0),MATCH(集計2021年度売上!L$5,集計pivot売上!$83:$83,0)),0)</f>
        <v>0</v>
      </c>
      <c r="O19" s="57">
        <f>IFERROR(INDEX(集計pivot売上!$177:$196,MATCH(集計2021年度売上!$B19,集計pivot売上!$A$177:$A$196,0),MATCH(集計2021年度売上!L$5,集計pivot売上!$177:$177,0)),0)</f>
        <v>0</v>
      </c>
      <c r="P19" s="58">
        <f>IFERROR(INDEX(集計pivot売上!$151:$170,MATCH(集計2021年度売上!$B19,集計pivot売上!$A$151:$A$170,0),MATCH(集計2021年度売上!L$5,集計pivot売上!$151:$151,0)),0)</f>
        <v>0</v>
      </c>
      <c r="Q19" s="104">
        <f>IFERROR(INDEX(集計pivot売上!$203:$222,MATCH(集計2021年度売上!$B19,集計pivot売上!$A$203:$A$222,0),MATCH(集計2021年度売上!L$5,集計pivot売上!$203:$203,0)),0)</f>
        <v>0</v>
      </c>
      <c r="R19" s="61">
        <f>IFERROR(INDEX(集計pivot売上!$54:$73,MATCH(集計2021年度売上!$B19,集計pivot売上!$A$54:$A$73,0),MATCH(集計2021年度売上!L$5,集計pivot売上!$54:$54,0)),0)</f>
        <v>0</v>
      </c>
      <c r="S19" s="59">
        <f t="shared" si="2"/>
        <v>0</v>
      </c>
      <c r="T19" s="54">
        <f>IFERROR(INDEX(集計pivot売上!$3:$22,MATCH(集計2021年度売上!$B19,集計pivot売上!$A$3:$A$22,0),MATCH(集計2021年度売上!T$5,集計pivot売上!$3:$3,0)),0)</f>
        <v>0</v>
      </c>
      <c r="U19" s="55">
        <f>IFERROR(INDEX(集計pivot売上!$28:$47,MATCH(集計2021年度売上!$B19,集計pivot売上!$A$28:$A$47,0),MATCH(集計2021年度売上!T$5,集計pivot売上!$28:$28,0)),0)</f>
        <v>0</v>
      </c>
      <c r="V19" s="56">
        <f>IFERROR(INDEX(集計pivot売上!$83:$103,MATCH(集計2021年度売上!$B19,集計pivot売上!$A$83:$A$103,0),MATCH(集計2021年度売上!T$5,集計pivot売上!$83:$83,0)),0)</f>
        <v>0</v>
      </c>
      <c r="W19" s="57">
        <f>IFERROR(INDEX(集計pivot売上!$177:$196,MATCH(集計2021年度売上!$B19,集計pivot売上!$A$177:$A$196,0),MATCH(集計2021年度売上!T$5,集計pivot売上!$177:$177,0)),0)</f>
        <v>0</v>
      </c>
      <c r="X19" s="58">
        <f>IFERROR(INDEX(集計pivot売上!$151:$170,MATCH(集計2021年度売上!$B19,集計pivot売上!$A$151:$A$170,0),MATCH(集計2021年度売上!T$5,集計pivot売上!$151:$151,0)),0)</f>
        <v>0</v>
      </c>
      <c r="Y19" s="104">
        <f>IFERROR(INDEX(集計pivot売上!$203:$222,MATCH(集計2021年度売上!$B19,集計pivot売上!$A$203:$A$222,0),MATCH(集計2021年度売上!T$5,集計pivot売上!$203:$203,0)),0)</f>
        <v>0</v>
      </c>
      <c r="Z19" s="61">
        <f>IFERROR(INDEX(集計pivot売上!$54:$73,MATCH(集計2021年度売上!$B19,集計pivot売上!$A$54:$A$73,0),MATCH(集計2021年度売上!T$5,集計pivot売上!$54:$54,0)),0)</f>
        <v>0</v>
      </c>
      <c r="AA19" s="59">
        <f t="shared" si="3"/>
        <v>0</v>
      </c>
      <c r="AB19" s="54">
        <f>IFERROR(INDEX(集計pivot売上!$3:$22,MATCH(集計2021年度売上!$B19,集計pivot売上!$A$3:$A$22,0),MATCH(集計2021年度売上!AB$5,集計pivot売上!$3:$3,0)),0)</f>
        <v>0</v>
      </c>
      <c r="AC19" s="55">
        <f>IFERROR(INDEX(集計pivot売上!$28:$47,MATCH(集計2021年度売上!$B19,集計pivot売上!$A$28:$A$47,0),MATCH(集計2021年度売上!AB$5,集計pivot売上!$28:$28,0)),0)</f>
        <v>0</v>
      </c>
      <c r="AD19" s="56">
        <f>IFERROR(INDEX(集計pivot売上!$83:$103,MATCH(集計2021年度売上!$B19,集計pivot売上!$A$83:$A$103,0),MATCH(集計2021年度売上!AB$5,集計pivot売上!$83:$83,0)),0)</f>
        <v>0</v>
      </c>
      <c r="AE19" s="57">
        <f>IFERROR(INDEX(集計pivot売上!$177:$196,MATCH(集計2021年度売上!$B19,集計pivot売上!$A$177:$A$196,0),MATCH(集計2021年度売上!AB$5,集計pivot売上!$177:$177,0)),0)</f>
        <v>0</v>
      </c>
      <c r="AF19" s="58">
        <f>IFERROR(INDEX(集計pivot売上!$151:$170,MATCH(集計2021年度売上!$B19,集計pivot売上!$A$151:$A$170,0),MATCH(集計2021年度売上!AB$5,集計pivot売上!$151:$151,0)),0)</f>
        <v>0</v>
      </c>
      <c r="AG19" s="104">
        <f>IFERROR(INDEX(集計pivot売上!$203:$222,MATCH(集計2021年度売上!$B19,集計pivot売上!$A$203:$A$222,0),MATCH(集計2021年度売上!AB$5,集計pivot売上!$203:$203,0)),0)</f>
        <v>0</v>
      </c>
      <c r="AH19" s="61">
        <f>IFERROR(INDEX(集計pivot売上!$54:$73,MATCH(集計2021年度売上!$B19,集計pivot売上!$A$54:$A$73,0),MATCH(集計2021年度売上!AB$5,集計pivot売上!$54:$54,0)),0)</f>
        <v>0</v>
      </c>
      <c r="AI19" s="59">
        <f t="shared" si="4"/>
        <v>0</v>
      </c>
      <c r="AJ19" s="54">
        <f>IFERROR(INDEX(集計pivot売上!$3:$22,MATCH(集計2021年度売上!$B19,集計pivot売上!$A$3:$A$22,0),MATCH(集計2021年度売上!AJ$5,集計pivot売上!$3:$3,0)),0)</f>
        <v>0</v>
      </c>
      <c r="AK19" s="55">
        <f>IFERROR(INDEX(集計pivot売上!$28:$47,MATCH(集計2021年度売上!$B19,集計pivot売上!$A$28:$A$47,0),MATCH(集計2021年度売上!AJ$5,集計pivot売上!$28:$28,0)),0)</f>
        <v>0</v>
      </c>
      <c r="AL19" s="56">
        <f>IFERROR(INDEX(集計pivot売上!$83:$103,MATCH(集計2021年度売上!$B19,集計pivot売上!$A$83:$A$103,0),MATCH(集計2021年度売上!AJ$5,集計pivot売上!$83:$83,0)),0)</f>
        <v>0</v>
      </c>
      <c r="AM19" s="57">
        <f>IFERROR(INDEX(集計pivot売上!$177:$196,MATCH(集計2021年度売上!$B19,集計pivot売上!$A$177:$A$196,0),MATCH(集計2021年度売上!AJ$5,集計pivot売上!$177:$177,0)),0)</f>
        <v>0</v>
      </c>
      <c r="AN19" s="58">
        <f>IFERROR(INDEX(集計pivot売上!$151:$170,MATCH(集計2021年度売上!$B19,集計pivot売上!$A$151:$A$170,0),MATCH(集計2021年度売上!AJ$5,集計pivot売上!$151:$151,0)),0)</f>
        <v>0</v>
      </c>
      <c r="AO19" s="104">
        <f>IFERROR(INDEX(集計pivot売上!$203:$222,MATCH(集計2021年度売上!$B19,集計pivot売上!$A$203:$A$222,0),MATCH(集計2021年度売上!AJ$5,集計pivot売上!$203:$203,0)),0)</f>
        <v>0</v>
      </c>
      <c r="AP19" s="61">
        <f>IFERROR(INDEX(集計pivot売上!$54:$73,MATCH(集計2021年度売上!$B19,集計pivot売上!$A$54:$A$73,0),MATCH(集計2021年度売上!AJ$5,集計pivot売上!$54:$54,0)),0)</f>
        <v>0</v>
      </c>
      <c r="AQ19" s="59">
        <f t="shared" si="5"/>
        <v>0</v>
      </c>
      <c r="AR19" s="54">
        <f>IFERROR(INDEX(集計pivot売上!$3:$22,MATCH(集計2021年度売上!$B19,集計pivot売上!$A$3:$A$22,0),MATCH(集計2021年度売上!AR$5,集計pivot売上!$3:$3,0)),0)</f>
        <v>0</v>
      </c>
      <c r="AS19" s="55">
        <f>IFERROR(INDEX(集計pivot売上!$28:$47,MATCH(集計2021年度売上!$B19,集計pivot売上!$A$28:$A$47,0),MATCH(集計2021年度売上!AR$5,集計pivot売上!$28:$28,0)),0)</f>
        <v>0</v>
      </c>
      <c r="AT19" s="56">
        <f>IFERROR(INDEX(集計pivot売上!$83:$103,MATCH(集計2021年度売上!$B19,集計pivot売上!$A$83:$A$103,0),MATCH(集計2021年度売上!AR$5,集計pivot売上!$83:$83,0)),0)</f>
        <v>0</v>
      </c>
      <c r="AU19" s="57">
        <f>IFERROR(INDEX(集計pivot売上!$177:$196,MATCH(集計2021年度売上!$B19,集計pivot売上!$A$177:$A$196,0),MATCH(集計2021年度売上!AR$5,集計pivot売上!$177:$177,0)),0)</f>
        <v>0</v>
      </c>
      <c r="AV19" s="58">
        <f>IFERROR(INDEX(集計pivot売上!$151:$170,MATCH(集計2021年度売上!$B19,集計pivot売上!$A$151:$A$170,0),MATCH(集計2021年度売上!AR$5,集計pivot売上!$151:$151,0)),0)</f>
        <v>0</v>
      </c>
      <c r="AW19" s="104">
        <f>IFERROR(INDEX(集計pivot売上!$203:$222,MATCH(集計2021年度売上!$B19,集計pivot売上!$A$203:$A$222,0),MATCH(集計2021年度売上!AR$5,集計pivot売上!$203:$203,0)),0)</f>
        <v>0</v>
      </c>
      <c r="AX19" s="61">
        <f>IFERROR(INDEX(集計pivot売上!$54:$73,MATCH(集計2021年度売上!$B19,集計pivot売上!$A$54:$A$73,0),MATCH(集計2021年度売上!AR$5,集計pivot売上!$54:$54,0)),0)</f>
        <v>0</v>
      </c>
      <c r="AY19" s="59">
        <f t="shared" si="6"/>
        <v>0</v>
      </c>
      <c r="AZ19" s="54">
        <f>IFERROR(INDEX(集計pivot売上!$3:$22,MATCH(集計2021年度売上!$B19,集計pivot売上!$A$3:$A$22,0),MATCH(集計2021年度売上!AZ$5,集計pivot売上!$3:$3,0)),0)</f>
        <v>0</v>
      </c>
      <c r="BA19" s="55">
        <f>IFERROR(INDEX(集計pivot売上!$28:$47,MATCH(集計2021年度売上!$B19,集計pivot売上!$A$28:$A$47,0),MATCH(集計2021年度売上!AZ$5,集計pivot売上!$28:$28,0)),0)</f>
        <v>0</v>
      </c>
      <c r="BB19" s="56">
        <f>IFERROR(INDEX(集計pivot売上!$83:$103,MATCH(集計2021年度売上!$B19,集計pivot売上!$A$83:$A$103,0),MATCH(集計2021年度売上!AZ$5,集計pivot売上!$83:$83,0)),0)</f>
        <v>0</v>
      </c>
      <c r="BC19" s="57">
        <f>IFERROR(INDEX(集計pivot売上!$177:$196,MATCH(集計2021年度売上!$B19,集計pivot売上!$A$177:$A$196,0),MATCH(集計2021年度売上!AZ$5,集計pivot売上!$177:$177,0)),0)</f>
        <v>0</v>
      </c>
      <c r="BD19" s="58">
        <f>IFERROR(INDEX(集計pivot売上!$151:$170,MATCH(集計2021年度売上!$B19,集計pivot売上!$A$151:$A$170,0),MATCH(集計2021年度売上!AZ$5,集計pivot売上!$151:$151,0)),0)</f>
        <v>0</v>
      </c>
      <c r="BE19" s="104">
        <f>IFERROR(INDEX(集計pivot売上!$203:$222,MATCH(集計2021年度売上!$B19,集計pivot売上!$A$203:$A$222,0),MATCH(集計2021年度売上!AZ$5,集計pivot売上!$203:$203,0)),0)</f>
        <v>0</v>
      </c>
      <c r="BF19" s="61">
        <f>IFERROR(INDEX(集計pivot売上!$54:$73,MATCH(集計2021年度売上!$B19,集計pivot売上!$A$54:$A$73,0),MATCH(集計2021年度売上!AZ$5,集計pivot売上!$54:$54,0)),0)</f>
        <v>0</v>
      </c>
      <c r="BG19" s="59">
        <f t="shared" si="7"/>
        <v>0</v>
      </c>
      <c r="BH19" s="54">
        <f>IFERROR(INDEX(集計pivot売上!$3:$22,MATCH(集計2021年度売上!$B19,集計pivot売上!$A$3:$A$22,0),MATCH(集計2021年度売上!BH$5,集計pivot売上!$3:$3,0)),0)</f>
        <v>0</v>
      </c>
      <c r="BI19" s="55">
        <f>IFERROR(INDEX(集計pivot売上!$28:$47,MATCH(集計2021年度売上!$B19,集計pivot売上!$A$28:$A$47,0),MATCH(集計2021年度売上!BH$5,集計pivot売上!$28:$28,0)),0)</f>
        <v>0</v>
      </c>
      <c r="BJ19" s="56">
        <f>IFERROR(INDEX(集計pivot売上!$83:$103,MATCH(集計2021年度売上!$B19,集計pivot売上!$A$83:$A$103,0),MATCH(集計2021年度売上!BH$5,集計pivot売上!$83:$83,0)),0)</f>
        <v>0</v>
      </c>
      <c r="BK19" s="57">
        <f>IFERROR(INDEX(集計pivot売上!$177:$196,MATCH(集計2021年度売上!$B19,集計pivot売上!$A$177:$A$196,0),MATCH(集計2021年度売上!BH$5,集計pivot売上!$177:$177,0)),0)</f>
        <v>0</v>
      </c>
      <c r="BL19" s="58">
        <f>IFERROR(INDEX(集計pivot売上!$151:$170,MATCH(集計2021年度売上!$B19,集計pivot売上!$A$151:$A$170,0),MATCH(集計2021年度売上!BH$5,集計pivot売上!$151:$151,0)),0)</f>
        <v>0</v>
      </c>
      <c r="BM19" s="104">
        <f>IFERROR(INDEX(集計pivot売上!$203:$222,MATCH(集計2021年度売上!$B19,集計pivot売上!$A$203:$A$222,0),MATCH(集計2021年度売上!BH$5,集計pivot売上!$203:$203,0)),0)</f>
        <v>0</v>
      </c>
      <c r="BN19" s="61">
        <f>IFERROR(INDEX(集計pivot売上!$54:$73,MATCH(集計2021年度売上!$B19,集計pivot売上!$A$54:$A$73,0),MATCH(集計2021年度売上!BH$5,集計pivot売上!$54:$54,0)),0)</f>
        <v>0</v>
      </c>
      <c r="BO19" s="59">
        <f t="shared" si="8"/>
        <v>0</v>
      </c>
      <c r="BP19" s="54">
        <f>IFERROR(INDEX(集計pivot売上!$3:$22,MATCH(集計2021年度売上!$B19,集計pivot売上!$A$3:$A$22,0),MATCH(集計2021年度売上!BP$5,集計pivot売上!$3:$3,0)),0)</f>
        <v>0</v>
      </c>
      <c r="BQ19" s="55">
        <f>IFERROR(INDEX(集計pivot売上!$28:$47,MATCH(集計2021年度売上!$B19,集計pivot売上!$A$28:$A$47,0),MATCH(集計2021年度売上!BP$5,集計pivot売上!$28:$28,0)),0)</f>
        <v>0</v>
      </c>
      <c r="BR19" s="56">
        <f>IFERROR(INDEX(集計pivot売上!$83:$103,MATCH(集計2021年度売上!$B19,集計pivot売上!$A$83:$A$103,0),MATCH(集計2021年度売上!BP$5,集計pivot売上!$83:$83,0)),0)</f>
        <v>0</v>
      </c>
      <c r="BS19" s="57">
        <f>IFERROR(INDEX(集計pivot売上!$177:$196,MATCH(集計2021年度売上!$B19,集計pivot売上!$A$177:$A$196,0),MATCH(集計2021年度売上!BP$5,集計pivot売上!$177:$177,0)),0)</f>
        <v>0</v>
      </c>
      <c r="BT19" s="58">
        <f>IFERROR(INDEX(集計pivot売上!$151:$170,MATCH(集計2021年度売上!$B19,集計pivot売上!$A$151:$A$170,0),MATCH(集計2021年度売上!BP$5,集計pivot売上!$151:$151,0)),0)</f>
        <v>0</v>
      </c>
      <c r="BU19" s="104">
        <f>IFERROR(INDEX(集計pivot売上!$203:$222,MATCH(集計2021年度売上!$B19,集計pivot売上!$A$203:$A$222,0),MATCH(集計2021年度売上!BP$5,集計pivot売上!$203:$203,0)),0)</f>
        <v>0</v>
      </c>
      <c r="BV19" s="61">
        <f>IFERROR(INDEX(集計pivot売上!$54:$73,MATCH(集計2021年度売上!$B19,集計pivot売上!$A$54:$A$73,0),MATCH(集計2021年度売上!BP$5,集計pivot売上!$54:$54,0)),0)</f>
        <v>0</v>
      </c>
      <c r="BW19" s="59">
        <f t="shared" si="9"/>
        <v>0</v>
      </c>
      <c r="BX19" s="54">
        <f>IFERROR(INDEX(集計pivot売上!$3:$22,MATCH(集計2021年度売上!$B19,集計pivot売上!$A$3:$A$22,0),MATCH(集計2021年度売上!BX$5,集計pivot売上!$3:$3,0)),0)</f>
        <v>0</v>
      </c>
      <c r="BY19" s="55">
        <f>IFERROR(INDEX(集計pivot売上!$28:$47,MATCH(集計2021年度売上!$B19,集計pivot売上!$A$28:$A$47,0),MATCH(集計2021年度売上!BX$5,集計pivot売上!$28:$28,0)),0)</f>
        <v>0</v>
      </c>
      <c r="BZ19" s="56">
        <f>IFERROR(INDEX(集計pivot売上!$83:$103,MATCH(集計2021年度売上!$B19,集計pivot売上!$A$83:$A$103,0),MATCH(集計2021年度売上!BX$5,集計pivot売上!$83:$83,0)),0)</f>
        <v>0</v>
      </c>
      <c r="CA19" s="57">
        <f>IFERROR(INDEX(集計pivot売上!$177:$196,MATCH(集計2021年度売上!$B19,集計pivot売上!$A$177:$A$196,0),MATCH(集計2021年度売上!BX$5,集計pivot売上!$177:$177,0)),0)</f>
        <v>0</v>
      </c>
      <c r="CB19" s="58">
        <f>IFERROR(INDEX(集計pivot売上!$151:$170,MATCH(集計2021年度売上!$B19,集計pivot売上!$A$151:$A$170,0),MATCH(集計2021年度売上!BX$5,集計pivot売上!$151:$151,0)),0)</f>
        <v>0</v>
      </c>
      <c r="CC19" s="104">
        <f>IFERROR(INDEX(集計pivot売上!$203:$222,MATCH(集計2021年度売上!$B19,集計pivot売上!$A$203:$A$222,0),MATCH(集計2021年度売上!BX$5,集計pivot売上!$203:$203,0)),0)</f>
        <v>0</v>
      </c>
      <c r="CD19" s="61">
        <f>IFERROR(INDEX(集計pivot売上!$54:$73,MATCH(集計2021年度売上!$B19,集計pivot売上!$A$54:$A$73,0),MATCH(集計2021年度売上!BX$5,集計pivot売上!$54:$54,0)),0)</f>
        <v>0</v>
      </c>
      <c r="CE19" s="59">
        <f t="shared" si="10"/>
        <v>0</v>
      </c>
      <c r="CF19" s="54">
        <f>IFERROR(INDEX(集計pivot売上!$3:$22,MATCH(集計2021年度売上!$B19,集計pivot売上!$A$3:$A$22,0),MATCH(集計2021年度売上!CF$5,集計pivot売上!$3:$3,0)),0)</f>
        <v>0</v>
      </c>
      <c r="CG19" s="55">
        <f>IFERROR(INDEX(集計pivot売上!$28:$47,MATCH(集計2021年度売上!$B19,集計pivot売上!$A$28:$A$47,0),MATCH(集計2021年度売上!CF$5,集計pivot売上!$28:$28,0)),0)</f>
        <v>0</v>
      </c>
      <c r="CH19" s="56">
        <f>IFERROR(INDEX(集計pivot売上!$83:$103,MATCH(集計2021年度売上!$B19,集計pivot売上!$A$83:$A$103,0),MATCH(集計2021年度売上!CF$5,集計pivot売上!$83:$83,0)),0)</f>
        <v>0</v>
      </c>
      <c r="CI19" s="57">
        <f>IFERROR(INDEX(集計pivot売上!$177:$196,MATCH(集計2021年度売上!$B19,集計pivot売上!$A$177:$A$196,0),MATCH(集計2021年度売上!CF$5,集計pivot売上!$177:$177,0)),0)</f>
        <v>0</v>
      </c>
      <c r="CJ19" s="58">
        <f>IFERROR(INDEX(集計pivot売上!$151:$170,MATCH(集計2021年度売上!$B19,集計pivot売上!$A$151:$A$170,0),MATCH(集計2021年度売上!CF$5,集計pivot売上!$151:$151,0)),0)</f>
        <v>0</v>
      </c>
      <c r="CK19" s="104">
        <f>IFERROR(INDEX(集計pivot売上!$203:$222,MATCH(集計2021年度売上!$B19,集計pivot売上!$A$203:$A$222,0),MATCH(集計2021年度売上!CF$5,集計pivot売上!$203:$203,0)),0)</f>
        <v>0</v>
      </c>
      <c r="CL19" s="61">
        <f>IFERROR(INDEX(集計pivot売上!$54:$73,MATCH(集計2021年度売上!$B19,集計pivot売上!$A$54:$A$73,0),MATCH(集計2021年度売上!CF$5,集計pivot売上!$54:$54,0)),0)</f>
        <v>0</v>
      </c>
      <c r="CM19" s="59">
        <f t="shared" si="11"/>
        <v>0</v>
      </c>
      <c r="CN19" s="54">
        <f>IFERROR(INDEX(集計pivot売上!$3:$22,MATCH(集計2021年度売上!$B19,集計pivot売上!$A$3:$A$22,0),MATCH(集計2021年度売上!CN$5,集計pivot売上!$3:$3,0)),0)</f>
        <v>0</v>
      </c>
      <c r="CO19" s="55">
        <f>IFERROR(INDEX(集計pivot売上!$28:$47,MATCH(集計2021年度売上!$B19,集計pivot売上!$A$28:$A$47,0),MATCH(集計2021年度売上!CN$5,集計pivot売上!$28:$28,0)),0)</f>
        <v>0</v>
      </c>
      <c r="CP19" s="56">
        <f>IFERROR(INDEX(集計pivot売上!$83:$103,MATCH(集計2021年度売上!$B19,集計pivot売上!$A$83:$A$103,0),MATCH(集計2021年度売上!CN$5,集計pivot売上!$83:$83,0)),0)</f>
        <v>0</v>
      </c>
      <c r="CQ19" s="57">
        <f>IFERROR(INDEX(集計pivot売上!$177:$196,MATCH(集計2021年度売上!$B19,集計pivot売上!$A$177:$A$196,0),MATCH(集計2021年度売上!CN$5,集計pivot売上!$177:$177,0)),0)</f>
        <v>0</v>
      </c>
      <c r="CR19" s="58">
        <f>IFERROR(INDEX(集計pivot売上!$151:$170,MATCH(集計2021年度売上!$B19,集計pivot売上!$A$151:$A$170,0),MATCH(集計2021年度売上!CN$5,集計pivot売上!$151:$151,0)),0)</f>
        <v>0</v>
      </c>
      <c r="CS19" s="104">
        <f>IFERROR(INDEX(集計pivot売上!$203:$222,MATCH(集計2021年度売上!$B19,集計pivot売上!$A$203:$A$222,0),MATCH(集計2021年度売上!CN$5,集計pivot売上!$203:$203,0)),0)</f>
        <v>0</v>
      </c>
      <c r="CT19" s="61">
        <f>IFERROR(INDEX(集計pivot売上!$54:$73,MATCH(集計2021年度売上!$B19,集計pivot売上!$A$54:$A$73,0),MATCH(集計2021年度売上!CN$5,集計pivot売上!$54:$54,0)),0)</f>
        <v>0</v>
      </c>
      <c r="CU19" s="63">
        <f t="shared" si="12"/>
        <v>0</v>
      </c>
      <c r="CW19" t="str">
        <f t="shared" si="0"/>
        <v>その他の醸造酒</v>
      </c>
      <c r="CX19" s="46">
        <f t="shared" si="13"/>
        <v>0</v>
      </c>
      <c r="CY19" s="46">
        <f t="shared" si="14"/>
        <v>0</v>
      </c>
      <c r="CZ19" s="46">
        <f t="shared" si="15"/>
        <v>0</v>
      </c>
      <c r="DA19" s="46">
        <f t="shared" si="16"/>
        <v>0</v>
      </c>
      <c r="DC19" s="46">
        <f t="shared" si="17"/>
        <v>0</v>
      </c>
      <c r="DD19" s="46">
        <f t="shared" si="18"/>
        <v>0</v>
      </c>
      <c r="DE19" s="46">
        <f t="shared" si="19"/>
        <v>0</v>
      </c>
      <c r="DF19" s="46">
        <f t="shared" si="20"/>
        <v>0</v>
      </c>
      <c r="DG19" s="46">
        <f t="shared" si="21"/>
        <v>0</v>
      </c>
    </row>
    <row r="20" spans="2:111" s="46" customFormat="1" x14ac:dyDescent="0.55000000000000004">
      <c r="B20" s="52" t="str">
        <f>'master（記入例）'!AL16</f>
        <v>スピリッツ</v>
      </c>
      <c r="C20" s="53">
        <v>220</v>
      </c>
      <c r="D20" s="54">
        <f>IFERROR(INDEX(集計pivot売上!$3:$22,MATCH(集計2021年度売上!$B20,集計pivot売上!$A$3:$A$22,0),MATCH(集計2021年度売上!D$5,集計pivot売上!$3:$3,0)),0)</f>
        <v>0</v>
      </c>
      <c r="E20" s="55">
        <f>IFERROR(INDEX(集計pivot売上!$28:$47,MATCH(集計2021年度売上!$B20,集計pivot売上!$A$28:$A$47,0),MATCH(集計2021年度売上!D$5,集計pivot売上!$28:$28,0)),0)</f>
        <v>0</v>
      </c>
      <c r="F20" s="56">
        <f>IFERROR(INDEX(集計pivot売上!$83:$103,MATCH(集計2021年度売上!$B20,集計pivot売上!$A$83:$A$103,0),MATCH(集計2021年度売上!D$5,集計pivot売上!$83:$83,0)),0)</f>
        <v>0</v>
      </c>
      <c r="G20" s="57">
        <f>IFERROR(INDEX(集計pivot売上!$177:$196,MATCH(集計2021年度売上!$B20,集計pivot売上!$A$177:$A$196,0),MATCH(集計2021年度売上!D$5,集計pivot売上!$177:$177,0)),0)</f>
        <v>0</v>
      </c>
      <c r="H20" s="58">
        <f>IFERROR(INDEX(集計pivot売上!$151:$170,MATCH(集計2021年度売上!$B20,集計pivot売上!$A$151:$A$170,0),MATCH(集計2021年度売上!D$5,集計pivot売上!$151:$151,0)),0)</f>
        <v>0</v>
      </c>
      <c r="I20" s="104">
        <f>IFERROR(INDEX(集計pivot売上!$203:$222,MATCH(集計2021年度売上!$B20,集計pivot売上!$A$203:$A$222,0),MATCH(集計2021年度売上!D$5,集計pivot売上!$203:$203,0)),0)</f>
        <v>0</v>
      </c>
      <c r="J20" s="61">
        <f>IFERROR(INDEX(集計pivot売上!$54:$73,MATCH(集計2021年度売上!$B20,集計pivot売上!$A$54:$A$73,0),MATCH(集計2021年度売上!D$5,集計pivot売上!$54:$54,0)),0)</f>
        <v>0</v>
      </c>
      <c r="K20" s="59">
        <f t="shared" si="1"/>
        <v>220</v>
      </c>
      <c r="L20" s="54">
        <f>IFERROR(INDEX(集計pivot売上!$3:$22,MATCH(集計2021年度売上!$B20,集計pivot売上!$A$3:$A$22,0),MATCH(集計2021年度売上!L$5,集計pivot売上!$3:$3,0)),0)</f>
        <v>0</v>
      </c>
      <c r="M20" s="55">
        <f>IFERROR(INDEX(集計pivot売上!$28:$47,MATCH(集計2021年度売上!$B20,集計pivot売上!$A$28:$A$47,0),MATCH(集計2021年度売上!L$5,集計pivot売上!$28:$28,0)),0)</f>
        <v>0</v>
      </c>
      <c r="N20" s="56">
        <f>IFERROR(INDEX(集計pivot売上!$83:$103,MATCH(集計2021年度売上!$B20,集計pivot売上!$A$83:$A$103,0),MATCH(集計2021年度売上!L$5,集計pivot売上!$83:$83,0)),0)</f>
        <v>0</v>
      </c>
      <c r="O20" s="57">
        <f>IFERROR(INDEX(集計pivot売上!$177:$196,MATCH(集計2021年度売上!$B20,集計pivot売上!$A$177:$A$196,0),MATCH(集計2021年度売上!L$5,集計pivot売上!$177:$177,0)),0)</f>
        <v>0</v>
      </c>
      <c r="P20" s="58">
        <f>IFERROR(INDEX(集計pivot売上!$151:$170,MATCH(集計2021年度売上!$B20,集計pivot売上!$A$151:$A$170,0),MATCH(集計2021年度売上!L$5,集計pivot売上!$151:$151,0)),0)</f>
        <v>0</v>
      </c>
      <c r="Q20" s="104">
        <f>IFERROR(INDEX(集計pivot売上!$203:$222,MATCH(集計2021年度売上!$B20,集計pivot売上!$A$203:$A$222,0),MATCH(集計2021年度売上!L$5,集計pivot売上!$203:$203,0)),0)</f>
        <v>0</v>
      </c>
      <c r="R20" s="61">
        <f>IFERROR(INDEX(集計pivot売上!$54:$73,MATCH(集計2021年度売上!$B20,集計pivot売上!$A$54:$A$73,0),MATCH(集計2021年度売上!L$5,集計pivot売上!$54:$54,0)),0)</f>
        <v>0</v>
      </c>
      <c r="S20" s="59">
        <f t="shared" si="2"/>
        <v>220</v>
      </c>
      <c r="T20" s="54">
        <f>IFERROR(INDEX(集計pivot売上!$3:$22,MATCH(集計2021年度売上!$B20,集計pivot売上!$A$3:$A$22,0),MATCH(集計2021年度売上!T$5,集計pivot売上!$3:$3,0)),0)</f>
        <v>0</v>
      </c>
      <c r="U20" s="55">
        <f>IFERROR(INDEX(集計pivot売上!$28:$47,MATCH(集計2021年度売上!$B20,集計pivot売上!$A$28:$A$47,0),MATCH(集計2021年度売上!T$5,集計pivot売上!$28:$28,0)),0)</f>
        <v>0</v>
      </c>
      <c r="V20" s="56">
        <f>IFERROR(INDEX(集計pivot売上!$83:$103,MATCH(集計2021年度売上!$B20,集計pivot売上!$A$83:$A$103,0),MATCH(集計2021年度売上!T$5,集計pivot売上!$83:$83,0)),0)</f>
        <v>0</v>
      </c>
      <c r="W20" s="57">
        <f>IFERROR(INDEX(集計pivot売上!$177:$196,MATCH(集計2021年度売上!$B20,集計pivot売上!$A$177:$A$196,0),MATCH(集計2021年度売上!T$5,集計pivot売上!$177:$177,0)),0)</f>
        <v>0</v>
      </c>
      <c r="X20" s="58">
        <f>IFERROR(INDEX(集計pivot売上!$151:$170,MATCH(集計2021年度売上!$B20,集計pivot売上!$A$151:$A$170,0),MATCH(集計2021年度売上!T$5,集計pivot売上!$151:$151,0)),0)</f>
        <v>0</v>
      </c>
      <c r="Y20" s="104">
        <f>IFERROR(INDEX(集計pivot売上!$203:$222,MATCH(集計2021年度売上!$B20,集計pivot売上!$A$203:$A$222,0),MATCH(集計2021年度売上!T$5,集計pivot売上!$203:$203,0)),0)</f>
        <v>0</v>
      </c>
      <c r="Z20" s="61">
        <f>IFERROR(INDEX(集計pivot売上!$54:$73,MATCH(集計2021年度売上!$B20,集計pivot売上!$A$54:$A$73,0),MATCH(集計2021年度売上!T$5,集計pivot売上!$54:$54,0)),0)</f>
        <v>0</v>
      </c>
      <c r="AA20" s="59">
        <f t="shared" si="3"/>
        <v>220</v>
      </c>
      <c r="AB20" s="54">
        <f>IFERROR(INDEX(集計pivot売上!$3:$22,MATCH(集計2021年度売上!$B20,集計pivot売上!$A$3:$A$22,0),MATCH(集計2021年度売上!AB$5,集計pivot売上!$3:$3,0)),0)</f>
        <v>0</v>
      </c>
      <c r="AC20" s="55">
        <f>IFERROR(INDEX(集計pivot売上!$28:$47,MATCH(集計2021年度売上!$B20,集計pivot売上!$A$28:$A$47,0),MATCH(集計2021年度売上!AB$5,集計pivot売上!$28:$28,0)),0)</f>
        <v>0</v>
      </c>
      <c r="AD20" s="56">
        <f>IFERROR(INDEX(集計pivot売上!$83:$103,MATCH(集計2021年度売上!$B20,集計pivot売上!$A$83:$A$103,0),MATCH(集計2021年度売上!AB$5,集計pivot売上!$83:$83,0)),0)</f>
        <v>0</v>
      </c>
      <c r="AE20" s="57">
        <f>IFERROR(INDEX(集計pivot売上!$177:$196,MATCH(集計2021年度売上!$B20,集計pivot売上!$A$177:$A$196,0),MATCH(集計2021年度売上!AB$5,集計pivot売上!$177:$177,0)),0)</f>
        <v>0</v>
      </c>
      <c r="AF20" s="58">
        <f>IFERROR(INDEX(集計pivot売上!$151:$170,MATCH(集計2021年度売上!$B20,集計pivot売上!$A$151:$A$170,0),MATCH(集計2021年度売上!AB$5,集計pivot売上!$151:$151,0)),0)</f>
        <v>0</v>
      </c>
      <c r="AG20" s="104">
        <f>IFERROR(INDEX(集計pivot売上!$203:$222,MATCH(集計2021年度売上!$B20,集計pivot売上!$A$203:$A$222,0),MATCH(集計2021年度売上!AB$5,集計pivot売上!$203:$203,0)),0)</f>
        <v>0</v>
      </c>
      <c r="AH20" s="61">
        <f>IFERROR(INDEX(集計pivot売上!$54:$73,MATCH(集計2021年度売上!$B20,集計pivot売上!$A$54:$A$73,0),MATCH(集計2021年度売上!AB$5,集計pivot売上!$54:$54,0)),0)</f>
        <v>0</v>
      </c>
      <c r="AI20" s="59">
        <f t="shared" si="4"/>
        <v>220</v>
      </c>
      <c r="AJ20" s="54">
        <f>IFERROR(INDEX(集計pivot売上!$3:$22,MATCH(集計2021年度売上!$B20,集計pivot売上!$A$3:$A$22,0),MATCH(集計2021年度売上!AJ$5,集計pivot売上!$3:$3,0)),0)</f>
        <v>0</v>
      </c>
      <c r="AK20" s="55">
        <f>IFERROR(INDEX(集計pivot売上!$28:$47,MATCH(集計2021年度売上!$B20,集計pivot売上!$A$28:$A$47,0),MATCH(集計2021年度売上!AJ$5,集計pivot売上!$28:$28,0)),0)</f>
        <v>0</v>
      </c>
      <c r="AL20" s="56">
        <f>IFERROR(INDEX(集計pivot売上!$83:$103,MATCH(集計2021年度売上!$B20,集計pivot売上!$A$83:$A$103,0),MATCH(集計2021年度売上!AJ$5,集計pivot売上!$83:$83,0)),0)</f>
        <v>0</v>
      </c>
      <c r="AM20" s="57">
        <f>IFERROR(INDEX(集計pivot売上!$177:$196,MATCH(集計2021年度売上!$B20,集計pivot売上!$A$177:$A$196,0),MATCH(集計2021年度売上!AJ$5,集計pivot売上!$177:$177,0)),0)</f>
        <v>0</v>
      </c>
      <c r="AN20" s="58">
        <f>IFERROR(INDEX(集計pivot売上!$151:$170,MATCH(集計2021年度売上!$B20,集計pivot売上!$A$151:$A$170,0),MATCH(集計2021年度売上!AJ$5,集計pivot売上!$151:$151,0)),0)</f>
        <v>0</v>
      </c>
      <c r="AO20" s="104">
        <f>IFERROR(INDEX(集計pivot売上!$203:$222,MATCH(集計2021年度売上!$B20,集計pivot売上!$A$203:$A$222,0),MATCH(集計2021年度売上!AJ$5,集計pivot売上!$203:$203,0)),0)</f>
        <v>0</v>
      </c>
      <c r="AP20" s="61">
        <f>IFERROR(INDEX(集計pivot売上!$54:$73,MATCH(集計2021年度売上!$B20,集計pivot売上!$A$54:$A$73,0),MATCH(集計2021年度売上!AJ$5,集計pivot売上!$54:$54,0)),0)</f>
        <v>0</v>
      </c>
      <c r="AQ20" s="59">
        <f t="shared" si="5"/>
        <v>220</v>
      </c>
      <c r="AR20" s="54">
        <f>IFERROR(INDEX(集計pivot売上!$3:$22,MATCH(集計2021年度売上!$B20,集計pivot売上!$A$3:$A$22,0),MATCH(集計2021年度売上!AR$5,集計pivot売上!$3:$3,0)),0)</f>
        <v>0</v>
      </c>
      <c r="AS20" s="55">
        <f>IFERROR(INDEX(集計pivot売上!$28:$47,MATCH(集計2021年度売上!$B20,集計pivot売上!$A$28:$A$47,0),MATCH(集計2021年度売上!AR$5,集計pivot売上!$28:$28,0)),0)</f>
        <v>0</v>
      </c>
      <c r="AT20" s="56">
        <f>IFERROR(INDEX(集計pivot売上!$83:$103,MATCH(集計2021年度売上!$B20,集計pivot売上!$A$83:$A$103,0),MATCH(集計2021年度売上!AR$5,集計pivot売上!$83:$83,0)),0)</f>
        <v>0</v>
      </c>
      <c r="AU20" s="57">
        <f>IFERROR(INDEX(集計pivot売上!$177:$196,MATCH(集計2021年度売上!$B20,集計pivot売上!$A$177:$A$196,0),MATCH(集計2021年度売上!AR$5,集計pivot売上!$177:$177,0)),0)</f>
        <v>0</v>
      </c>
      <c r="AV20" s="58">
        <f>IFERROR(INDEX(集計pivot売上!$151:$170,MATCH(集計2021年度売上!$B20,集計pivot売上!$A$151:$A$170,0),MATCH(集計2021年度売上!AR$5,集計pivot売上!$151:$151,0)),0)</f>
        <v>0</v>
      </c>
      <c r="AW20" s="104">
        <f>IFERROR(INDEX(集計pivot売上!$203:$222,MATCH(集計2021年度売上!$B20,集計pivot売上!$A$203:$A$222,0),MATCH(集計2021年度売上!AR$5,集計pivot売上!$203:$203,0)),0)</f>
        <v>0</v>
      </c>
      <c r="AX20" s="61">
        <f>IFERROR(INDEX(集計pivot売上!$54:$73,MATCH(集計2021年度売上!$B20,集計pivot売上!$A$54:$A$73,0),MATCH(集計2021年度売上!AR$5,集計pivot売上!$54:$54,0)),0)</f>
        <v>0</v>
      </c>
      <c r="AY20" s="59">
        <f t="shared" si="6"/>
        <v>220</v>
      </c>
      <c r="AZ20" s="54">
        <f>IFERROR(INDEX(集計pivot売上!$3:$22,MATCH(集計2021年度売上!$B20,集計pivot売上!$A$3:$A$22,0),MATCH(集計2021年度売上!AZ$5,集計pivot売上!$3:$3,0)),0)</f>
        <v>0</v>
      </c>
      <c r="BA20" s="55">
        <f>IFERROR(INDEX(集計pivot売上!$28:$47,MATCH(集計2021年度売上!$B20,集計pivot売上!$A$28:$A$47,0),MATCH(集計2021年度売上!AZ$5,集計pivot売上!$28:$28,0)),0)</f>
        <v>0</v>
      </c>
      <c r="BB20" s="56">
        <f>IFERROR(INDEX(集計pivot売上!$83:$103,MATCH(集計2021年度売上!$B20,集計pivot売上!$A$83:$A$103,0),MATCH(集計2021年度売上!AZ$5,集計pivot売上!$83:$83,0)),0)</f>
        <v>0</v>
      </c>
      <c r="BC20" s="57">
        <f>IFERROR(INDEX(集計pivot売上!$177:$196,MATCH(集計2021年度売上!$B20,集計pivot売上!$A$177:$A$196,0),MATCH(集計2021年度売上!AZ$5,集計pivot売上!$177:$177,0)),0)</f>
        <v>0</v>
      </c>
      <c r="BD20" s="58">
        <f>IFERROR(INDEX(集計pivot売上!$151:$170,MATCH(集計2021年度売上!$B20,集計pivot売上!$A$151:$A$170,0),MATCH(集計2021年度売上!AZ$5,集計pivot売上!$151:$151,0)),0)</f>
        <v>0</v>
      </c>
      <c r="BE20" s="104">
        <f>IFERROR(INDEX(集計pivot売上!$203:$222,MATCH(集計2021年度売上!$B20,集計pivot売上!$A$203:$A$222,0),MATCH(集計2021年度売上!AZ$5,集計pivot売上!$203:$203,0)),0)</f>
        <v>0</v>
      </c>
      <c r="BF20" s="61">
        <f>IFERROR(INDEX(集計pivot売上!$54:$73,MATCH(集計2021年度売上!$B20,集計pivot売上!$A$54:$A$73,0),MATCH(集計2021年度売上!AZ$5,集計pivot売上!$54:$54,0)),0)</f>
        <v>0</v>
      </c>
      <c r="BG20" s="59">
        <f t="shared" si="7"/>
        <v>220</v>
      </c>
      <c r="BH20" s="54">
        <f>IFERROR(INDEX(集計pivot売上!$3:$22,MATCH(集計2021年度売上!$B20,集計pivot売上!$A$3:$A$22,0),MATCH(集計2021年度売上!BH$5,集計pivot売上!$3:$3,0)),0)</f>
        <v>0</v>
      </c>
      <c r="BI20" s="55">
        <f>IFERROR(INDEX(集計pivot売上!$28:$47,MATCH(集計2021年度売上!$B20,集計pivot売上!$A$28:$A$47,0),MATCH(集計2021年度売上!BH$5,集計pivot売上!$28:$28,0)),0)</f>
        <v>0</v>
      </c>
      <c r="BJ20" s="56">
        <f>IFERROR(INDEX(集計pivot売上!$83:$103,MATCH(集計2021年度売上!$B20,集計pivot売上!$A$83:$A$103,0),MATCH(集計2021年度売上!BH$5,集計pivot売上!$83:$83,0)),0)</f>
        <v>0</v>
      </c>
      <c r="BK20" s="57">
        <f>IFERROR(INDEX(集計pivot売上!$177:$196,MATCH(集計2021年度売上!$B20,集計pivot売上!$A$177:$A$196,0),MATCH(集計2021年度売上!BH$5,集計pivot売上!$177:$177,0)),0)</f>
        <v>0</v>
      </c>
      <c r="BL20" s="58">
        <f>IFERROR(INDEX(集計pivot売上!$151:$170,MATCH(集計2021年度売上!$B20,集計pivot売上!$A$151:$A$170,0),MATCH(集計2021年度売上!BH$5,集計pivot売上!$151:$151,0)),0)</f>
        <v>0</v>
      </c>
      <c r="BM20" s="104">
        <f>IFERROR(INDEX(集計pivot売上!$203:$222,MATCH(集計2021年度売上!$B20,集計pivot売上!$A$203:$A$222,0),MATCH(集計2021年度売上!BH$5,集計pivot売上!$203:$203,0)),0)</f>
        <v>0</v>
      </c>
      <c r="BN20" s="61">
        <f>IFERROR(INDEX(集計pivot売上!$54:$73,MATCH(集計2021年度売上!$B20,集計pivot売上!$A$54:$A$73,0),MATCH(集計2021年度売上!BH$5,集計pivot売上!$54:$54,0)),0)</f>
        <v>0</v>
      </c>
      <c r="BO20" s="59">
        <f t="shared" si="8"/>
        <v>220</v>
      </c>
      <c r="BP20" s="54">
        <f>IFERROR(INDEX(集計pivot売上!$3:$22,MATCH(集計2021年度売上!$B20,集計pivot売上!$A$3:$A$22,0),MATCH(集計2021年度売上!BP$5,集計pivot売上!$3:$3,0)),0)</f>
        <v>0</v>
      </c>
      <c r="BQ20" s="55">
        <f>IFERROR(INDEX(集計pivot売上!$28:$47,MATCH(集計2021年度売上!$B20,集計pivot売上!$A$28:$A$47,0),MATCH(集計2021年度売上!BP$5,集計pivot売上!$28:$28,0)),0)</f>
        <v>0</v>
      </c>
      <c r="BR20" s="56">
        <f>IFERROR(INDEX(集計pivot売上!$83:$103,MATCH(集計2021年度売上!$B20,集計pivot売上!$A$83:$A$103,0),MATCH(集計2021年度売上!BP$5,集計pivot売上!$83:$83,0)),0)</f>
        <v>0</v>
      </c>
      <c r="BS20" s="57">
        <f>IFERROR(INDEX(集計pivot売上!$177:$196,MATCH(集計2021年度売上!$B20,集計pivot売上!$A$177:$A$196,0),MATCH(集計2021年度売上!BP$5,集計pivot売上!$177:$177,0)),0)</f>
        <v>0</v>
      </c>
      <c r="BT20" s="58">
        <f>IFERROR(INDEX(集計pivot売上!$151:$170,MATCH(集計2021年度売上!$B20,集計pivot売上!$A$151:$A$170,0),MATCH(集計2021年度売上!BP$5,集計pivot売上!$151:$151,0)),0)</f>
        <v>0</v>
      </c>
      <c r="BU20" s="104">
        <f>IFERROR(INDEX(集計pivot売上!$203:$222,MATCH(集計2021年度売上!$B20,集計pivot売上!$A$203:$A$222,0),MATCH(集計2021年度売上!BP$5,集計pivot売上!$203:$203,0)),0)</f>
        <v>0</v>
      </c>
      <c r="BV20" s="61">
        <f>IFERROR(INDEX(集計pivot売上!$54:$73,MATCH(集計2021年度売上!$B20,集計pivot売上!$A$54:$A$73,0),MATCH(集計2021年度売上!BP$5,集計pivot売上!$54:$54,0)),0)</f>
        <v>0</v>
      </c>
      <c r="BW20" s="59">
        <f t="shared" si="9"/>
        <v>220</v>
      </c>
      <c r="BX20" s="54">
        <f>IFERROR(INDEX(集計pivot売上!$3:$22,MATCH(集計2021年度売上!$B20,集計pivot売上!$A$3:$A$22,0),MATCH(集計2021年度売上!BX$5,集計pivot売上!$3:$3,0)),0)</f>
        <v>0</v>
      </c>
      <c r="BY20" s="55">
        <f>IFERROR(INDEX(集計pivot売上!$28:$47,MATCH(集計2021年度売上!$B20,集計pivot売上!$A$28:$A$47,0),MATCH(集計2021年度売上!BX$5,集計pivot売上!$28:$28,0)),0)</f>
        <v>0</v>
      </c>
      <c r="BZ20" s="56">
        <f>IFERROR(INDEX(集計pivot売上!$83:$103,MATCH(集計2021年度売上!$B20,集計pivot売上!$A$83:$A$103,0),MATCH(集計2021年度売上!BX$5,集計pivot売上!$83:$83,0)),0)</f>
        <v>0</v>
      </c>
      <c r="CA20" s="57">
        <f>IFERROR(INDEX(集計pivot売上!$177:$196,MATCH(集計2021年度売上!$B20,集計pivot売上!$A$177:$A$196,0),MATCH(集計2021年度売上!BX$5,集計pivot売上!$177:$177,0)),0)</f>
        <v>0</v>
      </c>
      <c r="CB20" s="58">
        <f>IFERROR(INDEX(集計pivot売上!$151:$170,MATCH(集計2021年度売上!$B20,集計pivot売上!$A$151:$A$170,0),MATCH(集計2021年度売上!BX$5,集計pivot売上!$151:$151,0)),0)</f>
        <v>0</v>
      </c>
      <c r="CC20" s="104">
        <f>IFERROR(INDEX(集計pivot売上!$203:$222,MATCH(集計2021年度売上!$B20,集計pivot売上!$A$203:$A$222,0),MATCH(集計2021年度売上!BX$5,集計pivot売上!$203:$203,0)),0)</f>
        <v>0</v>
      </c>
      <c r="CD20" s="61">
        <f>IFERROR(INDEX(集計pivot売上!$54:$73,MATCH(集計2021年度売上!$B20,集計pivot売上!$A$54:$A$73,0),MATCH(集計2021年度売上!BX$5,集計pivot売上!$54:$54,0)),0)</f>
        <v>0</v>
      </c>
      <c r="CE20" s="59">
        <f t="shared" si="10"/>
        <v>220</v>
      </c>
      <c r="CF20" s="54">
        <f>IFERROR(INDEX(集計pivot売上!$3:$22,MATCH(集計2021年度売上!$B20,集計pivot売上!$A$3:$A$22,0),MATCH(集計2021年度売上!CF$5,集計pivot売上!$3:$3,0)),0)</f>
        <v>0</v>
      </c>
      <c r="CG20" s="55">
        <f>IFERROR(INDEX(集計pivot売上!$28:$47,MATCH(集計2021年度売上!$B20,集計pivot売上!$A$28:$A$47,0),MATCH(集計2021年度売上!CF$5,集計pivot売上!$28:$28,0)),0)</f>
        <v>0</v>
      </c>
      <c r="CH20" s="56">
        <f>IFERROR(INDEX(集計pivot売上!$83:$103,MATCH(集計2021年度売上!$B20,集計pivot売上!$A$83:$A$103,0),MATCH(集計2021年度売上!CF$5,集計pivot売上!$83:$83,0)),0)</f>
        <v>0</v>
      </c>
      <c r="CI20" s="57">
        <f>IFERROR(INDEX(集計pivot売上!$177:$196,MATCH(集計2021年度売上!$B20,集計pivot売上!$A$177:$A$196,0),MATCH(集計2021年度売上!CF$5,集計pivot売上!$177:$177,0)),0)</f>
        <v>0</v>
      </c>
      <c r="CJ20" s="58">
        <f>IFERROR(INDEX(集計pivot売上!$151:$170,MATCH(集計2021年度売上!$B20,集計pivot売上!$A$151:$A$170,0),MATCH(集計2021年度売上!CF$5,集計pivot売上!$151:$151,0)),0)</f>
        <v>0</v>
      </c>
      <c r="CK20" s="104">
        <f>IFERROR(INDEX(集計pivot売上!$203:$222,MATCH(集計2021年度売上!$B20,集計pivot売上!$A$203:$A$222,0),MATCH(集計2021年度売上!CF$5,集計pivot売上!$203:$203,0)),0)</f>
        <v>0</v>
      </c>
      <c r="CL20" s="61">
        <f>IFERROR(INDEX(集計pivot売上!$54:$73,MATCH(集計2021年度売上!$B20,集計pivot売上!$A$54:$A$73,0),MATCH(集計2021年度売上!CF$5,集計pivot売上!$54:$54,0)),0)</f>
        <v>0</v>
      </c>
      <c r="CM20" s="59">
        <f t="shared" si="11"/>
        <v>220</v>
      </c>
      <c r="CN20" s="54">
        <f>IFERROR(INDEX(集計pivot売上!$3:$22,MATCH(集計2021年度売上!$B20,集計pivot売上!$A$3:$A$22,0),MATCH(集計2021年度売上!CN$5,集計pivot売上!$3:$3,0)),0)</f>
        <v>0</v>
      </c>
      <c r="CO20" s="55">
        <f>IFERROR(INDEX(集計pivot売上!$28:$47,MATCH(集計2021年度売上!$B20,集計pivot売上!$A$28:$A$47,0),MATCH(集計2021年度売上!CN$5,集計pivot売上!$28:$28,0)),0)</f>
        <v>0</v>
      </c>
      <c r="CP20" s="56">
        <f>IFERROR(INDEX(集計pivot売上!$83:$103,MATCH(集計2021年度売上!$B20,集計pivot売上!$A$83:$A$103,0),MATCH(集計2021年度売上!CN$5,集計pivot売上!$83:$83,0)),0)</f>
        <v>0</v>
      </c>
      <c r="CQ20" s="57">
        <f>IFERROR(INDEX(集計pivot売上!$177:$196,MATCH(集計2021年度売上!$B20,集計pivot売上!$A$177:$A$196,0),MATCH(集計2021年度売上!CN$5,集計pivot売上!$177:$177,0)),0)</f>
        <v>0</v>
      </c>
      <c r="CR20" s="58">
        <f>IFERROR(INDEX(集計pivot売上!$151:$170,MATCH(集計2021年度売上!$B20,集計pivot売上!$A$151:$A$170,0),MATCH(集計2021年度売上!CN$5,集計pivot売上!$151:$151,0)),0)</f>
        <v>0</v>
      </c>
      <c r="CS20" s="104">
        <f>IFERROR(INDEX(集計pivot売上!$203:$222,MATCH(集計2021年度売上!$B20,集計pivot売上!$A$203:$A$222,0),MATCH(集計2021年度売上!CN$5,集計pivot売上!$203:$203,0)),0)</f>
        <v>0</v>
      </c>
      <c r="CT20" s="61">
        <f>IFERROR(INDEX(集計pivot売上!$54:$73,MATCH(集計2021年度売上!$B20,集計pivot売上!$A$54:$A$73,0),MATCH(集計2021年度売上!CN$5,集計pivot売上!$54:$54,0)),0)</f>
        <v>0</v>
      </c>
      <c r="CU20" s="63">
        <f t="shared" si="12"/>
        <v>220</v>
      </c>
      <c r="CW20" t="str">
        <f t="shared" si="0"/>
        <v>スピリッツ</v>
      </c>
      <c r="CX20" s="46">
        <f t="shared" si="13"/>
        <v>220</v>
      </c>
      <c r="CY20" s="46">
        <f t="shared" si="14"/>
        <v>0</v>
      </c>
      <c r="CZ20" s="46">
        <f t="shared" si="15"/>
        <v>0</v>
      </c>
      <c r="DA20" s="46">
        <f t="shared" si="16"/>
        <v>220</v>
      </c>
      <c r="DC20" s="46">
        <f t="shared" si="17"/>
        <v>220</v>
      </c>
      <c r="DD20" s="46">
        <f t="shared" si="18"/>
        <v>0</v>
      </c>
      <c r="DE20" s="46">
        <f t="shared" si="19"/>
        <v>0</v>
      </c>
      <c r="DF20" s="46">
        <f t="shared" si="20"/>
        <v>220</v>
      </c>
      <c r="DG20" s="46">
        <f t="shared" si="21"/>
        <v>0</v>
      </c>
    </row>
    <row r="21" spans="2:111" s="46" customFormat="1" x14ac:dyDescent="0.55000000000000004">
      <c r="B21" s="52" t="str">
        <f>'master（記入例）'!AL17</f>
        <v>リキュール</v>
      </c>
      <c r="C21" s="53">
        <v>120</v>
      </c>
      <c r="D21" s="54">
        <f>IFERROR(INDEX(集計pivot売上!$3:$22,MATCH(集計2021年度売上!$B21,集計pivot売上!$A$3:$A$22,0),MATCH(集計2021年度売上!D$5,集計pivot売上!$3:$3,0)),0)</f>
        <v>0</v>
      </c>
      <c r="E21" s="55">
        <f>IFERROR(INDEX(集計pivot売上!$28:$47,MATCH(集計2021年度売上!$B21,集計pivot売上!$A$28:$A$47,0),MATCH(集計2021年度売上!D$5,集計pivot売上!$28:$28,0)),0)</f>
        <v>0</v>
      </c>
      <c r="F21" s="56">
        <f>IFERROR(INDEX(集計pivot売上!$83:$103,MATCH(集計2021年度売上!$B21,集計pivot売上!$A$83:$A$103,0),MATCH(集計2021年度売上!D$5,集計pivot売上!$83:$83,0)),0)</f>
        <v>0</v>
      </c>
      <c r="G21" s="57">
        <f>IFERROR(INDEX(集計pivot売上!$177:$196,MATCH(集計2021年度売上!$B21,集計pivot売上!$A$177:$A$196,0),MATCH(集計2021年度売上!D$5,集計pivot売上!$177:$177,0)),0)</f>
        <v>0</v>
      </c>
      <c r="H21" s="58">
        <f>IFERROR(INDEX(集計pivot売上!$151:$170,MATCH(集計2021年度売上!$B21,集計pivot売上!$A$151:$A$170,0),MATCH(集計2021年度売上!D$5,集計pivot売上!$151:$151,0)),0)</f>
        <v>0</v>
      </c>
      <c r="I21" s="104">
        <f>IFERROR(INDEX(集計pivot売上!$203:$222,MATCH(集計2021年度売上!$B21,集計pivot売上!$A$203:$A$222,0),MATCH(集計2021年度売上!D$5,集計pivot売上!$203:$203,0)),0)</f>
        <v>0</v>
      </c>
      <c r="J21" s="61">
        <f>IFERROR(INDEX(集計pivot売上!$54:$73,MATCH(集計2021年度売上!$B21,集計pivot売上!$A$54:$A$73,0),MATCH(集計2021年度売上!D$5,集計pivot売上!$54:$54,0)),0)</f>
        <v>0</v>
      </c>
      <c r="K21" s="59">
        <f t="shared" si="1"/>
        <v>120</v>
      </c>
      <c r="L21" s="54">
        <f>IFERROR(INDEX(集計pivot売上!$3:$22,MATCH(集計2021年度売上!$B21,集計pivot売上!$A$3:$A$22,0),MATCH(集計2021年度売上!L$5,集計pivot売上!$3:$3,0)),0)</f>
        <v>0</v>
      </c>
      <c r="M21" s="55">
        <f>IFERROR(INDEX(集計pivot売上!$28:$47,MATCH(集計2021年度売上!$B21,集計pivot売上!$A$28:$A$47,0),MATCH(集計2021年度売上!L$5,集計pivot売上!$28:$28,0)),0)</f>
        <v>0</v>
      </c>
      <c r="N21" s="56">
        <f>IFERROR(INDEX(集計pivot売上!$83:$103,MATCH(集計2021年度売上!$B21,集計pivot売上!$A$83:$A$103,0),MATCH(集計2021年度売上!L$5,集計pivot売上!$83:$83,0)),0)</f>
        <v>0</v>
      </c>
      <c r="O21" s="57">
        <f>IFERROR(INDEX(集計pivot売上!$177:$196,MATCH(集計2021年度売上!$B21,集計pivot売上!$A$177:$A$196,0),MATCH(集計2021年度売上!L$5,集計pivot売上!$177:$177,0)),0)</f>
        <v>0</v>
      </c>
      <c r="P21" s="58">
        <f>IFERROR(INDEX(集計pivot売上!$151:$170,MATCH(集計2021年度売上!$B21,集計pivot売上!$A$151:$A$170,0),MATCH(集計2021年度売上!L$5,集計pivot売上!$151:$151,0)),0)</f>
        <v>0</v>
      </c>
      <c r="Q21" s="104">
        <f>IFERROR(INDEX(集計pivot売上!$203:$222,MATCH(集計2021年度売上!$B21,集計pivot売上!$A$203:$A$222,0),MATCH(集計2021年度売上!L$5,集計pivot売上!$203:$203,0)),0)</f>
        <v>0</v>
      </c>
      <c r="R21" s="61">
        <f>IFERROR(INDEX(集計pivot売上!$54:$73,MATCH(集計2021年度売上!$B21,集計pivot売上!$A$54:$A$73,0),MATCH(集計2021年度売上!L$5,集計pivot売上!$54:$54,0)),0)</f>
        <v>0</v>
      </c>
      <c r="S21" s="59">
        <f t="shared" si="2"/>
        <v>120</v>
      </c>
      <c r="T21" s="54">
        <f>IFERROR(INDEX(集計pivot売上!$3:$22,MATCH(集計2021年度売上!$B21,集計pivot売上!$A$3:$A$22,0),MATCH(集計2021年度売上!T$5,集計pivot売上!$3:$3,0)),0)</f>
        <v>0</v>
      </c>
      <c r="U21" s="55">
        <f>IFERROR(INDEX(集計pivot売上!$28:$47,MATCH(集計2021年度売上!$B21,集計pivot売上!$A$28:$A$47,0),MATCH(集計2021年度売上!T$5,集計pivot売上!$28:$28,0)),0)</f>
        <v>0</v>
      </c>
      <c r="V21" s="56">
        <f>IFERROR(INDEX(集計pivot売上!$83:$103,MATCH(集計2021年度売上!$B21,集計pivot売上!$A$83:$A$103,0),MATCH(集計2021年度売上!T$5,集計pivot売上!$83:$83,0)),0)</f>
        <v>0</v>
      </c>
      <c r="W21" s="57">
        <f>IFERROR(INDEX(集計pivot売上!$177:$196,MATCH(集計2021年度売上!$B21,集計pivot売上!$A$177:$A$196,0),MATCH(集計2021年度売上!T$5,集計pivot売上!$177:$177,0)),0)</f>
        <v>0</v>
      </c>
      <c r="X21" s="58">
        <f>IFERROR(INDEX(集計pivot売上!$151:$170,MATCH(集計2021年度売上!$B21,集計pivot売上!$A$151:$A$170,0),MATCH(集計2021年度売上!T$5,集計pivot売上!$151:$151,0)),0)</f>
        <v>0</v>
      </c>
      <c r="Y21" s="104">
        <f>IFERROR(INDEX(集計pivot売上!$203:$222,MATCH(集計2021年度売上!$B21,集計pivot売上!$A$203:$A$222,0),MATCH(集計2021年度売上!T$5,集計pivot売上!$203:$203,0)),0)</f>
        <v>0</v>
      </c>
      <c r="Z21" s="61">
        <f>IFERROR(INDEX(集計pivot売上!$54:$73,MATCH(集計2021年度売上!$B21,集計pivot売上!$A$54:$A$73,0),MATCH(集計2021年度売上!T$5,集計pivot売上!$54:$54,0)),0)</f>
        <v>0</v>
      </c>
      <c r="AA21" s="59">
        <f t="shared" si="3"/>
        <v>120</v>
      </c>
      <c r="AB21" s="54">
        <f>IFERROR(INDEX(集計pivot売上!$3:$22,MATCH(集計2021年度売上!$B21,集計pivot売上!$A$3:$A$22,0),MATCH(集計2021年度売上!AB$5,集計pivot売上!$3:$3,0)),0)</f>
        <v>0</v>
      </c>
      <c r="AC21" s="55">
        <f>IFERROR(INDEX(集計pivot売上!$28:$47,MATCH(集計2021年度売上!$B21,集計pivot売上!$A$28:$A$47,0),MATCH(集計2021年度売上!AB$5,集計pivot売上!$28:$28,0)),0)</f>
        <v>0</v>
      </c>
      <c r="AD21" s="56">
        <f>IFERROR(INDEX(集計pivot売上!$83:$103,MATCH(集計2021年度売上!$B21,集計pivot売上!$A$83:$A$103,0),MATCH(集計2021年度売上!AB$5,集計pivot売上!$83:$83,0)),0)</f>
        <v>0</v>
      </c>
      <c r="AE21" s="57">
        <f>IFERROR(INDEX(集計pivot売上!$177:$196,MATCH(集計2021年度売上!$B21,集計pivot売上!$A$177:$A$196,0),MATCH(集計2021年度売上!AB$5,集計pivot売上!$177:$177,0)),0)</f>
        <v>0</v>
      </c>
      <c r="AF21" s="58">
        <f>IFERROR(INDEX(集計pivot売上!$151:$170,MATCH(集計2021年度売上!$B21,集計pivot売上!$A$151:$A$170,0),MATCH(集計2021年度売上!AB$5,集計pivot売上!$151:$151,0)),0)</f>
        <v>0</v>
      </c>
      <c r="AG21" s="104">
        <f>IFERROR(INDEX(集計pivot売上!$203:$222,MATCH(集計2021年度売上!$B21,集計pivot売上!$A$203:$A$222,0),MATCH(集計2021年度売上!AB$5,集計pivot売上!$203:$203,0)),0)</f>
        <v>0</v>
      </c>
      <c r="AH21" s="61">
        <f>IFERROR(INDEX(集計pivot売上!$54:$73,MATCH(集計2021年度売上!$B21,集計pivot売上!$A$54:$A$73,0),MATCH(集計2021年度売上!AB$5,集計pivot売上!$54:$54,0)),0)</f>
        <v>0</v>
      </c>
      <c r="AI21" s="59">
        <f t="shared" si="4"/>
        <v>120</v>
      </c>
      <c r="AJ21" s="54">
        <f>IFERROR(INDEX(集計pivot売上!$3:$22,MATCH(集計2021年度売上!$B21,集計pivot売上!$A$3:$A$22,0),MATCH(集計2021年度売上!AJ$5,集計pivot売上!$3:$3,0)),0)</f>
        <v>0</v>
      </c>
      <c r="AK21" s="55">
        <f>IFERROR(INDEX(集計pivot売上!$28:$47,MATCH(集計2021年度売上!$B21,集計pivot売上!$A$28:$A$47,0),MATCH(集計2021年度売上!AJ$5,集計pivot売上!$28:$28,0)),0)</f>
        <v>0</v>
      </c>
      <c r="AL21" s="56">
        <f>IFERROR(INDEX(集計pivot売上!$83:$103,MATCH(集計2021年度売上!$B21,集計pivot売上!$A$83:$A$103,0),MATCH(集計2021年度売上!AJ$5,集計pivot売上!$83:$83,0)),0)</f>
        <v>0</v>
      </c>
      <c r="AM21" s="57">
        <f>IFERROR(INDEX(集計pivot売上!$177:$196,MATCH(集計2021年度売上!$B21,集計pivot売上!$A$177:$A$196,0),MATCH(集計2021年度売上!AJ$5,集計pivot売上!$177:$177,0)),0)</f>
        <v>0</v>
      </c>
      <c r="AN21" s="58">
        <f>IFERROR(INDEX(集計pivot売上!$151:$170,MATCH(集計2021年度売上!$B21,集計pivot売上!$A$151:$A$170,0),MATCH(集計2021年度売上!AJ$5,集計pivot売上!$151:$151,0)),0)</f>
        <v>0</v>
      </c>
      <c r="AO21" s="104">
        <f>IFERROR(INDEX(集計pivot売上!$203:$222,MATCH(集計2021年度売上!$B21,集計pivot売上!$A$203:$A$222,0),MATCH(集計2021年度売上!AJ$5,集計pivot売上!$203:$203,0)),0)</f>
        <v>0</v>
      </c>
      <c r="AP21" s="61">
        <f>IFERROR(INDEX(集計pivot売上!$54:$73,MATCH(集計2021年度売上!$B21,集計pivot売上!$A$54:$A$73,0),MATCH(集計2021年度売上!AJ$5,集計pivot売上!$54:$54,0)),0)</f>
        <v>0</v>
      </c>
      <c r="AQ21" s="59">
        <f t="shared" si="5"/>
        <v>120</v>
      </c>
      <c r="AR21" s="54">
        <f>IFERROR(INDEX(集計pivot売上!$3:$22,MATCH(集計2021年度売上!$B21,集計pivot売上!$A$3:$A$22,0),MATCH(集計2021年度売上!AR$5,集計pivot売上!$3:$3,0)),0)</f>
        <v>0</v>
      </c>
      <c r="AS21" s="55">
        <f>IFERROR(INDEX(集計pivot売上!$28:$47,MATCH(集計2021年度売上!$B21,集計pivot売上!$A$28:$A$47,0),MATCH(集計2021年度売上!AR$5,集計pivot売上!$28:$28,0)),0)</f>
        <v>0</v>
      </c>
      <c r="AT21" s="56">
        <f>IFERROR(INDEX(集計pivot売上!$83:$103,MATCH(集計2021年度売上!$B21,集計pivot売上!$A$83:$A$103,0),MATCH(集計2021年度売上!AR$5,集計pivot売上!$83:$83,0)),0)</f>
        <v>0</v>
      </c>
      <c r="AU21" s="57">
        <f>IFERROR(INDEX(集計pivot売上!$177:$196,MATCH(集計2021年度売上!$B21,集計pivot売上!$A$177:$A$196,0),MATCH(集計2021年度売上!AR$5,集計pivot売上!$177:$177,0)),0)</f>
        <v>0</v>
      </c>
      <c r="AV21" s="58">
        <f>IFERROR(INDEX(集計pivot売上!$151:$170,MATCH(集計2021年度売上!$B21,集計pivot売上!$A$151:$A$170,0),MATCH(集計2021年度売上!AR$5,集計pivot売上!$151:$151,0)),0)</f>
        <v>0</v>
      </c>
      <c r="AW21" s="104">
        <f>IFERROR(INDEX(集計pivot売上!$203:$222,MATCH(集計2021年度売上!$B21,集計pivot売上!$A$203:$A$222,0),MATCH(集計2021年度売上!AR$5,集計pivot売上!$203:$203,0)),0)</f>
        <v>0</v>
      </c>
      <c r="AX21" s="61">
        <f>IFERROR(INDEX(集計pivot売上!$54:$73,MATCH(集計2021年度売上!$B21,集計pivot売上!$A$54:$A$73,0),MATCH(集計2021年度売上!AR$5,集計pivot売上!$54:$54,0)),0)</f>
        <v>0</v>
      </c>
      <c r="AY21" s="59">
        <f t="shared" si="6"/>
        <v>120</v>
      </c>
      <c r="AZ21" s="54">
        <f>IFERROR(INDEX(集計pivot売上!$3:$22,MATCH(集計2021年度売上!$B21,集計pivot売上!$A$3:$A$22,0),MATCH(集計2021年度売上!AZ$5,集計pivot売上!$3:$3,0)),0)</f>
        <v>0</v>
      </c>
      <c r="BA21" s="55">
        <f>IFERROR(INDEX(集計pivot売上!$28:$47,MATCH(集計2021年度売上!$B21,集計pivot売上!$A$28:$A$47,0),MATCH(集計2021年度売上!AZ$5,集計pivot売上!$28:$28,0)),0)</f>
        <v>0</v>
      </c>
      <c r="BB21" s="56">
        <f>IFERROR(INDEX(集計pivot売上!$83:$103,MATCH(集計2021年度売上!$B21,集計pivot売上!$A$83:$A$103,0),MATCH(集計2021年度売上!AZ$5,集計pivot売上!$83:$83,0)),0)</f>
        <v>0</v>
      </c>
      <c r="BC21" s="57">
        <f>IFERROR(INDEX(集計pivot売上!$177:$196,MATCH(集計2021年度売上!$B21,集計pivot売上!$A$177:$A$196,0),MATCH(集計2021年度売上!AZ$5,集計pivot売上!$177:$177,0)),0)</f>
        <v>0</v>
      </c>
      <c r="BD21" s="58">
        <f>IFERROR(INDEX(集計pivot売上!$151:$170,MATCH(集計2021年度売上!$B21,集計pivot売上!$A$151:$A$170,0),MATCH(集計2021年度売上!AZ$5,集計pivot売上!$151:$151,0)),0)</f>
        <v>0</v>
      </c>
      <c r="BE21" s="104">
        <f>IFERROR(INDEX(集計pivot売上!$203:$222,MATCH(集計2021年度売上!$B21,集計pivot売上!$A$203:$A$222,0),MATCH(集計2021年度売上!AZ$5,集計pivot売上!$203:$203,0)),0)</f>
        <v>0</v>
      </c>
      <c r="BF21" s="61">
        <f>IFERROR(INDEX(集計pivot売上!$54:$73,MATCH(集計2021年度売上!$B21,集計pivot売上!$A$54:$A$73,0),MATCH(集計2021年度売上!AZ$5,集計pivot売上!$54:$54,0)),0)</f>
        <v>0</v>
      </c>
      <c r="BG21" s="59">
        <f t="shared" si="7"/>
        <v>120</v>
      </c>
      <c r="BH21" s="54">
        <f>IFERROR(INDEX(集計pivot売上!$3:$22,MATCH(集計2021年度売上!$B21,集計pivot売上!$A$3:$A$22,0),MATCH(集計2021年度売上!BH$5,集計pivot売上!$3:$3,0)),0)</f>
        <v>0</v>
      </c>
      <c r="BI21" s="55">
        <f>IFERROR(INDEX(集計pivot売上!$28:$47,MATCH(集計2021年度売上!$B21,集計pivot売上!$A$28:$A$47,0),MATCH(集計2021年度売上!BH$5,集計pivot売上!$28:$28,0)),0)</f>
        <v>0</v>
      </c>
      <c r="BJ21" s="56">
        <f>IFERROR(INDEX(集計pivot売上!$83:$103,MATCH(集計2021年度売上!$B21,集計pivot売上!$A$83:$A$103,0),MATCH(集計2021年度売上!BH$5,集計pivot売上!$83:$83,0)),0)</f>
        <v>0</v>
      </c>
      <c r="BK21" s="57">
        <f>IFERROR(INDEX(集計pivot売上!$177:$196,MATCH(集計2021年度売上!$B21,集計pivot売上!$A$177:$A$196,0),MATCH(集計2021年度売上!BH$5,集計pivot売上!$177:$177,0)),0)</f>
        <v>0</v>
      </c>
      <c r="BL21" s="58">
        <f>IFERROR(INDEX(集計pivot売上!$151:$170,MATCH(集計2021年度売上!$B21,集計pivot売上!$A$151:$A$170,0),MATCH(集計2021年度売上!BH$5,集計pivot売上!$151:$151,0)),0)</f>
        <v>0</v>
      </c>
      <c r="BM21" s="104">
        <f>IFERROR(INDEX(集計pivot売上!$203:$222,MATCH(集計2021年度売上!$B21,集計pivot売上!$A$203:$A$222,0),MATCH(集計2021年度売上!BH$5,集計pivot売上!$203:$203,0)),0)</f>
        <v>0</v>
      </c>
      <c r="BN21" s="61">
        <f>IFERROR(INDEX(集計pivot売上!$54:$73,MATCH(集計2021年度売上!$B21,集計pivot売上!$A$54:$A$73,0),MATCH(集計2021年度売上!BH$5,集計pivot売上!$54:$54,0)),0)</f>
        <v>0</v>
      </c>
      <c r="BO21" s="59">
        <f t="shared" si="8"/>
        <v>120</v>
      </c>
      <c r="BP21" s="54">
        <f>IFERROR(INDEX(集計pivot売上!$3:$22,MATCH(集計2021年度売上!$B21,集計pivot売上!$A$3:$A$22,0),MATCH(集計2021年度売上!BP$5,集計pivot売上!$3:$3,0)),0)</f>
        <v>0</v>
      </c>
      <c r="BQ21" s="55">
        <f>IFERROR(INDEX(集計pivot売上!$28:$47,MATCH(集計2021年度売上!$B21,集計pivot売上!$A$28:$A$47,0),MATCH(集計2021年度売上!BP$5,集計pivot売上!$28:$28,0)),0)</f>
        <v>0</v>
      </c>
      <c r="BR21" s="56">
        <f>IFERROR(INDEX(集計pivot売上!$83:$103,MATCH(集計2021年度売上!$B21,集計pivot売上!$A$83:$A$103,0),MATCH(集計2021年度売上!BP$5,集計pivot売上!$83:$83,0)),0)</f>
        <v>0</v>
      </c>
      <c r="BS21" s="57">
        <f>IFERROR(INDEX(集計pivot売上!$177:$196,MATCH(集計2021年度売上!$B21,集計pivot売上!$A$177:$A$196,0),MATCH(集計2021年度売上!BP$5,集計pivot売上!$177:$177,0)),0)</f>
        <v>0</v>
      </c>
      <c r="BT21" s="58">
        <f>IFERROR(INDEX(集計pivot売上!$151:$170,MATCH(集計2021年度売上!$B21,集計pivot売上!$A$151:$A$170,0),MATCH(集計2021年度売上!BP$5,集計pivot売上!$151:$151,0)),0)</f>
        <v>0</v>
      </c>
      <c r="BU21" s="104">
        <f>IFERROR(INDEX(集計pivot売上!$203:$222,MATCH(集計2021年度売上!$B21,集計pivot売上!$A$203:$A$222,0),MATCH(集計2021年度売上!BP$5,集計pivot売上!$203:$203,0)),0)</f>
        <v>0</v>
      </c>
      <c r="BV21" s="61">
        <f>IFERROR(INDEX(集計pivot売上!$54:$73,MATCH(集計2021年度売上!$B21,集計pivot売上!$A$54:$A$73,0),MATCH(集計2021年度売上!BP$5,集計pivot売上!$54:$54,0)),0)</f>
        <v>0</v>
      </c>
      <c r="BW21" s="59">
        <f t="shared" si="9"/>
        <v>120</v>
      </c>
      <c r="BX21" s="54">
        <f>IFERROR(INDEX(集計pivot売上!$3:$22,MATCH(集計2021年度売上!$B21,集計pivot売上!$A$3:$A$22,0),MATCH(集計2021年度売上!BX$5,集計pivot売上!$3:$3,0)),0)</f>
        <v>0</v>
      </c>
      <c r="BY21" s="55">
        <f>IFERROR(INDEX(集計pivot売上!$28:$47,MATCH(集計2021年度売上!$B21,集計pivot売上!$A$28:$A$47,0),MATCH(集計2021年度売上!BX$5,集計pivot売上!$28:$28,0)),0)</f>
        <v>0</v>
      </c>
      <c r="BZ21" s="56">
        <f>IFERROR(INDEX(集計pivot売上!$83:$103,MATCH(集計2021年度売上!$B21,集計pivot売上!$A$83:$A$103,0),MATCH(集計2021年度売上!BX$5,集計pivot売上!$83:$83,0)),0)</f>
        <v>0</v>
      </c>
      <c r="CA21" s="57">
        <f>IFERROR(INDEX(集計pivot売上!$177:$196,MATCH(集計2021年度売上!$B21,集計pivot売上!$A$177:$A$196,0),MATCH(集計2021年度売上!BX$5,集計pivot売上!$177:$177,0)),0)</f>
        <v>0</v>
      </c>
      <c r="CB21" s="58">
        <f>IFERROR(INDEX(集計pivot売上!$151:$170,MATCH(集計2021年度売上!$B21,集計pivot売上!$A$151:$A$170,0),MATCH(集計2021年度売上!BX$5,集計pivot売上!$151:$151,0)),0)</f>
        <v>0</v>
      </c>
      <c r="CC21" s="104">
        <f>IFERROR(INDEX(集計pivot売上!$203:$222,MATCH(集計2021年度売上!$B21,集計pivot売上!$A$203:$A$222,0),MATCH(集計2021年度売上!BX$5,集計pivot売上!$203:$203,0)),0)</f>
        <v>0</v>
      </c>
      <c r="CD21" s="61">
        <f>IFERROR(INDEX(集計pivot売上!$54:$73,MATCH(集計2021年度売上!$B21,集計pivot売上!$A$54:$A$73,0),MATCH(集計2021年度売上!BX$5,集計pivot売上!$54:$54,0)),0)</f>
        <v>0</v>
      </c>
      <c r="CE21" s="59">
        <f t="shared" si="10"/>
        <v>120</v>
      </c>
      <c r="CF21" s="54">
        <f>IFERROR(INDEX(集計pivot売上!$3:$22,MATCH(集計2021年度売上!$B21,集計pivot売上!$A$3:$A$22,0),MATCH(集計2021年度売上!CF$5,集計pivot売上!$3:$3,0)),0)</f>
        <v>0</v>
      </c>
      <c r="CG21" s="55">
        <f>IFERROR(INDEX(集計pivot売上!$28:$47,MATCH(集計2021年度売上!$B21,集計pivot売上!$A$28:$A$47,0),MATCH(集計2021年度売上!CF$5,集計pivot売上!$28:$28,0)),0)</f>
        <v>0</v>
      </c>
      <c r="CH21" s="56">
        <f>IFERROR(INDEX(集計pivot売上!$83:$103,MATCH(集計2021年度売上!$B21,集計pivot売上!$A$83:$A$103,0),MATCH(集計2021年度売上!CF$5,集計pivot売上!$83:$83,0)),0)</f>
        <v>0</v>
      </c>
      <c r="CI21" s="57">
        <f>IFERROR(INDEX(集計pivot売上!$177:$196,MATCH(集計2021年度売上!$B21,集計pivot売上!$A$177:$A$196,0),MATCH(集計2021年度売上!CF$5,集計pivot売上!$177:$177,0)),0)</f>
        <v>0</v>
      </c>
      <c r="CJ21" s="58">
        <f>IFERROR(INDEX(集計pivot売上!$151:$170,MATCH(集計2021年度売上!$B21,集計pivot売上!$A$151:$A$170,0),MATCH(集計2021年度売上!CF$5,集計pivot売上!$151:$151,0)),0)</f>
        <v>0</v>
      </c>
      <c r="CK21" s="104">
        <f>IFERROR(INDEX(集計pivot売上!$203:$222,MATCH(集計2021年度売上!$B21,集計pivot売上!$A$203:$A$222,0),MATCH(集計2021年度売上!CF$5,集計pivot売上!$203:$203,0)),0)</f>
        <v>0</v>
      </c>
      <c r="CL21" s="61">
        <f>IFERROR(INDEX(集計pivot売上!$54:$73,MATCH(集計2021年度売上!$B21,集計pivot売上!$A$54:$A$73,0),MATCH(集計2021年度売上!CF$5,集計pivot売上!$54:$54,0)),0)</f>
        <v>0</v>
      </c>
      <c r="CM21" s="59">
        <f t="shared" si="11"/>
        <v>120</v>
      </c>
      <c r="CN21" s="54">
        <f>IFERROR(INDEX(集計pivot売上!$3:$22,MATCH(集計2021年度売上!$B21,集計pivot売上!$A$3:$A$22,0),MATCH(集計2021年度売上!CN$5,集計pivot売上!$3:$3,0)),0)</f>
        <v>0</v>
      </c>
      <c r="CO21" s="55">
        <f>IFERROR(INDEX(集計pivot売上!$28:$47,MATCH(集計2021年度売上!$B21,集計pivot売上!$A$28:$A$47,0),MATCH(集計2021年度売上!CN$5,集計pivot売上!$28:$28,0)),0)</f>
        <v>0</v>
      </c>
      <c r="CP21" s="56">
        <f>IFERROR(INDEX(集計pivot売上!$83:$103,MATCH(集計2021年度売上!$B21,集計pivot売上!$A$83:$A$103,0),MATCH(集計2021年度売上!CN$5,集計pivot売上!$83:$83,0)),0)</f>
        <v>0</v>
      </c>
      <c r="CQ21" s="57">
        <f>IFERROR(INDEX(集計pivot売上!$177:$196,MATCH(集計2021年度売上!$B21,集計pivot売上!$A$177:$A$196,0),MATCH(集計2021年度売上!CN$5,集計pivot売上!$177:$177,0)),0)</f>
        <v>0</v>
      </c>
      <c r="CR21" s="58">
        <f>IFERROR(INDEX(集計pivot売上!$151:$170,MATCH(集計2021年度売上!$B21,集計pivot売上!$A$151:$A$170,0),MATCH(集計2021年度売上!CN$5,集計pivot売上!$151:$151,0)),0)</f>
        <v>0</v>
      </c>
      <c r="CS21" s="104">
        <f>IFERROR(INDEX(集計pivot売上!$203:$222,MATCH(集計2021年度売上!$B21,集計pivot売上!$A$203:$A$222,0),MATCH(集計2021年度売上!CN$5,集計pivot売上!$203:$203,0)),0)</f>
        <v>0</v>
      </c>
      <c r="CT21" s="61">
        <f>IFERROR(INDEX(集計pivot売上!$54:$73,MATCH(集計2021年度売上!$B21,集計pivot売上!$A$54:$A$73,0),MATCH(集計2021年度売上!CN$5,集計pivot売上!$54:$54,0)),0)</f>
        <v>0</v>
      </c>
      <c r="CU21" s="63">
        <f t="shared" si="12"/>
        <v>120</v>
      </c>
      <c r="CW21" t="str">
        <f t="shared" si="0"/>
        <v>リキュール</v>
      </c>
      <c r="CX21" s="46">
        <f t="shared" si="13"/>
        <v>120</v>
      </c>
      <c r="CY21" s="46">
        <f t="shared" si="14"/>
        <v>0</v>
      </c>
      <c r="CZ21" s="46">
        <f t="shared" si="15"/>
        <v>0</v>
      </c>
      <c r="DA21" s="46">
        <f t="shared" si="16"/>
        <v>120</v>
      </c>
      <c r="DC21" s="46">
        <f t="shared" si="17"/>
        <v>120</v>
      </c>
      <c r="DD21" s="46">
        <f t="shared" si="18"/>
        <v>0</v>
      </c>
      <c r="DE21" s="46">
        <f t="shared" si="19"/>
        <v>0</v>
      </c>
      <c r="DF21" s="46">
        <f t="shared" si="20"/>
        <v>120</v>
      </c>
      <c r="DG21" s="46">
        <f t="shared" si="21"/>
        <v>0</v>
      </c>
    </row>
    <row r="22" spans="2:111" s="46" customFormat="1" x14ac:dyDescent="0.55000000000000004">
      <c r="B22" s="52" t="str">
        <f>'master（記入例）'!AL18</f>
        <v>雑酒</v>
      </c>
      <c r="C22" s="53">
        <v>0</v>
      </c>
      <c r="D22" s="54">
        <f>IFERROR(INDEX(集計pivot売上!$3:$22,MATCH(集計2021年度売上!$B22,集計pivot売上!$A$3:$A$22,0),MATCH(集計2021年度売上!D$5,集計pivot売上!$3:$3,0)),0)</f>
        <v>0</v>
      </c>
      <c r="E22" s="55">
        <f>IFERROR(INDEX(集計pivot売上!$28:$47,MATCH(集計2021年度売上!$B22,集計pivot売上!$A$28:$A$47,0),MATCH(集計2021年度売上!D$5,集計pivot売上!$28:$28,0)),0)</f>
        <v>0</v>
      </c>
      <c r="F22" s="56">
        <f>IFERROR(INDEX(集計pivot売上!$83:$103,MATCH(集計2021年度売上!$B22,集計pivot売上!$A$83:$A$103,0),MATCH(集計2021年度売上!D$5,集計pivot売上!$83:$83,0)),0)</f>
        <v>0</v>
      </c>
      <c r="G22" s="57">
        <f>IFERROR(INDEX(集計pivot売上!$177:$196,MATCH(集計2021年度売上!$B22,集計pivot売上!$A$177:$A$196,0),MATCH(集計2021年度売上!D$5,集計pivot売上!$177:$177,0)),0)</f>
        <v>0</v>
      </c>
      <c r="H22" s="58">
        <f>IFERROR(INDEX(集計pivot売上!$151:$170,MATCH(集計2021年度売上!$B22,集計pivot売上!$A$151:$A$170,0),MATCH(集計2021年度売上!D$5,集計pivot売上!$151:$151,0)),0)</f>
        <v>0</v>
      </c>
      <c r="I22" s="104">
        <f>IFERROR(INDEX(集計pivot売上!$203:$222,MATCH(集計2021年度売上!$B22,集計pivot売上!$A$203:$A$222,0),MATCH(集計2021年度売上!D$5,集計pivot売上!$203:$203,0)),0)</f>
        <v>0</v>
      </c>
      <c r="J22" s="61">
        <f>IFERROR(INDEX(集計pivot売上!$54:$73,MATCH(集計2021年度売上!$B22,集計pivot売上!$A$54:$A$73,0),MATCH(集計2021年度売上!D$5,集計pivot売上!$54:$54,0)),0)</f>
        <v>0</v>
      </c>
      <c r="K22" s="59">
        <f t="shared" si="1"/>
        <v>0</v>
      </c>
      <c r="L22" s="54">
        <f>IFERROR(INDEX(集計pivot売上!$3:$22,MATCH(集計2021年度売上!$B22,集計pivot売上!$A$3:$A$22,0),MATCH(集計2021年度売上!L$5,集計pivot売上!$3:$3,0)),0)</f>
        <v>0</v>
      </c>
      <c r="M22" s="55">
        <f>IFERROR(INDEX(集計pivot売上!$28:$47,MATCH(集計2021年度売上!$B22,集計pivot売上!$A$28:$A$47,0),MATCH(集計2021年度売上!L$5,集計pivot売上!$28:$28,0)),0)</f>
        <v>0</v>
      </c>
      <c r="N22" s="56">
        <f>IFERROR(INDEX(集計pivot売上!$83:$103,MATCH(集計2021年度売上!$B22,集計pivot売上!$A$83:$A$103,0),MATCH(集計2021年度売上!L$5,集計pivot売上!$83:$83,0)),0)</f>
        <v>0</v>
      </c>
      <c r="O22" s="57">
        <f>IFERROR(INDEX(集計pivot売上!$177:$196,MATCH(集計2021年度売上!$B22,集計pivot売上!$A$177:$A$196,0),MATCH(集計2021年度売上!L$5,集計pivot売上!$177:$177,0)),0)</f>
        <v>0</v>
      </c>
      <c r="P22" s="58">
        <f>IFERROR(INDEX(集計pivot売上!$151:$170,MATCH(集計2021年度売上!$B22,集計pivot売上!$A$151:$A$170,0),MATCH(集計2021年度売上!L$5,集計pivot売上!$151:$151,0)),0)</f>
        <v>0</v>
      </c>
      <c r="Q22" s="104">
        <f>IFERROR(INDEX(集計pivot売上!$203:$222,MATCH(集計2021年度売上!$B22,集計pivot売上!$A$203:$A$222,0),MATCH(集計2021年度売上!L$5,集計pivot売上!$203:$203,0)),0)</f>
        <v>0</v>
      </c>
      <c r="R22" s="61">
        <f>IFERROR(INDEX(集計pivot売上!$54:$73,MATCH(集計2021年度売上!$B22,集計pivot売上!$A$54:$A$73,0),MATCH(集計2021年度売上!L$5,集計pivot売上!$54:$54,0)),0)</f>
        <v>0</v>
      </c>
      <c r="S22" s="59">
        <f t="shared" si="2"/>
        <v>0</v>
      </c>
      <c r="T22" s="54">
        <f>IFERROR(INDEX(集計pivot売上!$3:$22,MATCH(集計2021年度売上!$B22,集計pivot売上!$A$3:$A$22,0),MATCH(集計2021年度売上!T$5,集計pivot売上!$3:$3,0)),0)</f>
        <v>0</v>
      </c>
      <c r="U22" s="55">
        <f>IFERROR(INDEX(集計pivot売上!$28:$47,MATCH(集計2021年度売上!$B22,集計pivot売上!$A$28:$A$47,0),MATCH(集計2021年度売上!T$5,集計pivot売上!$28:$28,0)),0)</f>
        <v>0</v>
      </c>
      <c r="V22" s="56">
        <f>IFERROR(INDEX(集計pivot売上!$83:$103,MATCH(集計2021年度売上!$B22,集計pivot売上!$A$83:$A$103,0),MATCH(集計2021年度売上!T$5,集計pivot売上!$83:$83,0)),0)</f>
        <v>0</v>
      </c>
      <c r="W22" s="57">
        <f>IFERROR(INDEX(集計pivot売上!$177:$196,MATCH(集計2021年度売上!$B22,集計pivot売上!$A$177:$A$196,0),MATCH(集計2021年度売上!T$5,集計pivot売上!$177:$177,0)),0)</f>
        <v>0</v>
      </c>
      <c r="X22" s="58">
        <f>IFERROR(INDEX(集計pivot売上!$151:$170,MATCH(集計2021年度売上!$B22,集計pivot売上!$A$151:$A$170,0),MATCH(集計2021年度売上!T$5,集計pivot売上!$151:$151,0)),0)</f>
        <v>0</v>
      </c>
      <c r="Y22" s="104">
        <f>IFERROR(INDEX(集計pivot売上!$203:$222,MATCH(集計2021年度売上!$B22,集計pivot売上!$A$203:$A$222,0),MATCH(集計2021年度売上!T$5,集計pivot売上!$203:$203,0)),0)</f>
        <v>0</v>
      </c>
      <c r="Z22" s="61">
        <f>IFERROR(INDEX(集計pivot売上!$54:$73,MATCH(集計2021年度売上!$B22,集計pivot売上!$A$54:$A$73,0),MATCH(集計2021年度売上!T$5,集計pivot売上!$54:$54,0)),0)</f>
        <v>0</v>
      </c>
      <c r="AA22" s="59">
        <f t="shared" si="3"/>
        <v>0</v>
      </c>
      <c r="AB22" s="54">
        <f>IFERROR(INDEX(集計pivot売上!$3:$22,MATCH(集計2021年度売上!$B22,集計pivot売上!$A$3:$A$22,0),MATCH(集計2021年度売上!AB$5,集計pivot売上!$3:$3,0)),0)</f>
        <v>0</v>
      </c>
      <c r="AC22" s="55">
        <f>IFERROR(INDEX(集計pivot売上!$28:$47,MATCH(集計2021年度売上!$B22,集計pivot売上!$A$28:$A$47,0),MATCH(集計2021年度売上!AB$5,集計pivot売上!$28:$28,0)),0)</f>
        <v>0</v>
      </c>
      <c r="AD22" s="56">
        <f>IFERROR(INDEX(集計pivot売上!$83:$103,MATCH(集計2021年度売上!$B22,集計pivot売上!$A$83:$A$103,0),MATCH(集計2021年度売上!AB$5,集計pivot売上!$83:$83,0)),0)</f>
        <v>0</v>
      </c>
      <c r="AE22" s="57">
        <f>IFERROR(INDEX(集計pivot売上!$177:$196,MATCH(集計2021年度売上!$B22,集計pivot売上!$A$177:$A$196,0),MATCH(集計2021年度売上!AB$5,集計pivot売上!$177:$177,0)),0)</f>
        <v>0</v>
      </c>
      <c r="AF22" s="58">
        <f>IFERROR(INDEX(集計pivot売上!$151:$170,MATCH(集計2021年度売上!$B22,集計pivot売上!$A$151:$A$170,0),MATCH(集計2021年度売上!AB$5,集計pivot売上!$151:$151,0)),0)</f>
        <v>0</v>
      </c>
      <c r="AG22" s="104">
        <f>IFERROR(INDEX(集計pivot売上!$203:$222,MATCH(集計2021年度売上!$B22,集計pivot売上!$A$203:$A$222,0),MATCH(集計2021年度売上!AB$5,集計pivot売上!$203:$203,0)),0)</f>
        <v>0</v>
      </c>
      <c r="AH22" s="61">
        <f>IFERROR(INDEX(集計pivot売上!$54:$73,MATCH(集計2021年度売上!$B22,集計pivot売上!$A$54:$A$73,0),MATCH(集計2021年度売上!AB$5,集計pivot売上!$54:$54,0)),0)</f>
        <v>0</v>
      </c>
      <c r="AI22" s="59">
        <f t="shared" si="4"/>
        <v>0</v>
      </c>
      <c r="AJ22" s="54">
        <f>IFERROR(INDEX(集計pivot売上!$3:$22,MATCH(集計2021年度売上!$B22,集計pivot売上!$A$3:$A$22,0),MATCH(集計2021年度売上!AJ$5,集計pivot売上!$3:$3,0)),0)</f>
        <v>0</v>
      </c>
      <c r="AK22" s="55">
        <f>IFERROR(INDEX(集計pivot売上!$28:$47,MATCH(集計2021年度売上!$B22,集計pivot売上!$A$28:$A$47,0),MATCH(集計2021年度売上!AJ$5,集計pivot売上!$28:$28,0)),0)</f>
        <v>0</v>
      </c>
      <c r="AL22" s="56">
        <f>IFERROR(INDEX(集計pivot売上!$83:$103,MATCH(集計2021年度売上!$B22,集計pivot売上!$A$83:$A$103,0),MATCH(集計2021年度売上!AJ$5,集計pivot売上!$83:$83,0)),0)</f>
        <v>0</v>
      </c>
      <c r="AM22" s="57">
        <f>IFERROR(INDEX(集計pivot売上!$177:$196,MATCH(集計2021年度売上!$B22,集計pivot売上!$A$177:$A$196,0),MATCH(集計2021年度売上!AJ$5,集計pivot売上!$177:$177,0)),0)</f>
        <v>0</v>
      </c>
      <c r="AN22" s="58">
        <f>IFERROR(INDEX(集計pivot売上!$151:$170,MATCH(集計2021年度売上!$B22,集計pivot売上!$A$151:$A$170,0),MATCH(集計2021年度売上!AJ$5,集計pivot売上!$151:$151,0)),0)</f>
        <v>0</v>
      </c>
      <c r="AO22" s="104">
        <f>IFERROR(INDEX(集計pivot売上!$203:$222,MATCH(集計2021年度売上!$B22,集計pivot売上!$A$203:$A$222,0),MATCH(集計2021年度売上!AJ$5,集計pivot売上!$203:$203,0)),0)</f>
        <v>0</v>
      </c>
      <c r="AP22" s="61">
        <f>IFERROR(INDEX(集計pivot売上!$54:$73,MATCH(集計2021年度売上!$B22,集計pivot売上!$A$54:$A$73,0),MATCH(集計2021年度売上!AJ$5,集計pivot売上!$54:$54,0)),0)</f>
        <v>0</v>
      </c>
      <c r="AQ22" s="59">
        <f t="shared" si="5"/>
        <v>0</v>
      </c>
      <c r="AR22" s="54">
        <f>IFERROR(INDEX(集計pivot売上!$3:$22,MATCH(集計2021年度売上!$B22,集計pivot売上!$A$3:$A$22,0),MATCH(集計2021年度売上!AR$5,集計pivot売上!$3:$3,0)),0)</f>
        <v>0</v>
      </c>
      <c r="AS22" s="55">
        <f>IFERROR(INDEX(集計pivot売上!$28:$47,MATCH(集計2021年度売上!$B22,集計pivot売上!$A$28:$A$47,0),MATCH(集計2021年度売上!AR$5,集計pivot売上!$28:$28,0)),0)</f>
        <v>0</v>
      </c>
      <c r="AT22" s="56">
        <f>IFERROR(INDEX(集計pivot売上!$83:$103,MATCH(集計2021年度売上!$B22,集計pivot売上!$A$83:$A$103,0),MATCH(集計2021年度売上!AR$5,集計pivot売上!$83:$83,0)),0)</f>
        <v>0</v>
      </c>
      <c r="AU22" s="57">
        <f>IFERROR(INDEX(集計pivot売上!$177:$196,MATCH(集計2021年度売上!$B22,集計pivot売上!$A$177:$A$196,0),MATCH(集計2021年度売上!AR$5,集計pivot売上!$177:$177,0)),0)</f>
        <v>0</v>
      </c>
      <c r="AV22" s="58">
        <f>IFERROR(INDEX(集計pivot売上!$151:$170,MATCH(集計2021年度売上!$B22,集計pivot売上!$A$151:$A$170,0),MATCH(集計2021年度売上!AR$5,集計pivot売上!$151:$151,0)),0)</f>
        <v>0</v>
      </c>
      <c r="AW22" s="104">
        <f>IFERROR(INDEX(集計pivot売上!$203:$222,MATCH(集計2021年度売上!$B22,集計pivot売上!$A$203:$A$222,0),MATCH(集計2021年度売上!AR$5,集計pivot売上!$203:$203,0)),0)</f>
        <v>0</v>
      </c>
      <c r="AX22" s="61">
        <f>IFERROR(INDEX(集計pivot売上!$54:$73,MATCH(集計2021年度売上!$B22,集計pivot売上!$A$54:$A$73,0),MATCH(集計2021年度売上!AR$5,集計pivot売上!$54:$54,0)),0)</f>
        <v>0</v>
      </c>
      <c r="AY22" s="59">
        <f t="shared" si="6"/>
        <v>0</v>
      </c>
      <c r="AZ22" s="54">
        <f>IFERROR(INDEX(集計pivot売上!$3:$22,MATCH(集計2021年度売上!$B22,集計pivot売上!$A$3:$A$22,0),MATCH(集計2021年度売上!AZ$5,集計pivot売上!$3:$3,0)),0)</f>
        <v>0</v>
      </c>
      <c r="BA22" s="55">
        <f>IFERROR(INDEX(集計pivot売上!$28:$47,MATCH(集計2021年度売上!$B22,集計pivot売上!$A$28:$A$47,0),MATCH(集計2021年度売上!AZ$5,集計pivot売上!$28:$28,0)),0)</f>
        <v>0</v>
      </c>
      <c r="BB22" s="56">
        <f>IFERROR(INDEX(集計pivot売上!$83:$103,MATCH(集計2021年度売上!$B22,集計pivot売上!$A$83:$A$103,0),MATCH(集計2021年度売上!AZ$5,集計pivot売上!$83:$83,0)),0)</f>
        <v>0</v>
      </c>
      <c r="BC22" s="57">
        <f>IFERROR(INDEX(集計pivot売上!$177:$196,MATCH(集計2021年度売上!$B22,集計pivot売上!$A$177:$A$196,0),MATCH(集計2021年度売上!AZ$5,集計pivot売上!$177:$177,0)),0)</f>
        <v>0</v>
      </c>
      <c r="BD22" s="58">
        <f>IFERROR(INDEX(集計pivot売上!$151:$170,MATCH(集計2021年度売上!$B22,集計pivot売上!$A$151:$A$170,0),MATCH(集計2021年度売上!AZ$5,集計pivot売上!$151:$151,0)),0)</f>
        <v>0</v>
      </c>
      <c r="BE22" s="104">
        <f>IFERROR(INDEX(集計pivot売上!$203:$222,MATCH(集計2021年度売上!$B22,集計pivot売上!$A$203:$A$222,0),MATCH(集計2021年度売上!AZ$5,集計pivot売上!$203:$203,0)),0)</f>
        <v>0</v>
      </c>
      <c r="BF22" s="61">
        <f>IFERROR(INDEX(集計pivot売上!$54:$73,MATCH(集計2021年度売上!$B22,集計pivot売上!$A$54:$A$73,0),MATCH(集計2021年度売上!AZ$5,集計pivot売上!$54:$54,0)),0)</f>
        <v>0</v>
      </c>
      <c r="BG22" s="59">
        <f t="shared" si="7"/>
        <v>0</v>
      </c>
      <c r="BH22" s="54">
        <f>IFERROR(INDEX(集計pivot売上!$3:$22,MATCH(集計2021年度売上!$B22,集計pivot売上!$A$3:$A$22,0),MATCH(集計2021年度売上!BH$5,集計pivot売上!$3:$3,0)),0)</f>
        <v>0</v>
      </c>
      <c r="BI22" s="55">
        <f>IFERROR(INDEX(集計pivot売上!$28:$47,MATCH(集計2021年度売上!$B22,集計pivot売上!$A$28:$A$47,0),MATCH(集計2021年度売上!BH$5,集計pivot売上!$28:$28,0)),0)</f>
        <v>0</v>
      </c>
      <c r="BJ22" s="56">
        <f>IFERROR(INDEX(集計pivot売上!$83:$103,MATCH(集計2021年度売上!$B22,集計pivot売上!$A$83:$A$103,0),MATCH(集計2021年度売上!BH$5,集計pivot売上!$83:$83,0)),0)</f>
        <v>0</v>
      </c>
      <c r="BK22" s="57">
        <f>IFERROR(INDEX(集計pivot売上!$177:$196,MATCH(集計2021年度売上!$B22,集計pivot売上!$A$177:$A$196,0),MATCH(集計2021年度売上!BH$5,集計pivot売上!$177:$177,0)),0)</f>
        <v>0</v>
      </c>
      <c r="BL22" s="58">
        <f>IFERROR(INDEX(集計pivot売上!$151:$170,MATCH(集計2021年度売上!$B22,集計pivot売上!$A$151:$A$170,0),MATCH(集計2021年度売上!BH$5,集計pivot売上!$151:$151,0)),0)</f>
        <v>0</v>
      </c>
      <c r="BM22" s="104">
        <f>IFERROR(INDEX(集計pivot売上!$203:$222,MATCH(集計2021年度売上!$B22,集計pivot売上!$A$203:$A$222,0),MATCH(集計2021年度売上!BH$5,集計pivot売上!$203:$203,0)),0)</f>
        <v>0</v>
      </c>
      <c r="BN22" s="61">
        <f>IFERROR(INDEX(集計pivot売上!$54:$73,MATCH(集計2021年度売上!$B22,集計pivot売上!$A$54:$A$73,0),MATCH(集計2021年度売上!BH$5,集計pivot売上!$54:$54,0)),0)</f>
        <v>0</v>
      </c>
      <c r="BO22" s="59">
        <f t="shared" si="8"/>
        <v>0</v>
      </c>
      <c r="BP22" s="54">
        <f>IFERROR(INDEX(集計pivot売上!$3:$22,MATCH(集計2021年度売上!$B22,集計pivot売上!$A$3:$A$22,0),MATCH(集計2021年度売上!BP$5,集計pivot売上!$3:$3,0)),0)</f>
        <v>0</v>
      </c>
      <c r="BQ22" s="55">
        <f>IFERROR(INDEX(集計pivot売上!$28:$47,MATCH(集計2021年度売上!$B22,集計pivot売上!$A$28:$A$47,0),MATCH(集計2021年度売上!BP$5,集計pivot売上!$28:$28,0)),0)</f>
        <v>0</v>
      </c>
      <c r="BR22" s="56">
        <f>IFERROR(INDEX(集計pivot売上!$83:$103,MATCH(集計2021年度売上!$B22,集計pivot売上!$A$83:$A$103,0),MATCH(集計2021年度売上!BP$5,集計pivot売上!$83:$83,0)),0)</f>
        <v>0</v>
      </c>
      <c r="BS22" s="57">
        <f>IFERROR(INDEX(集計pivot売上!$177:$196,MATCH(集計2021年度売上!$B22,集計pivot売上!$A$177:$A$196,0),MATCH(集計2021年度売上!BP$5,集計pivot売上!$177:$177,0)),0)</f>
        <v>0</v>
      </c>
      <c r="BT22" s="58">
        <f>IFERROR(INDEX(集計pivot売上!$151:$170,MATCH(集計2021年度売上!$B22,集計pivot売上!$A$151:$A$170,0),MATCH(集計2021年度売上!BP$5,集計pivot売上!$151:$151,0)),0)</f>
        <v>0</v>
      </c>
      <c r="BU22" s="104">
        <f>IFERROR(INDEX(集計pivot売上!$203:$222,MATCH(集計2021年度売上!$B22,集計pivot売上!$A$203:$A$222,0),MATCH(集計2021年度売上!BP$5,集計pivot売上!$203:$203,0)),0)</f>
        <v>0</v>
      </c>
      <c r="BV22" s="61">
        <f>IFERROR(INDEX(集計pivot売上!$54:$73,MATCH(集計2021年度売上!$B22,集計pivot売上!$A$54:$A$73,0),MATCH(集計2021年度売上!BP$5,集計pivot売上!$54:$54,0)),0)</f>
        <v>0</v>
      </c>
      <c r="BW22" s="59">
        <f t="shared" si="9"/>
        <v>0</v>
      </c>
      <c r="BX22" s="54">
        <f>IFERROR(INDEX(集計pivot売上!$3:$22,MATCH(集計2021年度売上!$B22,集計pivot売上!$A$3:$A$22,0),MATCH(集計2021年度売上!BX$5,集計pivot売上!$3:$3,0)),0)</f>
        <v>0</v>
      </c>
      <c r="BY22" s="55">
        <f>IFERROR(INDEX(集計pivot売上!$28:$47,MATCH(集計2021年度売上!$B22,集計pivot売上!$A$28:$A$47,0),MATCH(集計2021年度売上!BX$5,集計pivot売上!$28:$28,0)),0)</f>
        <v>0</v>
      </c>
      <c r="BZ22" s="56">
        <f>IFERROR(INDEX(集計pivot売上!$83:$103,MATCH(集計2021年度売上!$B22,集計pivot売上!$A$83:$A$103,0),MATCH(集計2021年度売上!BX$5,集計pivot売上!$83:$83,0)),0)</f>
        <v>0</v>
      </c>
      <c r="CA22" s="57">
        <f>IFERROR(INDEX(集計pivot売上!$177:$196,MATCH(集計2021年度売上!$B22,集計pivot売上!$A$177:$A$196,0),MATCH(集計2021年度売上!BX$5,集計pivot売上!$177:$177,0)),0)</f>
        <v>0</v>
      </c>
      <c r="CB22" s="58">
        <f>IFERROR(INDEX(集計pivot売上!$151:$170,MATCH(集計2021年度売上!$B22,集計pivot売上!$A$151:$A$170,0),MATCH(集計2021年度売上!BX$5,集計pivot売上!$151:$151,0)),0)</f>
        <v>0</v>
      </c>
      <c r="CC22" s="104">
        <f>IFERROR(INDEX(集計pivot売上!$203:$222,MATCH(集計2021年度売上!$B22,集計pivot売上!$A$203:$A$222,0),MATCH(集計2021年度売上!BX$5,集計pivot売上!$203:$203,0)),0)</f>
        <v>0</v>
      </c>
      <c r="CD22" s="61">
        <f>IFERROR(INDEX(集計pivot売上!$54:$73,MATCH(集計2021年度売上!$B22,集計pivot売上!$A$54:$A$73,0),MATCH(集計2021年度売上!BX$5,集計pivot売上!$54:$54,0)),0)</f>
        <v>0</v>
      </c>
      <c r="CE22" s="59">
        <f t="shared" si="10"/>
        <v>0</v>
      </c>
      <c r="CF22" s="54">
        <f>IFERROR(INDEX(集計pivot売上!$3:$22,MATCH(集計2021年度売上!$B22,集計pivot売上!$A$3:$A$22,0),MATCH(集計2021年度売上!CF$5,集計pivot売上!$3:$3,0)),0)</f>
        <v>0</v>
      </c>
      <c r="CG22" s="55">
        <f>IFERROR(INDEX(集計pivot売上!$28:$47,MATCH(集計2021年度売上!$B22,集計pivot売上!$A$28:$A$47,0),MATCH(集計2021年度売上!CF$5,集計pivot売上!$28:$28,0)),0)</f>
        <v>0</v>
      </c>
      <c r="CH22" s="56">
        <f>IFERROR(INDEX(集計pivot売上!$83:$103,MATCH(集計2021年度売上!$B22,集計pivot売上!$A$83:$A$103,0),MATCH(集計2021年度売上!CF$5,集計pivot売上!$83:$83,0)),0)</f>
        <v>0</v>
      </c>
      <c r="CI22" s="57">
        <f>IFERROR(INDEX(集計pivot売上!$177:$196,MATCH(集計2021年度売上!$B22,集計pivot売上!$A$177:$A$196,0),MATCH(集計2021年度売上!CF$5,集計pivot売上!$177:$177,0)),0)</f>
        <v>0</v>
      </c>
      <c r="CJ22" s="58">
        <f>IFERROR(INDEX(集計pivot売上!$151:$170,MATCH(集計2021年度売上!$B22,集計pivot売上!$A$151:$A$170,0),MATCH(集計2021年度売上!CF$5,集計pivot売上!$151:$151,0)),0)</f>
        <v>0</v>
      </c>
      <c r="CK22" s="104">
        <f>IFERROR(INDEX(集計pivot売上!$203:$222,MATCH(集計2021年度売上!$B22,集計pivot売上!$A$203:$A$222,0),MATCH(集計2021年度売上!CF$5,集計pivot売上!$203:$203,0)),0)</f>
        <v>0</v>
      </c>
      <c r="CL22" s="61">
        <f>IFERROR(INDEX(集計pivot売上!$54:$73,MATCH(集計2021年度売上!$B22,集計pivot売上!$A$54:$A$73,0),MATCH(集計2021年度売上!CF$5,集計pivot売上!$54:$54,0)),0)</f>
        <v>0</v>
      </c>
      <c r="CM22" s="59">
        <f t="shared" si="11"/>
        <v>0</v>
      </c>
      <c r="CN22" s="54">
        <f>IFERROR(INDEX(集計pivot売上!$3:$22,MATCH(集計2021年度売上!$B22,集計pivot売上!$A$3:$A$22,0),MATCH(集計2021年度売上!CN$5,集計pivot売上!$3:$3,0)),0)</f>
        <v>0</v>
      </c>
      <c r="CO22" s="55">
        <f>IFERROR(INDEX(集計pivot売上!$28:$47,MATCH(集計2021年度売上!$B22,集計pivot売上!$A$28:$A$47,0),MATCH(集計2021年度売上!CN$5,集計pivot売上!$28:$28,0)),0)</f>
        <v>0</v>
      </c>
      <c r="CP22" s="56">
        <f>IFERROR(INDEX(集計pivot売上!$83:$103,MATCH(集計2021年度売上!$B22,集計pivot売上!$A$83:$A$103,0),MATCH(集計2021年度売上!CN$5,集計pivot売上!$83:$83,0)),0)</f>
        <v>0</v>
      </c>
      <c r="CQ22" s="57">
        <f>IFERROR(INDEX(集計pivot売上!$177:$196,MATCH(集計2021年度売上!$B22,集計pivot売上!$A$177:$A$196,0),MATCH(集計2021年度売上!CN$5,集計pivot売上!$177:$177,0)),0)</f>
        <v>0</v>
      </c>
      <c r="CR22" s="58">
        <f>IFERROR(INDEX(集計pivot売上!$151:$170,MATCH(集計2021年度売上!$B22,集計pivot売上!$A$151:$A$170,0),MATCH(集計2021年度売上!CN$5,集計pivot売上!$151:$151,0)),0)</f>
        <v>0</v>
      </c>
      <c r="CS22" s="104">
        <f>IFERROR(INDEX(集計pivot売上!$203:$222,MATCH(集計2021年度売上!$B22,集計pivot売上!$A$203:$A$222,0),MATCH(集計2021年度売上!CN$5,集計pivot売上!$203:$203,0)),0)</f>
        <v>0</v>
      </c>
      <c r="CT22" s="61">
        <f>IFERROR(INDEX(集計pivot売上!$54:$73,MATCH(集計2021年度売上!$B22,集計pivot売上!$A$54:$A$73,0),MATCH(集計2021年度売上!CN$5,集計pivot売上!$54:$54,0)),0)</f>
        <v>0</v>
      </c>
      <c r="CU22" s="63">
        <f t="shared" si="12"/>
        <v>0</v>
      </c>
      <c r="CW22" t="str">
        <f t="shared" si="0"/>
        <v>雑酒</v>
      </c>
      <c r="CX22" s="46">
        <f t="shared" si="13"/>
        <v>0</v>
      </c>
      <c r="CY22" s="46">
        <f t="shared" si="14"/>
        <v>0</v>
      </c>
      <c r="CZ22" s="46">
        <f t="shared" si="15"/>
        <v>0</v>
      </c>
      <c r="DA22" s="46">
        <f t="shared" si="16"/>
        <v>0</v>
      </c>
      <c r="DC22" s="46">
        <f t="shared" si="17"/>
        <v>0</v>
      </c>
      <c r="DD22" s="46">
        <f t="shared" si="18"/>
        <v>0</v>
      </c>
      <c r="DE22" s="46">
        <f t="shared" si="19"/>
        <v>0</v>
      </c>
      <c r="DF22" s="46">
        <f t="shared" si="20"/>
        <v>0</v>
      </c>
      <c r="DG22" s="46">
        <f t="shared" si="21"/>
        <v>0</v>
      </c>
    </row>
    <row r="23" spans="2:111" s="46" customFormat="1" ht="18.5" thickBot="1" x14ac:dyDescent="0.6">
      <c r="B23" s="64" t="str">
        <f>'master（記入例）'!AL19</f>
        <v>粉末酒</v>
      </c>
      <c r="C23" s="65">
        <v>0</v>
      </c>
      <c r="D23" s="66">
        <f>IFERROR(INDEX(集計pivot売上!$3:$22,MATCH(集計2021年度売上!$B23,集計pivot売上!$A$3:$A$22,0),MATCH(集計2021年度売上!D$5,集計pivot売上!$3:$3,0)),0)</f>
        <v>0</v>
      </c>
      <c r="E23" s="67">
        <f>IFERROR(INDEX(集計pivot売上!$28:$47,MATCH(集計2021年度売上!$B23,集計pivot売上!$A$28:$A$47,0),MATCH(集計2021年度売上!D$5,集計pivot売上!$28:$28,0)),0)</f>
        <v>0</v>
      </c>
      <c r="F23" s="68">
        <f>IFERROR(INDEX(集計pivot売上!$83:$103,MATCH(集計2021年度売上!$B23,集計pivot売上!$A$83:$A$103,0),MATCH(集計2021年度売上!D$5,集計pivot売上!$83:$83,0)),0)</f>
        <v>0</v>
      </c>
      <c r="G23" s="69">
        <f>IFERROR(INDEX(集計pivot売上!$177:$196,MATCH(集計2021年度売上!$B23,集計pivot売上!$A$177:$A$196,0),MATCH(集計2021年度売上!D$5,集計pivot売上!$177:$177,0)),0)</f>
        <v>0</v>
      </c>
      <c r="H23" s="70">
        <f>IFERROR(INDEX(集計pivot売上!$151:$170,MATCH(集計2021年度売上!$B23,集計pivot売上!$A$151:$A$170,0),MATCH(集計2021年度売上!D$5,集計pivot売上!$151:$151,0)),0)</f>
        <v>0</v>
      </c>
      <c r="I23" s="105">
        <f>IFERROR(INDEX(集計pivot売上!$203:$222,MATCH(集計2021年度売上!$B23,集計pivot売上!$A$203:$A$222,0),MATCH(集計2021年度売上!D$5,集計pivot売上!$203:$203,0)),0)</f>
        <v>0</v>
      </c>
      <c r="J23" s="71">
        <f>IFERROR(INDEX(集計pivot売上!$54:$73,MATCH(集計2021年度売上!$B23,集計pivot売上!$A$54:$A$73,0),MATCH(集計2021年度売上!D$5,集計pivot売上!$54:$54,0)),0)</f>
        <v>0</v>
      </c>
      <c r="K23" s="72">
        <f t="shared" si="1"/>
        <v>0</v>
      </c>
      <c r="L23" s="66">
        <f>IFERROR(INDEX(集計pivot売上!$3:$22,MATCH(集計2021年度売上!$B23,集計pivot売上!$A$3:$A$22,0),MATCH(集計2021年度売上!L$5,集計pivot売上!$3:$3,0)),0)</f>
        <v>0</v>
      </c>
      <c r="M23" s="67">
        <f>IFERROR(INDEX(集計pivot売上!$28:$47,MATCH(集計2021年度売上!$B23,集計pivot売上!$A$28:$A$47,0),MATCH(集計2021年度売上!L$5,集計pivot売上!$28:$28,0)),0)</f>
        <v>0</v>
      </c>
      <c r="N23" s="68">
        <f>IFERROR(INDEX(集計pivot売上!$83:$103,MATCH(集計2021年度売上!$B23,集計pivot売上!$A$83:$A$103,0),MATCH(集計2021年度売上!L$5,集計pivot売上!$83:$83,0)),0)</f>
        <v>0</v>
      </c>
      <c r="O23" s="69">
        <f>IFERROR(INDEX(集計pivot売上!$177:$196,MATCH(集計2021年度売上!$B23,集計pivot売上!$A$177:$A$196,0),MATCH(集計2021年度売上!L$5,集計pivot売上!$177:$177,0)),0)</f>
        <v>0</v>
      </c>
      <c r="P23" s="70">
        <f>IFERROR(INDEX(集計pivot売上!$151:$170,MATCH(集計2021年度売上!$B23,集計pivot売上!$A$151:$A$170,0),MATCH(集計2021年度売上!L$5,集計pivot売上!$151:$151,0)),0)</f>
        <v>0</v>
      </c>
      <c r="Q23" s="105">
        <f>IFERROR(INDEX(集計pivot売上!$203:$222,MATCH(集計2021年度売上!$B23,集計pivot売上!$A$203:$A$222,0),MATCH(集計2021年度売上!L$5,集計pivot売上!$203:$203,0)),0)</f>
        <v>0</v>
      </c>
      <c r="R23" s="71">
        <f>IFERROR(INDEX(集計pivot売上!$54:$73,MATCH(集計2021年度売上!$B23,集計pivot売上!$A$54:$A$73,0),MATCH(集計2021年度売上!L$5,集計pivot売上!$54:$54,0)),0)</f>
        <v>0</v>
      </c>
      <c r="S23" s="72">
        <f t="shared" si="2"/>
        <v>0</v>
      </c>
      <c r="T23" s="66">
        <f>IFERROR(INDEX(集計pivot売上!$3:$22,MATCH(集計2021年度売上!$B23,集計pivot売上!$A$3:$A$22,0),MATCH(集計2021年度売上!T$5,集計pivot売上!$3:$3,0)),0)</f>
        <v>0</v>
      </c>
      <c r="U23" s="67">
        <f>IFERROR(INDEX(集計pivot売上!$28:$47,MATCH(集計2021年度売上!$B23,集計pivot売上!$A$28:$A$47,0),MATCH(集計2021年度売上!T$5,集計pivot売上!$28:$28,0)),0)</f>
        <v>0</v>
      </c>
      <c r="V23" s="68">
        <f>IFERROR(INDEX(集計pivot売上!$83:$103,MATCH(集計2021年度売上!$B23,集計pivot売上!$A$83:$A$103,0),MATCH(集計2021年度売上!T$5,集計pivot売上!$83:$83,0)),0)</f>
        <v>0</v>
      </c>
      <c r="W23" s="69">
        <f>IFERROR(INDEX(集計pivot売上!$177:$196,MATCH(集計2021年度売上!$B23,集計pivot売上!$A$177:$A$196,0),MATCH(集計2021年度売上!T$5,集計pivot売上!$177:$177,0)),0)</f>
        <v>0</v>
      </c>
      <c r="X23" s="70">
        <f>IFERROR(INDEX(集計pivot売上!$151:$170,MATCH(集計2021年度売上!$B23,集計pivot売上!$A$151:$A$170,0),MATCH(集計2021年度売上!T$5,集計pivot売上!$151:$151,0)),0)</f>
        <v>0</v>
      </c>
      <c r="Y23" s="105">
        <f>IFERROR(INDEX(集計pivot売上!$203:$222,MATCH(集計2021年度売上!$B23,集計pivot売上!$A$203:$A$222,0),MATCH(集計2021年度売上!T$5,集計pivot売上!$203:$203,0)),0)</f>
        <v>0</v>
      </c>
      <c r="Z23" s="71">
        <f>IFERROR(INDEX(集計pivot売上!$54:$73,MATCH(集計2021年度売上!$B23,集計pivot売上!$A$54:$A$73,0),MATCH(集計2021年度売上!T$5,集計pivot売上!$54:$54,0)),0)</f>
        <v>0</v>
      </c>
      <c r="AA23" s="72">
        <f t="shared" si="3"/>
        <v>0</v>
      </c>
      <c r="AB23" s="66">
        <f>IFERROR(INDEX(集計pivot売上!$3:$22,MATCH(集計2021年度売上!$B23,集計pivot売上!$A$3:$A$22,0),MATCH(集計2021年度売上!AB$5,集計pivot売上!$3:$3,0)),0)</f>
        <v>0</v>
      </c>
      <c r="AC23" s="67">
        <f>IFERROR(INDEX(集計pivot売上!$28:$47,MATCH(集計2021年度売上!$B23,集計pivot売上!$A$28:$A$47,0),MATCH(集計2021年度売上!AB$5,集計pivot売上!$28:$28,0)),0)</f>
        <v>0</v>
      </c>
      <c r="AD23" s="68">
        <f>IFERROR(INDEX(集計pivot売上!$83:$103,MATCH(集計2021年度売上!$B23,集計pivot売上!$A$83:$A$103,0),MATCH(集計2021年度売上!AB$5,集計pivot売上!$83:$83,0)),0)</f>
        <v>0</v>
      </c>
      <c r="AE23" s="69">
        <f>IFERROR(INDEX(集計pivot売上!$177:$196,MATCH(集計2021年度売上!$B23,集計pivot売上!$A$177:$A$196,0),MATCH(集計2021年度売上!AB$5,集計pivot売上!$177:$177,0)),0)</f>
        <v>0</v>
      </c>
      <c r="AF23" s="70">
        <f>IFERROR(INDEX(集計pivot売上!$151:$170,MATCH(集計2021年度売上!$B23,集計pivot売上!$A$151:$A$170,0),MATCH(集計2021年度売上!AB$5,集計pivot売上!$151:$151,0)),0)</f>
        <v>0</v>
      </c>
      <c r="AG23" s="105">
        <f>IFERROR(INDEX(集計pivot売上!$203:$222,MATCH(集計2021年度売上!$B23,集計pivot売上!$A$203:$A$222,0),MATCH(集計2021年度売上!AB$5,集計pivot売上!$203:$203,0)),0)</f>
        <v>0</v>
      </c>
      <c r="AH23" s="71">
        <f>IFERROR(INDEX(集計pivot売上!$54:$73,MATCH(集計2021年度売上!$B23,集計pivot売上!$A$54:$A$73,0),MATCH(集計2021年度売上!AB$5,集計pivot売上!$54:$54,0)),0)</f>
        <v>0</v>
      </c>
      <c r="AI23" s="72">
        <f t="shared" si="4"/>
        <v>0</v>
      </c>
      <c r="AJ23" s="66">
        <f>IFERROR(INDEX(集計pivot売上!$3:$22,MATCH(集計2021年度売上!$B23,集計pivot売上!$A$3:$A$22,0),MATCH(集計2021年度売上!AJ$5,集計pivot売上!$3:$3,0)),0)</f>
        <v>0</v>
      </c>
      <c r="AK23" s="67">
        <f>IFERROR(INDEX(集計pivot売上!$28:$47,MATCH(集計2021年度売上!$B23,集計pivot売上!$A$28:$A$47,0),MATCH(集計2021年度売上!AJ$5,集計pivot売上!$28:$28,0)),0)</f>
        <v>0</v>
      </c>
      <c r="AL23" s="68">
        <f>IFERROR(INDEX(集計pivot売上!$83:$103,MATCH(集計2021年度売上!$B23,集計pivot売上!$A$83:$A$103,0),MATCH(集計2021年度売上!AJ$5,集計pivot売上!$83:$83,0)),0)</f>
        <v>0</v>
      </c>
      <c r="AM23" s="69">
        <f>IFERROR(INDEX(集計pivot売上!$177:$196,MATCH(集計2021年度売上!$B23,集計pivot売上!$A$177:$A$196,0),MATCH(集計2021年度売上!AJ$5,集計pivot売上!$177:$177,0)),0)</f>
        <v>0</v>
      </c>
      <c r="AN23" s="70">
        <f>IFERROR(INDEX(集計pivot売上!$151:$170,MATCH(集計2021年度売上!$B23,集計pivot売上!$A$151:$A$170,0),MATCH(集計2021年度売上!AJ$5,集計pivot売上!$151:$151,0)),0)</f>
        <v>0</v>
      </c>
      <c r="AO23" s="105">
        <f>IFERROR(INDEX(集計pivot売上!$203:$222,MATCH(集計2021年度売上!$B23,集計pivot売上!$A$203:$A$222,0),MATCH(集計2021年度売上!AJ$5,集計pivot売上!$203:$203,0)),0)</f>
        <v>0</v>
      </c>
      <c r="AP23" s="71">
        <f>IFERROR(INDEX(集計pivot売上!$54:$73,MATCH(集計2021年度売上!$B23,集計pivot売上!$A$54:$A$73,0),MATCH(集計2021年度売上!AJ$5,集計pivot売上!$54:$54,0)),0)</f>
        <v>0</v>
      </c>
      <c r="AQ23" s="72">
        <f t="shared" si="5"/>
        <v>0</v>
      </c>
      <c r="AR23" s="66">
        <f>IFERROR(INDEX(集計pivot売上!$3:$22,MATCH(集計2021年度売上!$B23,集計pivot売上!$A$3:$A$22,0),MATCH(集計2021年度売上!AR$5,集計pivot売上!$3:$3,0)),0)</f>
        <v>0</v>
      </c>
      <c r="AS23" s="67">
        <f>IFERROR(INDEX(集計pivot売上!$28:$47,MATCH(集計2021年度売上!$B23,集計pivot売上!$A$28:$A$47,0),MATCH(集計2021年度売上!AR$5,集計pivot売上!$28:$28,0)),0)</f>
        <v>0</v>
      </c>
      <c r="AT23" s="68">
        <f>IFERROR(INDEX(集計pivot売上!$83:$103,MATCH(集計2021年度売上!$B23,集計pivot売上!$A$83:$A$103,0),MATCH(集計2021年度売上!AR$5,集計pivot売上!$83:$83,0)),0)</f>
        <v>0</v>
      </c>
      <c r="AU23" s="69">
        <f>IFERROR(INDEX(集計pivot売上!$177:$196,MATCH(集計2021年度売上!$B23,集計pivot売上!$A$177:$A$196,0),MATCH(集計2021年度売上!AR$5,集計pivot売上!$177:$177,0)),0)</f>
        <v>0</v>
      </c>
      <c r="AV23" s="70">
        <f>IFERROR(INDEX(集計pivot売上!$151:$170,MATCH(集計2021年度売上!$B23,集計pivot売上!$A$151:$A$170,0),MATCH(集計2021年度売上!AR$5,集計pivot売上!$151:$151,0)),0)</f>
        <v>0</v>
      </c>
      <c r="AW23" s="105">
        <f>IFERROR(INDEX(集計pivot売上!$203:$222,MATCH(集計2021年度売上!$B23,集計pivot売上!$A$203:$A$222,0),MATCH(集計2021年度売上!AR$5,集計pivot売上!$203:$203,0)),0)</f>
        <v>0</v>
      </c>
      <c r="AX23" s="71">
        <f>IFERROR(INDEX(集計pivot売上!$54:$73,MATCH(集計2021年度売上!$B23,集計pivot売上!$A$54:$A$73,0),MATCH(集計2021年度売上!AR$5,集計pivot売上!$54:$54,0)),0)</f>
        <v>0</v>
      </c>
      <c r="AY23" s="72">
        <f t="shared" si="6"/>
        <v>0</v>
      </c>
      <c r="AZ23" s="66">
        <f>IFERROR(INDEX(集計pivot売上!$3:$22,MATCH(集計2021年度売上!$B23,集計pivot売上!$A$3:$A$22,0),MATCH(集計2021年度売上!AZ$5,集計pivot売上!$3:$3,0)),0)</f>
        <v>0</v>
      </c>
      <c r="BA23" s="67">
        <f>IFERROR(INDEX(集計pivot売上!$28:$47,MATCH(集計2021年度売上!$B23,集計pivot売上!$A$28:$A$47,0),MATCH(集計2021年度売上!AZ$5,集計pivot売上!$28:$28,0)),0)</f>
        <v>0</v>
      </c>
      <c r="BB23" s="68">
        <f>IFERROR(INDEX(集計pivot売上!$83:$103,MATCH(集計2021年度売上!$B23,集計pivot売上!$A$83:$A$103,0),MATCH(集計2021年度売上!AZ$5,集計pivot売上!$83:$83,0)),0)</f>
        <v>0</v>
      </c>
      <c r="BC23" s="69">
        <f>IFERROR(INDEX(集計pivot売上!$177:$196,MATCH(集計2021年度売上!$B23,集計pivot売上!$A$177:$A$196,0),MATCH(集計2021年度売上!AZ$5,集計pivot売上!$177:$177,0)),0)</f>
        <v>0</v>
      </c>
      <c r="BD23" s="70">
        <f>IFERROR(INDEX(集計pivot売上!$151:$170,MATCH(集計2021年度売上!$B23,集計pivot売上!$A$151:$A$170,0),MATCH(集計2021年度売上!AZ$5,集計pivot売上!$151:$151,0)),0)</f>
        <v>0</v>
      </c>
      <c r="BE23" s="105">
        <f>IFERROR(INDEX(集計pivot売上!$203:$222,MATCH(集計2021年度売上!$B23,集計pivot売上!$A$203:$A$222,0),MATCH(集計2021年度売上!AZ$5,集計pivot売上!$203:$203,0)),0)</f>
        <v>0</v>
      </c>
      <c r="BF23" s="71">
        <f>IFERROR(INDEX(集計pivot売上!$54:$73,MATCH(集計2021年度売上!$B23,集計pivot売上!$A$54:$A$73,0),MATCH(集計2021年度売上!AZ$5,集計pivot売上!$54:$54,0)),0)</f>
        <v>0</v>
      </c>
      <c r="BG23" s="72">
        <f t="shared" si="7"/>
        <v>0</v>
      </c>
      <c r="BH23" s="66">
        <f>IFERROR(INDEX(集計pivot売上!$3:$22,MATCH(集計2021年度売上!$B23,集計pivot売上!$A$3:$A$22,0),MATCH(集計2021年度売上!BH$5,集計pivot売上!$3:$3,0)),0)</f>
        <v>0</v>
      </c>
      <c r="BI23" s="67">
        <f>IFERROR(INDEX(集計pivot売上!$28:$47,MATCH(集計2021年度売上!$B23,集計pivot売上!$A$28:$A$47,0),MATCH(集計2021年度売上!BH$5,集計pivot売上!$28:$28,0)),0)</f>
        <v>0</v>
      </c>
      <c r="BJ23" s="68">
        <f>IFERROR(INDEX(集計pivot売上!$83:$103,MATCH(集計2021年度売上!$B23,集計pivot売上!$A$83:$A$103,0),MATCH(集計2021年度売上!BH$5,集計pivot売上!$83:$83,0)),0)</f>
        <v>0</v>
      </c>
      <c r="BK23" s="69">
        <f>IFERROR(INDEX(集計pivot売上!$177:$196,MATCH(集計2021年度売上!$B23,集計pivot売上!$A$177:$A$196,0),MATCH(集計2021年度売上!BH$5,集計pivot売上!$177:$177,0)),0)</f>
        <v>0</v>
      </c>
      <c r="BL23" s="70">
        <f>IFERROR(INDEX(集計pivot売上!$151:$170,MATCH(集計2021年度売上!$B23,集計pivot売上!$A$151:$A$170,0),MATCH(集計2021年度売上!BH$5,集計pivot売上!$151:$151,0)),0)</f>
        <v>0</v>
      </c>
      <c r="BM23" s="105">
        <f>IFERROR(INDEX(集計pivot売上!$203:$222,MATCH(集計2021年度売上!$B23,集計pivot売上!$A$203:$A$222,0),MATCH(集計2021年度売上!BH$5,集計pivot売上!$203:$203,0)),0)</f>
        <v>0</v>
      </c>
      <c r="BN23" s="71">
        <f>IFERROR(INDEX(集計pivot売上!$54:$73,MATCH(集計2021年度売上!$B23,集計pivot売上!$A$54:$A$73,0),MATCH(集計2021年度売上!BH$5,集計pivot売上!$54:$54,0)),0)</f>
        <v>0</v>
      </c>
      <c r="BO23" s="72">
        <f t="shared" si="8"/>
        <v>0</v>
      </c>
      <c r="BP23" s="66">
        <f>IFERROR(INDEX(集計pivot売上!$3:$22,MATCH(集計2021年度売上!$B23,集計pivot売上!$A$3:$A$22,0),MATCH(集計2021年度売上!BP$5,集計pivot売上!$3:$3,0)),0)</f>
        <v>0</v>
      </c>
      <c r="BQ23" s="67">
        <f>IFERROR(INDEX(集計pivot売上!$28:$47,MATCH(集計2021年度売上!$B23,集計pivot売上!$A$28:$A$47,0),MATCH(集計2021年度売上!BP$5,集計pivot売上!$28:$28,0)),0)</f>
        <v>0</v>
      </c>
      <c r="BR23" s="68">
        <f>IFERROR(INDEX(集計pivot売上!$83:$103,MATCH(集計2021年度売上!$B23,集計pivot売上!$A$83:$A$103,0),MATCH(集計2021年度売上!BP$5,集計pivot売上!$83:$83,0)),0)</f>
        <v>0</v>
      </c>
      <c r="BS23" s="69">
        <f>IFERROR(INDEX(集計pivot売上!$177:$196,MATCH(集計2021年度売上!$B23,集計pivot売上!$A$177:$A$196,0),MATCH(集計2021年度売上!BP$5,集計pivot売上!$177:$177,0)),0)</f>
        <v>0</v>
      </c>
      <c r="BT23" s="70">
        <f>IFERROR(INDEX(集計pivot売上!$151:$170,MATCH(集計2021年度売上!$B23,集計pivot売上!$A$151:$A$170,0),MATCH(集計2021年度売上!BP$5,集計pivot売上!$151:$151,0)),0)</f>
        <v>0</v>
      </c>
      <c r="BU23" s="105">
        <f>IFERROR(INDEX(集計pivot売上!$203:$222,MATCH(集計2021年度売上!$B23,集計pivot売上!$A$203:$A$222,0),MATCH(集計2021年度売上!BP$5,集計pivot売上!$203:$203,0)),0)</f>
        <v>0</v>
      </c>
      <c r="BV23" s="71">
        <f>IFERROR(INDEX(集計pivot売上!$54:$73,MATCH(集計2021年度売上!$B23,集計pivot売上!$A$54:$A$73,0),MATCH(集計2021年度売上!BP$5,集計pivot売上!$54:$54,0)),0)</f>
        <v>0</v>
      </c>
      <c r="BW23" s="72">
        <f t="shared" si="9"/>
        <v>0</v>
      </c>
      <c r="BX23" s="66">
        <f>IFERROR(INDEX(集計pivot売上!$3:$22,MATCH(集計2021年度売上!$B23,集計pivot売上!$A$3:$A$22,0),MATCH(集計2021年度売上!BX$5,集計pivot売上!$3:$3,0)),0)</f>
        <v>0</v>
      </c>
      <c r="BY23" s="67">
        <f>IFERROR(INDEX(集計pivot売上!$28:$47,MATCH(集計2021年度売上!$B23,集計pivot売上!$A$28:$A$47,0),MATCH(集計2021年度売上!BX$5,集計pivot売上!$28:$28,0)),0)</f>
        <v>0</v>
      </c>
      <c r="BZ23" s="68">
        <f>IFERROR(INDEX(集計pivot売上!$83:$103,MATCH(集計2021年度売上!$B23,集計pivot売上!$A$83:$A$103,0),MATCH(集計2021年度売上!BX$5,集計pivot売上!$83:$83,0)),0)</f>
        <v>0</v>
      </c>
      <c r="CA23" s="69">
        <f>IFERROR(INDEX(集計pivot売上!$177:$196,MATCH(集計2021年度売上!$B23,集計pivot売上!$A$177:$A$196,0),MATCH(集計2021年度売上!BX$5,集計pivot売上!$177:$177,0)),0)</f>
        <v>0</v>
      </c>
      <c r="CB23" s="70">
        <f>IFERROR(INDEX(集計pivot売上!$151:$170,MATCH(集計2021年度売上!$B23,集計pivot売上!$A$151:$A$170,0),MATCH(集計2021年度売上!BX$5,集計pivot売上!$151:$151,0)),0)</f>
        <v>0</v>
      </c>
      <c r="CC23" s="105">
        <f>IFERROR(INDEX(集計pivot売上!$203:$222,MATCH(集計2021年度売上!$B23,集計pivot売上!$A$203:$A$222,0),MATCH(集計2021年度売上!BX$5,集計pivot売上!$203:$203,0)),0)</f>
        <v>0</v>
      </c>
      <c r="CD23" s="71">
        <f>IFERROR(INDEX(集計pivot売上!$54:$73,MATCH(集計2021年度売上!$B23,集計pivot売上!$A$54:$A$73,0),MATCH(集計2021年度売上!BX$5,集計pivot売上!$54:$54,0)),0)</f>
        <v>0</v>
      </c>
      <c r="CE23" s="72">
        <f t="shared" si="10"/>
        <v>0</v>
      </c>
      <c r="CF23" s="66">
        <f>IFERROR(INDEX(集計pivot売上!$3:$22,MATCH(集計2021年度売上!$B23,集計pivot売上!$A$3:$A$22,0),MATCH(集計2021年度売上!CF$5,集計pivot売上!$3:$3,0)),0)</f>
        <v>0</v>
      </c>
      <c r="CG23" s="67">
        <f>IFERROR(INDEX(集計pivot売上!$28:$47,MATCH(集計2021年度売上!$B23,集計pivot売上!$A$28:$A$47,0),MATCH(集計2021年度売上!CF$5,集計pivot売上!$28:$28,0)),0)</f>
        <v>0</v>
      </c>
      <c r="CH23" s="68">
        <f>IFERROR(INDEX(集計pivot売上!$83:$103,MATCH(集計2021年度売上!$B23,集計pivot売上!$A$83:$A$103,0),MATCH(集計2021年度売上!CF$5,集計pivot売上!$83:$83,0)),0)</f>
        <v>0</v>
      </c>
      <c r="CI23" s="69">
        <f>IFERROR(INDEX(集計pivot売上!$177:$196,MATCH(集計2021年度売上!$B23,集計pivot売上!$A$177:$A$196,0),MATCH(集計2021年度売上!CF$5,集計pivot売上!$177:$177,0)),0)</f>
        <v>0</v>
      </c>
      <c r="CJ23" s="70">
        <f>IFERROR(INDEX(集計pivot売上!$151:$170,MATCH(集計2021年度売上!$B23,集計pivot売上!$A$151:$A$170,0),MATCH(集計2021年度売上!CF$5,集計pivot売上!$151:$151,0)),0)</f>
        <v>0</v>
      </c>
      <c r="CK23" s="105">
        <f>IFERROR(INDEX(集計pivot売上!$203:$222,MATCH(集計2021年度売上!$B23,集計pivot売上!$A$203:$A$222,0),MATCH(集計2021年度売上!CF$5,集計pivot売上!$203:$203,0)),0)</f>
        <v>0</v>
      </c>
      <c r="CL23" s="71">
        <f>IFERROR(INDEX(集計pivot売上!$54:$73,MATCH(集計2021年度売上!$B23,集計pivot売上!$A$54:$A$73,0),MATCH(集計2021年度売上!CF$5,集計pivot売上!$54:$54,0)),0)</f>
        <v>0</v>
      </c>
      <c r="CM23" s="72">
        <f t="shared" si="11"/>
        <v>0</v>
      </c>
      <c r="CN23" s="66">
        <f>IFERROR(INDEX(集計pivot売上!$3:$22,MATCH(集計2021年度売上!$B23,集計pivot売上!$A$3:$A$22,0),MATCH(集計2021年度売上!CN$5,集計pivot売上!$3:$3,0)),0)</f>
        <v>0</v>
      </c>
      <c r="CO23" s="67">
        <f>IFERROR(INDEX(集計pivot売上!$28:$47,MATCH(集計2021年度売上!$B23,集計pivot売上!$A$28:$A$47,0),MATCH(集計2021年度売上!CN$5,集計pivot売上!$28:$28,0)),0)</f>
        <v>0</v>
      </c>
      <c r="CP23" s="68">
        <f>IFERROR(INDEX(集計pivot売上!$83:$103,MATCH(集計2021年度売上!$B23,集計pivot売上!$A$83:$A$103,0),MATCH(集計2021年度売上!CN$5,集計pivot売上!$83:$83,0)),0)</f>
        <v>0</v>
      </c>
      <c r="CQ23" s="69">
        <f>IFERROR(INDEX(集計pivot売上!$177:$196,MATCH(集計2021年度売上!$B23,集計pivot売上!$A$177:$A$196,0),MATCH(集計2021年度売上!CN$5,集計pivot売上!$177:$177,0)),0)</f>
        <v>0</v>
      </c>
      <c r="CR23" s="70">
        <f>IFERROR(INDEX(集計pivot売上!$151:$170,MATCH(集計2021年度売上!$B23,集計pivot売上!$A$151:$A$170,0),MATCH(集計2021年度売上!CN$5,集計pivot売上!$151:$151,0)),0)</f>
        <v>0</v>
      </c>
      <c r="CS23" s="105">
        <f>IFERROR(INDEX(集計pivot売上!$203:$222,MATCH(集計2021年度売上!$B23,集計pivot売上!$A$203:$A$222,0),MATCH(集計2021年度売上!CN$5,集計pivot売上!$203:$203,0)),0)</f>
        <v>0</v>
      </c>
      <c r="CT23" s="71">
        <f>IFERROR(INDEX(集計pivot売上!$54:$73,MATCH(集計2021年度売上!$B23,集計pivot売上!$A$54:$A$73,0),MATCH(集計2021年度売上!CN$5,集計pivot売上!$54:$54,0)),0)</f>
        <v>0</v>
      </c>
      <c r="CU23" s="73">
        <f t="shared" si="12"/>
        <v>0</v>
      </c>
      <c r="CW23" t="str">
        <f t="shared" si="0"/>
        <v>粉末酒</v>
      </c>
      <c r="CX23" s="46">
        <f t="shared" si="13"/>
        <v>0</v>
      </c>
      <c r="CY23" s="46">
        <f t="shared" si="14"/>
        <v>0</v>
      </c>
      <c r="CZ23" s="46">
        <f t="shared" si="15"/>
        <v>0</v>
      </c>
      <c r="DA23" s="46">
        <f t="shared" si="16"/>
        <v>0</v>
      </c>
      <c r="DC23" s="46">
        <f t="shared" si="17"/>
        <v>0</v>
      </c>
      <c r="DD23" s="46">
        <f t="shared" si="18"/>
        <v>0</v>
      </c>
      <c r="DE23" s="46">
        <f t="shared" si="19"/>
        <v>0</v>
      </c>
      <c r="DF23" s="46">
        <f t="shared" si="20"/>
        <v>0</v>
      </c>
      <c r="DG23" s="46">
        <f t="shared" si="21"/>
        <v>0</v>
      </c>
    </row>
    <row r="24" spans="2:111" s="46" customFormat="1" ht="18.5" thickTop="1" x14ac:dyDescent="0.55000000000000004">
      <c r="B24" s="74" t="s">
        <v>245</v>
      </c>
      <c r="C24" s="75">
        <f>SUM(C7:C23)</f>
        <v>127830</v>
      </c>
      <c r="D24" s="76">
        <f t="shared" ref="D24:BW24" si="22">SUM(D7:D23)</f>
        <v>0</v>
      </c>
      <c r="E24" s="77">
        <f t="shared" si="22"/>
        <v>0</v>
      </c>
      <c r="F24" s="78">
        <f t="shared" si="22"/>
        <v>0</v>
      </c>
      <c r="G24" s="79">
        <f t="shared" si="22"/>
        <v>0</v>
      </c>
      <c r="H24" s="80">
        <f t="shared" si="22"/>
        <v>0</v>
      </c>
      <c r="I24" s="80">
        <f t="shared" si="22"/>
        <v>0</v>
      </c>
      <c r="J24" s="81">
        <f t="shared" si="22"/>
        <v>0</v>
      </c>
      <c r="K24" s="82">
        <f t="shared" si="22"/>
        <v>127830</v>
      </c>
      <c r="L24" s="76">
        <f t="shared" ref="L24:R24" si="23">SUM(L7:L23)</f>
        <v>0</v>
      </c>
      <c r="M24" s="77">
        <f t="shared" si="23"/>
        <v>0</v>
      </c>
      <c r="N24" s="78">
        <f t="shared" si="23"/>
        <v>0</v>
      </c>
      <c r="O24" s="79">
        <f t="shared" si="23"/>
        <v>0</v>
      </c>
      <c r="P24" s="80">
        <f t="shared" si="23"/>
        <v>0</v>
      </c>
      <c r="Q24" s="80">
        <f t="shared" si="23"/>
        <v>0</v>
      </c>
      <c r="R24" s="81">
        <f t="shared" si="23"/>
        <v>0</v>
      </c>
      <c r="S24" s="82">
        <f t="shared" si="22"/>
        <v>127830</v>
      </c>
      <c r="T24" s="76">
        <f t="shared" ref="T24:Z24" si="24">SUM(T7:T23)</f>
        <v>0</v>
      </c>
      <c r="U24" s="77">
        <f t="shared" si="24"/>
        <v>0</v>
      </c>
      <c r="V24" s="78">
        <f t="shared" si="24"/>
        <v>0</v>
      </c>
      <c r="W24" s="79">
        <f t="shared" si="24"/>
        <v>0</v>
      </c>
      <c r="X24" s="80">
        <f t="shared" si="24"/>
        <v>0</v>
      </c>
      <c r="Y24" s="80">
        <f t="shared" si="24"/>
        <v>0</v>
      </c>
      <c r="Z24" s="81">
        <f t="shared" si="24"/>
        <v>0</v>
      </c>
      <c r="AA24" s="82">
        <f t="shared" si="22"/>
        <v>127830</v>
      </c>
      <c r="AB24" s="76">
        <f t="shared" ref="AB24:AH24" si="25">SUM(AB7:AB23)</f>
        <v>0</v>
      </c>
      <c r="AC24" s="77">
        <f t="shared" si="25"/>
        <v>0</v>
      </c>
      <c r="AD24" s="78">
        <f t="shared" si="25"/>
        <v>0</v>
      </c>
      <c r="AE24" s="79">
        <f t="shared" si="25"/>
        <v>0</v>
      </c>
      <c r="AF24" s="80">
        <f t="shared" si="25"/>
        <v>0</v>
      </c>
      <c r="AG24" s="80">
        <f t="shared" si="25"/>
        <v>0</v>
      </c>
      <c r="AH24" s="81">
        <f t="shared" si="25"/>
        <v>0</v>
      </c>
      <c r="AI24" s="82">
        <f t="shared" si="22"/>
        <v>127830</v>
      </c>
      <c r="AJ24" s="76">
        <f t="shared" ref="AJ24:AP24" si="26">SUM(AJ7:AJ23)</f>
        <v>0</v>
      </c>
      <c r="AK24" s="77">
        <f t="shared" si="26"/>
        <v>0</v>
      </c>
      <c r="AL24" s="78">
        <f t="shared" si="26"/>
        <v>0</v>
      </c>
      <c r="AM24" s="79">
        <f t="shared" si="26"/>
        <v>0</v>
      </c>
      <c r="AN24" s="80">
        <f t="shared" si="26"/>
        <v>0</v>
      </c>
      <c r="AO24" s="80">
        <f t="shared" si="26"/>
        <v>0</v>
      </c>
      <c r="AP24" s="81">
        <f t="shared" si="26"/>
        <v>0</v>
      </c>
      <c r="AQ24" s="82">
        <f t="shared" si="22"/>
        <v>127830</v>
      </c>
      <c r="AR24" s="76">
        <f t="shared" ref="AR24:AX24" si="27">SUM(AR7:AR23)</f>
        <v>0</v>
      </c>
      <c r="AS24" s="77">
        <f t="shared" si="27"/>
        <v>0</v>
      </c>
      <c r="AT24" s="78">
        <f t="shared" si="27"/>
        <v>0</v>
      </c>
      <c r="AU24" s="79">
        <f t="shared" si="27"/>
        <v>0</v>
      </c>
      <c r="AV24" s="80">
        <f t="shared" si="27"/>
        <v>0</v>
      </c>
      <c r="AW24" s="80">
        <f t="shared" si="27"/>
        <v>0</v>
      </c>
      <c r="AX24" s="81">
        <f t="shared" si="27"/>
        <v>0</v>
      </c>
      <c r="AY24" s="82">
        <f t="shared" si="22"/>
        <v>127830</v>
      </c>
      <c r="AZ24" s="76">
        <f t="shared" ref="AZ24:BF24" si="28">SUM(AZ7:AZ23)</f>
        <v>0</v>
      </c>
      <c r="BA24" s="77">
        <f t="shared" si="28"/>
        <v>0</v>
      </c>
      <c r="BB24" s="78">
        <f t="shared" si="28"/>
        <v>0</v>
      </c>
      <c r="BC24" s="79">
        <f t="shared" si="28"/>
        <v>0</v>
      </c>
      <c r="BD24" s="80">
        <f t="shared" si="28"/>
        <v>0</v>
      </c>
      <c r="BE24" s="80">
        <f t="shared" si="28"/>
        <v>0</v>
      </c>
      <c r="BF24" s="81">
        <f t="shared" si="28"/>
        <v>0</v>
      </c>
      <c r="BG24" s="82">
        <f t="shared" si="22"/>
        <v>127830</v>
      </c>
      <c r="BH24" s="76">
        <f t="shared" ref="BH24:BN24" si="29">SUM(BH7:BH23)</f>
        <v>0</v>
      </c>
      <c r="BI24" s="77">
        <f t="shared" si="29"/>
        <v>0</v>
      </c>
      <c r="BJ24" s="78">
        <f t="shared" si="29"/>
        <v>0</v>
      </c>
      <c r="BK24" s="79">
        <f t="shared" si="29"/>
        <v>0</v>
      </c>
      <c r="BL24" s="80">
        <f t="shared" si="29"/>
        <v>0</v>
      </c>
      <c r="BM24" s="80">
        <f t="shared" si="29"/>
        <v>0</v>
      </c>
      <c r="BN24" s="81">
        <f t="shared" si="29"/>
        <v>0</v>
      </c>
      <c r="BO24" s="82">
        <f t="shared" si="22"/>
        <v>127830</v>
      </c>
      <c r="BP24" s="76">
        <f t="shared" ref="BP24:BV24" si="30">SUM(BP7:BP23)</f>
        <v>0</v>
      </c>
      <c r="BQ24" s="77">
        <f t="shared" si="30"/>
        <v>0</v>
      </c>
      <c r="BR24" s="78">
        <f t="shared" si="30"/>
        <v>0</v>
      </c>
      <c r="BS24" s="79">
        <f t="shared" si="30"/>
        <v>0</v>
      </c>
      <c r="BT24" s="80">
        <f t="shared" si="30"/>
        <v>0</v>
      </c>
      <c r="BU24" s="80">
        <f t="shared" si="30"/>
        <v>0</v>
      </c>
      <c r="BV24" s="81">
        <f t="shared" si="30"/>
        <v>0</v>
      </c>
      <c r="BW24" s="82">
        <f t="shared" si="22"/>
        <v>127830</v>
      </c>
      <c r="BX24" s="76">
        <f t="shared" ref="BX24:CD24" si="31">SUM(BX7:BX23)</f>
        <v>0</v>
      </c>
      <c r="BY24" s="77">
        <f t="shared" si="31"/>
        <v>0</v>
      </c>
      <c r="BZ24" s="78">
        <f t="shared" si="31"/>
        <v>0</v>
      </c>
      <c r="CA24" s="79">
        <f t="shared" si="31"/>
        <v>0</v>
      </c>
      <c r="CB24" s="80">
        <f t="shared" si="31"/>
        <v>0</v>
      </c>
      <c r="CC24" s="80">
        <f t="shared" si="31"/>
        <v>0</v>
      </c>
      <c r="CD24" s="81">
        <f t="shared" si="31"/>
        <v>0</v>
      </c>
      <c r="CE24" s="82">
        <f t="shared" ref="CE24:CU24" si="32">SUM(CE7:CE23)</f>
        <v>127830</v>
      </c>
      <c r="CF24" s="76">
        <f t="shared" si="32"/>
        <v>0</v>
      </c>
      <c r="CG24" s="77">
        <f t="shared" si="32"/>
        <v>0</v>
      </c>
      <c r="CH24" s="78">
        <f t="shared" si="32"/>
        <v>0</v>
      </c>
      <c r="CI24" s="79">
        <f t="shared" si="32"/>
        <v>0</v>
      </c>
      <c r="CJ24" s="80">
        <f t="shared" si="32"/>
        <v>0</v>
      </c>
      <c r="CK24" s="80">
        <f t="shared" si="32"/>
        <v>0</v>
      </c>
      <c r="CL24" s="81">
        <f t="shared" si="32"/>
        <v>0</v>
      </c>
      <c r="CM24" s="82">
        <f t="shared" si="32"/>
        <v>127830</v>
      </c>
      <c r="CN24" s="76">
        <f t="shared" si="32"/>
        <v>0</v>
      </c>
      <c r="CO24" s="77">
        <f t="shared" si="32"/>
        <v>0</v>
      </c>
      <c r="CP24" s="78">
        <f t="shared" si="32"/>
        <v>0</v>
      </c>
      <c r="CQ24" s="79">
        <f t="shared" si="32"/>
        <v>0</v>
      </c>
      <c r="CR24" s="80">
        <f t="shared" si="32"/>
        <v>0</v>
      </c>
      <c r="CS24" s="80">
        <f t="shared" si="32"/>
        <v>0</v>
      </c>
      <c r="CT24" s="81">
        <f t="shared" si="32"/>
        <v>0</v>
      </c>
      <c r="CU24" s="83">
        <f t="shared" si="32"/>
        <v>127830</v>
      </c>
    </row>
    <row r="25" spans="2:111" x14ac:dyDescent="0.55000000000000004">
      <c r="C25" t="s">
        <v>249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0"/>
  <sheetViews>
    <sheetView topLeftCell="A223" workbookViewId="0">
      <selection activeCell="D230" sqref="D230"/>
    </sheetView>
  </sheetViews>
  <sheetFormatPr defaultRowHeight="18" x14ac:dyDescent="0.55000000000000004"/>
  <cols>
    <col min="1" max="1" width="16.1640625" bestFit="1" customWidth="1"/>
    <col min="2" max="2" width="17.83203125" bestFit="1" customWidth="1"/>
    <col min="3" max="3" width="6.5" bestFit="1" customWidth="1"/>
    <col min="4" max="5" width="5" bestFit="1" customWidth="1"/>
    <col min="6" max="6" width="7.6640625" bestFit="1" customWidth="1"/>
    <col min="7" max="7" width="7.83203125" bestFit="1" customWidth="1"/>
    <col min="8" max="8" width="8.75" bestFit="1" customWidth="1"/>
    <col min="9" max="12" width="7.6640625" bestFit="1" customWidth="1"/>
    <col min="13" max="14" width="8.75" bestFit="1" customWidth="1"/>
    <col min="15" max="17" width="7.83203125" bestFit="1" customWidth="1"/>
    <col min="18" max="18" width="8.9140625" bestFit="1" customWidth="1"/>
    <col min="19" max="19" width="7.83203125" bestFit="1" customWidth="1"/>
    <col min="20" max="20" width="8.75" bestFit="1" customWidth="1"/>
    <col min="21" max="22" width="7.83203125" bestFit="1" customWidth="1"/>
    <col min="23" max="23" width="8.75" bestFit="1" customWidth="1"/>
    <col min="24" max="24" width="7.83203125" bestFit="1" customWidth="1"/>
    <col min="25" max="25" width="7.6640625" bestFit="1" customWidth="1"/>
    <col min="26" max="26" width="8.75" bestFit="1" customWidth="1"/>
    <col min="27" max="27" width="7.6640625" bestFit="1" customWidth="1"/>
    <col min="28" max="29" width="7.83203125" bestFit="1" customWidth="1"/>
    <col min="30" max="31" width="8.75" bestFit="1" customWidth="1"/>
    <col min="32" max="33" width="7.6640625" bestFit="1" customWidth="1"/>
    <col min="34" max="34" width="8.75" bestFit="1" customWidth="1"/>
    <col min="35" max="36" width="7.6640625" bestFit="1" customWidth="1"/>
    <col min="37" max="37" width="7.83203125" bestFit="1" customWidth="1"/>
    <col min="38" max="38" width="8.9140625" bestFit="1" customWidth="1"/>
    <col min="39" max="41" width="8.75" bestFit="1" customWidth="1"/>
    <col min="42" max="42" width="8.9140625" bestFit="1" customWidth="1"/>
    <col min="43" max="43" width="8.4140625" bestFit="1" customWidth="1"/>
  </cols>
  <sheetData>
    <row r="1" spans="1:5" x14ac:dyDescent="0.55000000000000004">
      <c r="A1" t="s">
        <v>190</v>
      </c>
    </row>
    <row r="2" spans="1:5" x14ac:dyDescent="0.55000000000000004">
      <c r="A2" s="12" t="s">
        <v>181</v>
      </c>
      <c r="B2" s="12" t="s">
        <v>67</v>
      </c>
    </row>
    <row r="3" spans="1:5" x14ac:dyDescent="0.55000000000000004">
      <c r="A3" s="4" t="s">
        <v>59</v>
      </c>
      <c r="C3" t="s">
        <v>178</v>
      </c>
      <c r="D3" t="s">
        <v>60</v>
      </c>
      <c r="E3" t="s">
        <v>61</v>
      </c>
    </row>
    <row r="4" spans="1:5" x14ac:dyDescent="0.55000000000000004">
      <c r="A4" s="129" t="s">
        <v>50</v>
      </c>
      <c r="B4" s="177"/>
      <c r="C4" s="177"/>
      <c r="D4" s="177"/>
      <c r="E4" s="177"/>
    </row>
    <row r="5" spans="1:5" x14ac:dyDescent="0.55000000000000004">
      <c r="A5" s="129" t="s">
        <v>86</v>
      </c>
      <c r="B5" s="177"/>
      <c r="C5" s="177"/>
      <c r="D5" s="177"/>
      <c r="E5" s="177"/>
    </row>
    <row r="6" spans="1:5" x14ac:dyDescent="0.55000000000000004">
      <c r="A6" s="129" t="s">
        <v>91</v>
      </c>
      <c r="B6" s="177"/>
      <c r="C6" s="177"/>
      <c r="D6" s="177"/>
      <c r="E6" s="177"/>
    </row>
    <row r="7" spans="1:5" x14ac:dyDescent="0.55000000000000004">
      <c r="A7" s="129" t="s">
        <v>25</v>
      </c>
      <c r="B7" s="177"/>
      <c r="C7" s="177"/>
      <c r="D7" s="177"/>
      <c r="E7" s="177"/>
    </row>
    <row r="8" spans="1:5" x14ac:dyDescent="0.55000000000000004">
      <c r="A8" s="129" t="s">
        <v>51</v>
      </c>
      <c r="B8" s="177"/>
      <c r="C8" s="177"/>
      <c r="D8" s="177"/>
      <c r="E8" s="177"/>
    </row>
    <row r="9" spans="1:5" x14ac:dyDescent="0.55000000000000004">
      <c r="A9" s="129" t="s">
        <v>84</v>
      </c>
      <c r="B9" s="177"/>
      <c r="C9" s="177"/>
      <c r="D9" s="177"/>
      <c r="E9" s="177"/>
    </row>
    <row r="10" spans="1:5" x14ac:dyDescent="0.55000000000000004">
      <c r="A10" s="129" t="s">
        <v>87</v>
      </c>
      <c r="B10" s="177"/>
      <c r="C10" s="177"/>
      <c r="D10" s="177"/>
      <c r="E10" s="177"/>
    </row>
    <row r="11" spans="1:5" x14ac:dyDescent="0.55000000000000004">
      <c r="A11" s="129" t="s">
        <v>64</v>
      </c>
      <c r="B11" s="177"/>
      <c r="C11" s="177"/>
      <c r="D11" s="177"/>
      <c r="E11" s="177"/>
    </row>
    <row r="12" spans="1:5" x14ac:dyDescent="0.55000000000000004">
      <c r="A12" s="129" t="s">
        <v>85</v>
      </c>
      <c r="B12" s="177"/>
      <c r="C12" s="177"/>
      <c r="D12" s="177"/>
      <c r="E12" s="177"/>
    </row>
    <row r="13" spans="1:5" x14ac:dyDescent="0.55000000000000004">
      <c r="A13" s="129" t="s">
        <v>89</v>
      </c>
      <c r="B13" s="177"/>
      <c r="C13" s="177"/>
      <c r="D13" s="177"/>
      <c r="E13" s="177"/>
    </row>
    <row r="14" spans="1:5" x14ac:dyDescent="0.55000000000000004">
      <c r="A14" s="129" t="s">
        <v>88</v>
      </c>
      <c r="B14" s="177"/>
      <c r="C14" s="177"/>
      <c r="D14" s="177"/>
      <c r="E14" s="177"/>
    </row>
    <row r="15" spans="1:5" x14ac:dyDescent="0.55000000000000004">
      <c r="A15" s="129" t="s">
        <v>92</v>
      </c>
      <c r="B15" s="177"/>
      <c r="C15" s="177"/>
      <c r="D15" s="177"/>
      <c r="E15" s="177"/>
    </row>
    <row r="16" spans="1:5" x14ac:dyDescent="0.55000000000000004">
      <c r="A16" s="129" t="s">
        <v>62</v>
      </c>
      <c r="B16" s="177"/>
      <c r="C16" s="177">
        <v>330</v>
      </c>
      <c r="D16" s="177"/>
      <c r="E16" s="177">
        <v>330</v>
      </c>
    </row>
    <row r="17" spans="1:5" x14ac:dyDescent="0.55000000000000004">
      <c r="A17" s="129" t="s">
        <v>74</v>
      </c>
      <c r="B17" s="177"/>
      <c r="C17" s="177"/>
      <c r="D17" s="177"/>
      <c r="E17" s="177"/>
    </row>
    <row r="18" spans="1:5" x14ac:dyDescent="0.55000000000000004">
      <c r="A18" s="129" t="s">
        <v>90</v>
      </c>
      <c r="B18" s="177"/>
      <c r="C18" s="177"/>
      <c r="D18" s="177"/>
      <c r="E18" s="177"/>
    </row>
    <row r="19" spans="1:5" x14ac:dyDescent="0.55000000000000004">
      <c r="A19" s="129" t="s">
        <v>93</v>
      </c>
      <c r="B19" s="177"/>
      <c r="C19" s="177"/>
      <c r="D19" s="177"/>
      <c r="E19" s="177"/>
    </row>
    <row r="20" spans="1:5" x14ac:dyDescent="0.55000000000000004">
      <c r="A20" s="129" t="s">
        <v>63</v>
      </c>
      <c r="B20" s="177"/>
      <c r="C20" s="177"/>
      <c r="D20" s="177"/>
      <c r="E20" s="177"/>
    </row>
    <row r="21" spans="1:5" x14ac:dyDescent="0.55000000000000004">
      <c r="A21" s="129" t="s">
        <v>60</v>
      </c>
      <c r="B21" s="177"/>
      <c r="C21" s="177"/>
      <c r="D21" s="177"/>
      <c r="E21" s="177"/>
    </row>
    <row r="22" spans="1:5" x14ac:dyDescent="0.55000000000000004">
      <c r="A22" s="129" t="s">
        <v>334</v>
      </c>
      <c r="B22" s="177"/>
      <c r="C22" s="177"/>
      <c r="D22" s="177"/>
      <c r="E22" s="177"/>
    </row>
    <row r="23" spans="1:5" x14ac:dyDescent="0.55000000000000004">
      <c r="A23" s="129" t="s">
        <v>61</v>
      </c>
      <c r="B23" s="177"/>
      <c r="C23" s="177">
        <v>330</v>
      </c>
      <c r="D23" s="177"/>
      <c r="E23" s="177">
        <v>330</v>
      </c>
    </row>
    <row r="26" spans="1:5" x14ac:dyDescent="0.55000000000000004">
      <c r="A26" t="s">
        <v>191</v>
      </c>
    </row>
    <row r="27" spans="1:5" x14ac:dyDescent="0.55000000000000004">
      <c r="A27" s="12" t="s">
        <v>192</v>
      </c>
      <c r="B27" s="12" t="s">
        <v>67</v>
      </c>
    </row>
    <row r="28" spans="1:5" x14ac:dyDescent="0.55000000000000004">
      <c r="A28" s="4" t="s">
        <v>59</v>
      </c>
      <c r="C28" t="s">
        <v>60</v>
      </c>
      <c r="D28" t="s">
        <v>61</v>
      </c>
    </row>
    <row r="29" spans="1:5" x14ac:dyDescent="0.55000000000000004">
      <c r="A29" s="129" t="s">
        <v>50</v>
      </c>
      <c r="B29" s="177">
        <v>0</v>
      </c>
      <c r="C29" s="177"/>
      <c r="D29" s="177">
        <v>0</v>
      </c>
    </row>
    <row r="30" spans="1:5" x14ac:dyDescent="0.55000000000000004">
      <c r="A30" s="129" t="s">
        <v>86</v>
      </c>
      <c r="B30" s="177">
        <v>0</v>
      </c>
      <c r="C30" s="177"/>
      <c r="D30" s="177">
        <v>0</v>
      </c>
    </row>
    <row r="31" spans="1:5" x14ac:dyDescent="0.55000000000000004">
      <c r="A31" s="129" t="s">
        <v>91</v>
      </c>
      <c r="B31" s="177">
        <v>0</v>
      </c>
      <c r="C31" s="177"/>
      <c r="D31" s="177">
        <v>0</v>
      </c>
    </row>
    <row r="32" spans="1:5" x14ac:dyDescent="0.55000000000000004">
      <c r="A32" s="129" t="s">
        <v>25</v>
      </c>
      <c r="B32" s="177">
        <v>0</v>
      </c>
      <c r="C32" s="177"/>
      <c r="D32" s="177">
        <v>0</v>
      </c>
    </row>
    <row r="33" spans="1:4" x14ac:dyDescent="0.55000000000000004">
      <c r="A33" s="129" t="s">
        <v>51</v>
      </c>
      <c r="B33" s="177">
        <v>0</v>
      </c>
      <c r="C33" s="177"/>
      <c r="D33" s="177">
        <v>0</v>
      </c>
    </row>
    <row r="34" spans="1:4" x14ac:dyDescent="0.55000000000000004">
      <c r="A34" s="129" t="s">
        <v>84</v>
      </c>
      <c r="B34" s="177">
        <v>0</v>
      </c>
      <c r="C34" s="177"/>
      <c r="D34" s="177">
        <v>0</v>
      </c>
    </row>
    <row r="35" spans="1:4" x14ac:dyDescent="0.55000000000000004">
      <c r="A35" s="129" t="s">
        <v>87</v>
      </c>
      <c r="B35" s="177">
        <v>0</v>
      </c>
      <c r="C35" s="177"/>
      <c r="D35" s="177">
        <v>0</v>
      </c>
    </row>
    <row r="36" spans="1:4" x14ac:dyDescent="0.55000000000000004">
      <c r="A36" s="129" t="s">
        <v>64</v>
      </c>
      <c r="B36" s="177">
        <v>0</v>
      </c>
      <c r="C36" s="177"/>
      <c r="D36" s="177">
        <v>0</v>
      </c>
    </row>
    <row r="37" spans="1:4" x14ac:dyDescent="0.55000000000000004">
      <c r="A37" s="129" t="s">
        <v>85</v>
      </c>
      <c r="B37" s="177">
        <v>0</v>
      </c>
      <c r="C37" s="177"/>
      <c r="D37" s="177">
        <v>0</v>
      </c>
    </row>
    <row r="38" spans="1:4" x14ac:dyDescent="0.55000000000000004">
      <c r="A38" s="129" t="s">
        <v>89</v>
      </c>
      <c r="B38" s="177">
        <v>0</v>
      </c>
      <c r="C38" s="177"/>
      <c r="D38" s="177">
        <v>0</v>
      </c>
    </row>
    <row r="39" spans="1:4" x14ac:dyDescent="0.55000000000000004">
      <c r="A39" s="129" t="s">
        <v>88</v>
      </c>
      <c r="B39" s="177">
        <v>0</v>
      </c>
      <c r="C39" s="177"/>
      <c r="D39" s="177">
        <v>0</v>
      </c>
    </row>
    <row r="40" spans="1:4" x14ac:dyDescent="0.55000000000000004">
      <c r="A40" s="129" t="s">
        <v>92</v>
      </c>
      <c r="B40" s="177">
        <v>0</v>
      </c>
      <c r="C40" s="177"/>
      <c r="D40" s="177">
        <v>0</v>
      </c>
    </row>
    <row r="41" spans="1:4" x14ac:dyDescent="0.55000000000000004">
      <c r="A41" s="129" t="s">
        <v>62</v>
      </c>
      <c r="B41" s="177">
        <v>0</v>
      </c>
      <c r="C41" s="177"/>
      <c r="D41" s="177">
        <v>0</v>
      </c>
    </row>
    <row r="42" spans="1:4" x14ac:dyDescent="0.55000000000000004">
      <c r="A42" s="129" t="s">
        <v>74</v>
      </c>
      <c r="B42" s="177">
        <v>0</v>
      </c>
      <c r="C42" s="177"/>
      <c r="D42" s="177">
        <v>0</v>
      </c>
    </row>
    <row r="43" spans="1:4" x14ac:dyDescent="0.55000000000000004">
      <c r="A43" s="129" t="s">
        <v>90</v>
      </c>
      <c r="B43" s="177">
        <v>0</v>
      </c>
      <c r="C43" s="177"/>
      <c r="D43" s="177">
        <v>0</v>
      </c>
    </row>
    <row r="44" spans="1:4" x14ac:dyDescent="0.55000000000000004">
      <c r="A44" s="129" t="s">
        <v>93</v>
      </c>
      <c r="B44" s="177">
        <v>0</v>
      </c>
      <c r="C44" s="177"/>
      <c r="D44" s="177">
        <v>0</v>
      </c>
    </row>
    <row r="45" spans="1:4" x14ac:dyDescent="0.55000000000000004">
      <c r="A45" s="129" t="s">
        <v>63</v>
      </c>
      <c r="B45" s="177">
        <v>0</v>
      </c>
      <c r="C45" s="177"/>
      <c r="D45" s="177">
        <v>0</v>
      </c>
    </row>
    <row r="46" spans="1:4" x14ac:dyDescent="0.55000000000000004">
      <c r="A46" s="129" t="s">
        <v>60</v>
      </c>
      <c r="B46" s="177"/>
      <c r="C46" s="177"/>
      <c r="D46" s="177"/>
    </row>
    <row r="47" spans="1:4" x14ac:dyDescent="0.55000000000000004">
      <c r="A47" s="129" t="s">
        <v>334</v>
      </c>
      <c r="B47" s="177">
        <v>0</v>
      </c>
      <c r="C47" s="177"/>
      <c r="D47" s="177">
        <v>0</v>
      </c>
    </row>
    <row r="48" spans="1:4" x14ac:dyDescent="0.55000000000000004">
      <c r="A48" s="129" t="s">
        <v>61</v>
      </c>
      <c r="B48" s="177">
        <v>0</v>
      </c>
      <c r="C48" s="177"/>
      <c r="D48" s="177">
        <v>0</v>
      </c>
    </row>
    <row r="50" spans="1:4" x14ac:dyDescent="0.55000000000000004">
      <c r="A50" s="13" t="s">
        <v>194</v>
      </c>
    </row>
    <row r="51" spans="1:4" x14ac:dyDescent="0.55000000000000004">
      <c r="A51" s="12" t="s">
        <v>102</v>
      </c>
      <c r="B51" t="s">
        <v>188</v>
      </c>
    </row>
    <row r="53" spans="1:4" x14ac:dyDescent="0.55000000000000004">
      <c r="A53" s="12" t="s">
        <v>181</v>
      </c>
      <c r="B53" s="12" t="s">
        <v>67</v>
      </c>
    </row>
    <row r="54" spans="1:4" x14ac:dyDescent="0.55000000000000004">
      <c r="A54" s="4" t="s">
        <v>59</v>
      </c>
      <c r="C54" t="s">
        <v>60</v>
      </c>
      <c r="D54" t="s">
        <v>61</v>
      </c>
    </row>
    <row r="55" spans="1:4" x14ac:dyDescent="0.55000000000000004">
      <c r="A55" s="129" t="s">
        <v>50</v>
      </c>
      <c r="B55" s="177"/>
      <c r="C55" s="177"/>
      <c r="D55" s="177"/>
    </row>
    <row r="56" spans="1:4" x14ac:dyDescent="0.55000000000000004">
      <c r="A56" s="129" t="s">
        <v>86</v>
      </c>
      <c r="B56" s="177"/>
      <c r="C56" s="177"/>
      <c r="D56" s="177"/>
    </row>
    <row r="57" spans="1:4" x14ac:dyDescent="0.55000000000000004">
      <c r="A57" s="129" t="s">
        <v>91</v>
      </c>
      <c r="B57" s="177"/>
      <c r="C57" s="177"/>
      <c r="D57" s="177"/>
    </row>
    <row r="58" spans="1:4" x14ac:dyDescent="0.55000000000000004">
      <c r="A58" s="129" t="s">
        <v>25</v>
      </c>
      <c r="B58" s="177"/>
      <c r="C58" s="177"/>
      <c r="D58" s="177"/>
    </row>
    <row r="59" spans="1:4" x14ac:dyDescent="0.55000000000000004">
      <c r="A59" s="129" t="s">
        <v>51</v>
      </c>
      <c r="B59" s="177"/>
      <c r="C59" s="177"/>
      <c r="D59" s="177"/>
    </row>
    <row r="60" spans="1:4" x14ac:dyDescent="0.55000000000000004">
      <c r="A60" s="129" t="s">
        <v>84</v>
      </c>
      <c r="B60" s="177"/>
      <c r="C60" s="177"/>
      <c r="D60" s="177"/>
    </row>
    <row r="61" spans="1:4" x14ac:dyDescent="0.55000000000000004">
      <c r="A61" s="129" t="s">
        <v>87</v>
      </c>
      <c r="B61" s="177"/>
      <c r="C61" s="177"/>
      <c r="D61" s="177"/>
    </row>
    <row r="62" spans="1:4" x14ac:dyDescent="0.55000000000000004">
      <c r="A62" s="129" t="s">
        <v>64</v>
      </c>
      <c r="B62" s="177"/>
      <c r="C62" s="177"/>
      <c r="D62" s="177"/>
    </row>
    <row r="63" spans="1:4" x14ac:dyDescent="0.55000000000000004">
      <c r="A63" s="129" t="s">
        <v>85</v>
      </c>
      <c r="B63" s="177"/>
      <c r="C63" s="177"/>
      <c r="D63" s="177"/>
    </row>
    <row r="64" spans="1:4" x14ac:dyDescent="0.55000000000000004">
      <c r="A64" s="129" t="s">
        <v>89</v>
      </c>
      <c r="B64" s="177"/>
      <c r="C64" s="177"/>
      <c r="D64" s="177"/>
    </row>
    <row r="65" spans="1:4" x14ac:dyDescent="0.55000000000000004">
      <c r="A65" s="129" t="s">
        <v>88</v>
      </c>
      <c r="B65" s="177"/>
      <c r="C65" s="177"/>
      <c r="D65" s="177"/>
    </row>
    <row r="66" spans="1:4" x14ac:dyDescent="0.55000000000000004">
      <c r="A66" s="129" t="s">
        <v>92</v>
      </c>
      <c r="B66" s="177"/>
      <c r="C66" s="177"/>
      <c r="D66" s="177"/>
    </row>
    <row r="67" spans="1:4" x14ac:dyDescent="0.55000000000000004">
      <c r="A67" s="129" t="s">
        <v>62</v>
      </c>
      <c r="B67" s="177">
        <v>330</v>
      </c>
      <c r="C67" s="177"/>
      <c r="D67" s="177">
        <v>330</v>
      </c>
    </row>
    <row r="68" spans="1:4" x14ac:dyDescent="0.55000000000000004">
      <c r="A68" s="129" t="s">
        <v>74</v>
      </c>
      <c r="B68" s="177"/>
      <c r="C68" s="177"/>
      <c r="D68" s="177"/>
    </row>
    <row r="69" spans="1:4" x14ac:dyDescent="0.55000000000000004">
      <c r="A69" s="129" t="s">
        <v>90</v>
      </c>
      <c r="B69" s="177"/>
      <c r="C69" s="177"/>
      <c r="D69" s="177"/>
    </row>
    <row r="70" spans="1:4" x14ac:dyDescent="0.55000000000000004">
      <c r="A70" s="129" t="s">
        <v>93</v>
      </c>
      <c r="B70" s="177"/>
      <c r="C70" s="177"/>
      <c r="D70" s="177"/>
    </row>
    <row r="71" spans="1:4" x14ac:dyDescent="0.55000000000000004">
      <c r="A71" s="129" t="s">
        <v>63</v>
      </c>
      <c r="B71" s="177"/>
      <c r="C71" s="177"/>
      <c r="D71" s="177"/>
    </row>
    <row r="72" spans="1:4" x14ac:dyDescent="0.55000000000000004">
      <c r="A72" s="129" t="s">
        <v>60</v>
      </c>
      <c r="B72" s="177"/>
      <c r="C72" s="177"/>
      <c r="D72" s="177"/>
    </row>
    <row r="73" spans="1:4" x14ac:dyDescent="0.55000000000000004">
      <c r="A73" s="129" t="s">
        <v>334</v>
      </c>
      <c r="B73" s="177"/>
      <c r="C73" s="177"/>
      <c r="D73" s="177"/>
    </row>
    <row r="74" spans="1:4" x14ac:dyDescent="0.55000000000000004">
      <c r="A74" s="129" t="s">
        <v>61</v>
      </c>
      <c r="B74" s="177">
        <v>330</v>
      </c>
      <c r="C74" s="177"/>
      <c r="D74" s="177">
        <v>330</v>
      </c>
    </row>
    <row r="79" spans="1:4" x14ac:dyDescent="0.55000000000000004">
      <c r="A79" t="s">
        <v>198</v>
      </c>
    </row>
    <row r="80" spans="1:4" x14ac:dyDescent="0.55000000000000004">
      <c r="A80" s="12" t="s">
        <v>102</v>
      </c>
      <c r="B80" t="s">
        <v>109</v>
      </c>
    </row>
    <row r="82" spans="1:4" x14ac:dyDescent="0.55000000000000004">
      <c r="A82" s="12" t="s">
        <v>192</v>
      </c>
      <c r="B82" s="12" t="s">
        <v>67</v>
      </c>
    </row>
    <row r="83" spans="1:4" x14ac:dyDescent="0.55000000000000004">
      <c r="A83" s="4" t="s">
        <v>59</v>
      </c>
      <c r="C83" t="s">
        <v>60</v>
      </c>
      <c r="D83" t="s">
        <v>61</v>
      </c>
    </row>
    <row r="84" spans="1:4" x14ac:dyDescent="0.55000000000000004">
      <c r="A84" s="129" t="s">
        <v>50</v>
      </c>
      <c r="B84" s="177">
        <v>0</v>
      </c>
      <c r="C84" s="177"/>
      <c r="D84" s="177">
        <v>0</v>
      </c>
    </row>
    <row r="85" spans="1:4" x14ac:dyDescent="0.55000000000000004">
      <c r="A85" s="129" t="s">
        <v>86</v>
      </c>
      <c r="B85" s="177">
        <v>0</v>
      </c>
      <c r="C85" s="177"/>
      <c r="D85" s="177">
        <v>0</v>
      </c>
    </row>
    <row r="86" spans="1:4" x14ac:dyDescent="0.55000000000000004">
      <c r="A86" s="129" t="s">
        <v>91</v>
      </c>
      <c r="B86" s="177">
        <v>0</v>
      </c>
      <c r="C86" s="177"/>
      <c r="D86" s="177">
        <v>0</v>
      </c>
    </row>
    <row r="87" spans="1:4" x14ac:dyDescent="0.55000000000000004">
      <c r="A87" s="129" t="s">
        <v>25</v>
      </c>
      <c r="B87" s="177">
        <v>0</v>
      </c>
      <c r="C87" s="177"/>
      <c r="D87" s="177">
        <v>0</v>
      </c>
    </row>
    <row r="88" spans="1:4" x14ac:dyDescent="0.55000000000000004">
      <c r="A88" s="129" t="s">
        <v>51</v>
      </c>
      <c r="B88" s="177">
        <v>0</v>
      </c>
      <c r="C88" s="177"/>
      <c r="D88" s="177">
        <v>0</v>
      </c>
    </row>
    <row r="89" spans="1:4" x14ac:dyDescent="0.55000000000000004">
      <c r="A89" s="129" t="s">
        <v>87</v>
      </c>
      <c r="B89" s="177">
        <v>0</v>
      </c>
      <c r="C89" s="177"/>
      <c r="D89" s="177">
        <v>0</v>
      </c>
    </row>
    <row r="90" spans="1:4" x14ac:dyDescent="0.55000000000000004">
      <c r="A90" s="129" t="s">
        <v>64</v>
      </c>
      <c r="B90" s="177">
        <v>0</v>
      </c>
      <c r="C90" s="177"/>
      <c r="D90" s="177">
        <v>0</v>
      </c>
    </row>
    <row r="91" spans="1:4" x14ac:dyDescent="0.55000000000000004">
      <c r="A91" s="129" t="s">
        <v>85</v>
      </c>
      <c r="B91" s="177">
        <v>0</v>
      </c>
      <c r="C91" s="177"/>
      <c r="D91" s="177">
        <v>0</v>
      </c>
    </row>
    <row r="92" spans="1:4" x14ac:dyDescent="0.55000000000000004">
      <c r="A92" s="129" t="s">
        <v>89</v>
      </c>
      <c r="B92" s="177">
        <v>0</v>
      </c>
      <c r="C92" s="177"/>
      <c r="D92" s="177">
        <v>0</v>
      </c>
    </row>
    <row r="93" spans="1:4" x14ac:dyDescent="0.55000000000000004">
      <c r="A93" s="129" t="s">
        <v>92</v>
      </c>
      <c r="B93" s="177">
        <v>0</v>
      </c>
      <c r="C93" s="177"/>
      <c r="D93" s="177">
        <v>0</v>
      </c>
    </row>
    <row r="94" spans="1:4" x14ac:dyDescent="0.55000000000000004">
      <c r="A94" s="129" t="s">
        <v>62</v>
      </c>
      <c r="B94" s="177">
        <v>0</v>
      </c>
      <c r="C94" s="177"/>
      <c r="D94" s="177">
        <v>0</v>
      </c>
    </row>
    <row r="95" spans="1:4" x14ac:dyDescent="0.55000000000000004">
      <c r="A95" s="129" t="s">
        <v>90</v>
      </c>
      <c r="B95" s="177">
        <v>0</v>
      </c>
      <c r="C95" s="177"/>
      <c r="D95" s="177">
        <v>0</v>
      </c>
    </row>
    <row r="96" spans="1:4" x14ac:dyDescent="0.55000000000000004">
      <c r="A96" s="129" t="s">
        <v>93</v>
      </c>
      <c r="B96" s="177">
        <v>0</v>
      </c>
      <c r="C96" s="177"/>
      <c r="D96" s="177">
        <v>0</v>
      </c>
    </row>
    <row r="97" spans="1:4" x14ac:dyDescent="0.55000000000000004">
      <c r="A97" s="129" t="s">
        <v>60</v>
      </c>
      <c r="B97" s="177"/>
      <c r="C97" s="177"/>
      <c r="D97" s="177"/>
    </row>
    <row r="98" spans="1:4" x14ac:dyDescent="0.55000000000000004">
      <c r="A98" s="129" t="s">
        <v>61</v>
      </c>
      <c r="B98" s="177">
        <v>0</v>
      </c>
      <c r="C98" s="177"/>
      <c r="D98" s="177">
        <v>0</v>
      </c>
    </row>
    <row r="102" spans="1:4" x14ac:dyDescent="0.55000000000000004">
      <c r="A102" s="4"/>
    </row>
    <row r="106" spans="1:4" x14ac:dyDescent="0.55000000000000004">
      <c r="A106" t="s">
        <v>244</v>
      </c>
    </row>
    <row r="107" spans="1:4" x14ac:dyDescent="0.55000000000000004">
      <c r="A107" s="12" t="s">
        <v>265</v>
      </c>
      <c r="B107" s="12" t="s">
        <v>67</v>
      </c>
    </row>
    <row r="108" spans="1:4" x14ac:dyDescent="0.55000000000000004">
      <c r="A108" s="4" t="s">
        <v>59</v>
      </c>
      <c r="C108" t="s">
        <v>60</v>
      </c>
      <c r="D108" t="s">
        <v>61</v>
      </c>
    </row>
    <row r="109" spans="1:4" x14ac:dyDescent="0.55000000000000004">
      <c r="A109" s="129" t="s">
        <v>50</v>
      </c>
      <c r="B109" s="177">
        <v>1</v>
      </c>
      <c r="C109" s="177"/>
      <c r="D109" s="177">
        <v>1</v>
      </c>
    </row>
    <row r="110" spans="1:4" x14ac:dyDescent="0.55000000000000004">
      <c r="A110" s="129" t="s">
        <v>86</v>
      </c>
      <c r="B110" s="177">
        <v>1</v>
      </c>
      <c r="C110" s="177"/>
      <c r="D110" s="177">
        <v>1</v>
      </c>
    </row>
    <row r="111" spans="1:4" x14ac:dyDescent="0.55000000000000004">
      <c r="A111" s="129" t="s">
        <v>91</v>
      </c>
      <c r="B111" s="177">
        <v>1</v>
      </c>
      <c r="C111" s="177"/>
      <c r="D111" s="177">
        <v>1</v>
      </c>
    </row>
    <row r="112" spans="1:4" x14ac:dyDescent="0.55000000000000004">
      <c r="A112" s="129" t="s">
        <v>25</v>
      </c>
      <c r="B112" s="177">
        <v>1</v>
      </c>
      <c r="C112" s="177"/>
      <c r="D112" s="177">
        <v>1</v>
      </c>
    </row>
    <row r="113" spans="1:4" x14ac:dyDescent="0.55000000000000004">
      <c r="A113" s="129" t="s">
        <v>51</v>
      </c>
      <c r="B113" s="177">
        <v>1</v>
      </c>
      <c r="C113" s="177"/>
      <c r="D113" s="177">
        <v>1</v>
      </c>
    </row>
    <row r="114" spans="1:4" x14ac:dyDescent="0.55000000000000004">
      <c r="A114" s="129" t="s">
        <v>84</v>
      </c>
      <c r="B114" s="177">
        <v>1</v>
      </c>
      <c r="C114" s="177"/>
      <c r="D114" s="177">
        <v>1</v>
      </c>
    </row>
    <row r="115" spans="1:4" x14ac:dyDescent="0.55000000000000004">
      <c r="A115" s="129" t="s">
        <v>87</v>
      </c>
      <c r="B115" s="177">
        <v>1</v>
      </c>
      <c r="C115" s="177"/>
      <c r="D115" s="177">
        <v>1</v>
      </c>
    </row>
    <row r="116" spans="1:4" x14ac:dyDescent="0.55000000000000004">
      <c r="A116" s="129" t="s">
        <v>64</v>
      </c>
      <c r="B116" s="177">
        <v>1</v>
      </c>
      <c r="C116" s="177"/>
      <c r="D116" s="177">
        <v>1</v>
      </c>
    </row>
    <row r="117" spans="1:4" x14ac:dyDescent="0.55000000000000004">
      <c r="A117" s="129" t="s">
        <v>85</v>
      </c>
      <c r="B117" s="177">
        <v>1</v>
      </c>
      <c r="C117" s="177"/>
      <c r="D117" s="177">
        <v>1</v>
      </c>
    </row>
    <row r="118" spans="1:4" x14ac:dyDescent="0.55000000000000004">
      <c r="A118" s="129" t="s">
        <v>89</v>
      </c>
      <c r="B118" s="177">
        <v>1</v>
      </c>
      <c r="C118" s="177"/>
      <c r="D118" s="177">
        <v>1</v>
      </c>
    </row>
    <row r="119" spans="1:4" x14ac:dyDescent="0.55000000000000004">
      <c r="A119" s="129" t="s">
        <v>88</v>
      </c>
      <c r="B119" s="177">
        <v>1</v>
      </c>
      <c r="C119" s="177"/>
      <c r="D119" s="177">
        <v>1</v>
      </c>
    </row>
    <row r="120" spans="1:4" x14ac:dyDescent="0.55000000000000004">
      <c r="A120" s="129" t="s">
        <v>92</v>
      </c>
      <c r="B120" s="177">
        <v>1</v>
      </c>
      <c r="C120" s="177"/>
      <c r="D120" s="177">
        <v>1</v>
      </c>
    </row>
    <row r="121" spans="1:4" x14ac:dyDescent="0.55000000000000004">
      <c r="A121" s="129" t="s">
        <v>62</v>
      </c>
      <c r="B121" s="177">
        <v>2</v>
      </c>
      <c r="C121" s="177"/>
      <c r="D121" s="177">
        <v>2</v>
      </c>
    </row>
    <row r="122" spans="1:4" x14ac:dyDescent="0.55000000000000004">
      <c r="A122" s="129" t="s">
        <v>74</v>
      </c>
      <c r="B122" s="177">
        <v>1</v>
      </c>
      <c r="C122" s="177"/>
      <c r="D122" s="177">
        <v>1</v>
      </c>
    </row>
    <row r="123" spans="1:4" x14ac:dyDescent="0.55000000000000004">
      <c r="A123" s="129" t="s">
        <v>90</v>
      </c>
      <c r="B123" s="177">
        <v>1</v>
      </c>
      <c r="C123" s="177"/>
      <c r="D123" s="177">
        <v>1</v>
      </c>
    </row>
    <row r="124" spans="1:4" x14ac:dyDescent="0.55000000000000004">
      <c r="A124" s="129" t="s">
        <v>93</v>
      </c>
      <c r="B124" s="177">
        <v>1</v>
      </c>
      <c r="C124" s="177"/>
      <c r="D124" s="177">
        <v>1</v>
      </c>
    </row>
    <row r="125" spans="1:4" x14ac:dyDescent="0.55000000000000004">
      <c r="A125" s="129" t="s">
        <v>63</v>
      </c>
      <c r="B125" s="177">
        <v>1</v>
      </c>
      <c r="C125" s="177"/>
      <c r="D125" s="177">
        <v>1</v>
      </c>
    </row>
    <row r="126" spans="1:4" x14ac:dyDescent="0.55000000000000004">
      <c r="A126" s="129" t="s">
        <v>60</v>
      </c>
      <c r="B126" s="177"/>
      <c r="C126" s="177"/>
      <c r="D126" s="177"/>
    </row>
    <row r="127" spans="1:4" x14ac:dyDescent="0.55000000000000004">
      <c r="A127" s="129" t="s">
        <v>334</v>
      </c>
      <c r="B127" s="177">
        <v>1</v>
      </c>
      <c r="C127" s="177"/>
      <c r="D127" s="177">
        <v>1</v>
      </c>
    </row>
    <row r="128" spans="1:4" x14ac:dyDescent="0.55000000000000004">
      <c r="A128" s="13" t="s">
        <v>61</v>
      </c>
      <c r="B128" s="177">
        <v>19</v>
      </c>
      <c r="C128" s="177"/>
      <c r="D128" s="177">
        <v>19</v>
      </c>
    </row>
    <row r="138" spans="1:1" x14ac:dyDescent="0.55000000000000004">
      <c r="A138" s="13"/>
    </row>
    <row r="139" spans="1:1" x14ac:dyDescent="0.55000000000000004">
      <c r="A139" s="13"/>
    </row>
    <row r="140" spans="1:1" x14ac:dyDescent="0.55000000000000004">
      <c r="A140" s="13"/>
    </row>
    <row r="141" spans="1:1" x14ac:dyDescent="0.55000000000000004">
      <c r="A141" s="13"/>
    </row>
    <row r="142" spans="1:1" x14ac:dyDescent="0.55000000000000004">
      <c r="A142" s="13"/>
    </row>
    <row r="143" spans="1:1" x14ac:dyDescent="0.55000000000000004">
      <c r="A143" s="13"/>
    </row>
    <row r="144" spans="1:1" x14ac:dyDescent="0.55000000000000004">
      <c r="A144" s="13"/>
    </row>
    <row r="145" spans="1:4" x14ac:dyDescent="0.55000000000000004">
      <c r="A145" s="13"/>
    </row>
    <row r="146" spans="1:4" x14ac:dyDescent="0.55000000000000004">
      <c r="A146" s="13"/>
    </row>
    <row r="147" spans="1:4" x14ac:dyDescent="0.55000000000000004">
      <c r="A147" t="s">
        <v>186</v>
      </c>
    </row>
    <row r="148" spans="1:4" x14ac:dyDescent="0.55000000000000004">
      <c r="A148" s="12" t="s">
        <v>102</v>
      </c>
      <c r="B148" t="s">
        <v>109</v>
      </c>
    </row>
    <row r="150" spans="1:4" x14ac:dyDescent="0.55000000000000004">
      <c r="A150" s="12" t="s">
        <v>192</v>
      </c>
      <c r="B150" s="12" t="s">
        <v>67</v>
      </c>
    </row>
    <row r="151" spans="1:4" x14ac:dyDescent="0.55000000000000004">
      <c r="A151" s="4" t="s">
        <v>59</v>
      </c>
      <c r="C151" t="s">
        <v>60</v>
      </c>
      <c r="D151" t="s">
        <v>61</v>
      </c>
    </row>
    <row r="152" spans="1:4" x14ac:dyDescent="0.55000000000000004">
      <c r="A152" s="129" t="s">
        <v>50</v>
      </c>
      <c r="B152" s="177">
        <v>0</v>
      </c>
      <c r="C152" s="177"/>
      <c r="D152" s="177">
        <v>0</v>
      </c>
    </row>
    <row r="153" spans="1:4" x14ac:dyDescent="0.55000000000000004">
      <c r="A153" s="129" t="s">
        <v>86</v>
      </c>
      <c r="B153" s="177">
        <v>0</v>
      </c>
      <c r="C153" s="177"/>
      <c r="D153" s="177">
        <v>0</v>
      </c>
    </row>
    <row r="154" spans="1:4" x14ac:dyDescent="0.55000000000000004">
      <c r="A154" s="129" t="s">
        <v>91</v>
      </c>
      <c r="B154" s="177">
        <v>0</v>
      </c>
      <c r="C154" s="177"/>
      <c r="D154" s="177">
        <v>0</v>
      </c>
    </row>
    <row r="155" spans="1:4" x14ac:dyDescent="0.55000000000000004">
      <c r="A155" s="129" t="s">
        <v>25</v>
      </c>
      <c r="B155" s="177">
        <v>0</v>
      </c>
      <c r="C155" s="177"/>
      <c r="D155" s="177">
        <v>0</v>
      </c>
    </row>
    <row r="156" spans="1:4" x14ac:dyDescent="0.55000000000000004">
      <c r="A156" s="129" t="s">
        <v>51</v>
      </c>
      <c r="B156" s="177">
        <v>0</v>
      </c>
      <c r="C156" s="177"/>
      <c r="D156" s="177">
        <v>0</v>
      </c>
    </row>
    <row r="157" spans="1:4" x14ac:dyDescent="0.55000000000000004">
      <c r="A157" s="129" t="s">
        <v>87</v>
      </c>
      <c r="B157" s="177">
        <v>0</v>
      </c>
      <c r="C157" s="177"/>
      <c r="D157" s="177">
        <v>0</v>
      </c>
    </row>
    <row r="158" spans="1:4" x14ac:dyDescent="0.55000000000000004">
      <c r="A158" s="129" t="s">
        <v>64</v>
      </c>
      <c r="B158" s="177">
        <v>0</v>
      </c>
      <c r="C158" s="177"/>
      <c r="D158" s="177">
        <v>0</v>
      </c>
    </row>
    <row r="159" spans="1:4" x14ac:dyDescent="0.55000000000000004">
      <c r="A159" s="129" t="s">
        <v>85</v>
      </c>
      <c r="B159" s="177">
        <v>0</v>
      </c>
      <c r="C159" s="177"/>
      <c r="D159" s="177">
        <v>0</v>
      </c>
    </row>
    <row r="160" spans="1:4" x14ac:dyDescent="0.55000000000000004">
      <c r="A160" s="129" t="s">
        <v>89</v>
      </c>
      <c r="B160" s="177">
        <v>0</v>
      </c>
      <c r="C160" s="177"/>
      <c r="D160" s="177">
        <v>0</v>
      </c>
    </row>
    <row r="161" spans="1:4" x14ac:dyDescent="0.55000000000000004">
      <c r="A161" s="129" t="s">
        <v>92</v>
      </c>
      <c r="B161" s="177">
        <v>0</v>
      </c>
      <c r="C161" s="177"/>
      <c r="D161" s="177">
        <v>0</v>
      </c>
    </row>
    <row r="162" spans="1:4" x14ac:dyDescent="0.55000000000000004">
      <c r="A162" s="129" t="s">
        <v>62</v>
      </c>
      <c r="B162" s="177">
        <v>0</v>
      </c>
      <c r="C162" s="177"/>
      <c r="D162" s="177">
        <v>0</v>
      </c>
    </row>
    <row r="163" spans="1:4" x14ac:dyDescent="0.55000000000000004">
      <c r="A163" s="129" t="s">
        <v>90</v>
      </c>
      <c r="B163" s="177">
        <v>0</v>
      </c>
      <c r="C163" s="177"/>
      <c r="D163" s="177">
        <v>0</v>
      </c>
    </row>
    <row r="164" spans="1:4" x14ac:dyDescent="0.55000000000000004">
      <c r="A164" s="129" t="s">
        <v>93</v>
      </c>
      <c r="B164" s="177">
        <v>0</v>
      </c>
      <c r="C164" s="177"/>
      <c r="D164" s="177">
        <v>0</v>
      </c>
    </row>
    <row r="165" spans="1:4" x14ac:dyDescent="0.55000000000000004">
      <c r="A165" s="129" t="s">
        <v>63</v>
      </c>
      <c r="B165" s="177">
        <v>0</v>
      </c>
      <c r="C165" s="177"/>
      <c r="D165" s="177">
        <v>0</v>
      </c>
    </row>
    <row r="166" spans="1:4" x14ac:dyDescent="0.55000000000000004">
      <c r="A166" s="129" t="s">
        <v>60</v>
      </c>
      <c r="B166" s="177"/>
      <c r="C166" s="177"/>
      <c r="D166" s="177"/>
    </row>
    <row r="167" spans="1:4" x14ac:dyDescent="0.55000000000000004">
      <c r="A167" s="129" t="s">
        <v>61</v>
      </c>
      <c r="B167" s="177">
        <v>0</v>
      </c>
      <c r="C167" s="177"/>
      <c r="D167" s="177">
        <v>0</v>
      </c>
    </row>
    <row r="173" spans="1:4" x14ac:dyDescent="0.55000000000000004">
      <c r="A173" t="s">
        <v>271</v>
      </c>
    </row>
    <row r="174" spans="1:4" x14ac:dyDescent="0.55000000000000004">
      <c r="A174" s="12" t="s">
        <v>102</v>
      </c>
      <c r="B174" t="s">
        <v>109</v>
      </c>
    </row>
    <row r="176" spans="1:4" x14ac:dyDescent="0.55000000000000004">
      <c r="A176" s="12" t="s">
        <v>192</v>
      </c>
      <c r="B176" s="12" t="s">
        <v>67</v>
      </c>
    </row>
    <row r="177" spans="1:4" x14ac:dyDescent="0.55000000000000004">
      <c r="A177" s="4" t="s">
        <v>59</v>
      </c>
      <c r="C177" t="s">
        <v>60</v>
      </c>
      <c r="D177" t="s">
        <v>61</v>
      </c>
    </row>
    <row r="178" spans="1:4" x14ac:dyDescent="0.55000000000000004">
      <c r="A178" s="129" t="s">
        <v>50</v>
      </c>
      <c r="B178" s="177">
        <v>0</v>
      </c>
      <c r="C178" s="177"/>
      <c r="D178" s="177">
        <v>0</v>
      </c>
    </row>
    <row r="179" spans="1:4" x14ac:dyDescent="0.55000000000000004">
      <c r="A179" s="129" t="s">
        <v>86</v>
      </c>
      <c r="B179" s="177">
        <v>0</v>
      </c>
      <c r="C179" s="177"/>
      <c r="D179" s="177">
        <v>0</v>
      </c>
    </row>
    <row r="180" spans="1:4" x14ac:dyDescent="0.55000000000000004">
      <c r="A180" s="129" t="s">
        <v>91</v>
      </c>
      <c r="B180" s="177">
        <v>0</v>
      </c>
      <c r="C180" s="177"/>
      <c r="D180" s="177">
        <v>0</v>
      </c>
    </row>
    <row r="181" spans="1:4" x14ac:dyDescent="0.55000000000000004">
      <c r="A181" s="129" t="s">
        <v>25</v>
      </c>
      <c r="B181" s="177">
        <v>0</v>
      </c>
      <c r="C181" s="177"/>
      <c r="D181" s="177">
        <v>0</v>
      </c>
    </row>
    <row r="182" spans="1:4" x14ac:dyDescent="0.55000000000000004">
      <c r="A182" s="129" t="s">
        <v>51</v>
      </c>
      <c r="B182" s="177">
        <v>0</v>
      </c>
      <c r="C182" s="177"/>
      <c r="D182" s="177">
        <v>0</v>
      </c>
    </row>
    <row r="183" spans="1:4" x14ac:dyDescent="0.55000000000000004">
      <c r="A183" s="129" t="s">
        <v>87</v>
      </c>
      <c r="B183" s="177">
        <v>0</v>
      </c>
      <c r="C183" s="177"/>
      <c r="D183" s="177">
        <v>0</v>
      </c>
    </row>
    <row r="184" spans="1:4" x14ac:dyDescent="0.55000000000000004">
      <c r="A184" s="129" t="s">
        <v>64</v>
      </c>
      <c r="B184" s="177">
        <v>0</v>
      </c>
      <c r="C184" s="177"/>
      <c r="D184" s="177">
        <v>0</v>
      </c>
    </row>
    <row r="185" spans="1:4" x14ac:dyDescent="0.55000000000000004">
      <c r="A185" s="129" t="s">
        <v>85</v>
      </c>
      <c r="B185" s="177">
        <v>0</v>
      </c>
      <c r="C185" s="177"/>
      <c r="D185" s="177">
        <v>0</v>
      </c>
    </row>
    <row r="186" spans="1:4" x14ac:dyDescent="0.55000000000000004">
      <c r="A186" s="129" t="s">
        <v>89</v>
      </c>
      <c r="B186" s="177">
        <v>0</v>
      </c>
      <c r="C186" s="177"/>
      <c r="D186" s="177">
        <v>0</v>
      </c>
    </row>
    <row r="187" spans="1:4" x14ac:dyDescent="0.55000000000000004">
      <c r="A187" s="129" t="s">
        <v>88</v>
      </c>
      <c r="B187" s="177">
        <v>0</v>
      </c>
      <c r="C187" s="177"/>
      <c r="D187" s="177">
        <v>0</v>
      </c>
    </row>
    <row r="188" spans="1:4" x14ac:dyDescent="0.55000000000000004">
      <c r="A188" s="129" t="s">
        <v>92</v>
      </c>
      <c r="B188" s="177">
        <v>0</v>
      </c>
      <c r="C188" s="177"/>
      <c r="D188" s="177">
        <v>0</v>
      </c>
    </row>
    <row r="189" spans="1:4" x14ac:dyDescent="0.55000000000000004">
      <c r="A189" s="129" t="s">
        <v>62</v>
      </c>
      <c r="B189" s="177">
        <v>0</v>
      </c>
      <c r="C189" s="177"/>
      <c r="D189" s="177">
        <v>0</v>
      </c>
    </row>
    <row r="190" spans="1:4" x14ac:dyDescent="0.55000000000000004">
      <c r="A190" s="129" t="s">
        <v>90</v>
      </c>
      <c r="B190" s="177">
        <v>0</v>
      </c>
      <c r="C190" s="177"/>
      <c r="D190" s="177">
        <v>0</v>
      </c>
    </row>
    <row r="191" spans="1:4" x14ac:dyDescent="0.55000000000000004">
      <c r="A191" s="129" t="s">
        <v>93</v>
      </c>
      <c r="B191" s="177">
        <v>0</v>
      </c>
      <c r="C191" s="177"/>
      <c r="D191" s="177">
        <v>0</v>
      </c>
    </row>
    <row r="192" spans="1:4" x14ac:dyDescent="0.55000000000000004">
      <c r="A192" s="129" t="s">
        <v>60</v>
      </c>
      <c r="B192" s="177"/>
      <c r="C192" s="177"/>
      <c r="D192" s="177"/>
    </row>
    <row r="193" spans="1:4" x14ac:dyDescent="0.55000000000000004">
      <c r="A193" s="129" t="s">
        <v>61</v>
      </c>
      <c r="B193" s="177">
        <v>0</v>
      </c>
      <c r="C193" s="177"/>
      <c r="D193" s="177">
        <v>0</v>
      </c>
    </row>
    <row r="199" spans="1:4" x14ac:dyDescent="0.55000000000000004">
      <c r="A199" t="s">
        <v>272</v>
      </c>
    </row>
    <row r="200" spans="1:4" x14ac:dyDescent="0.55000000000000004">
      <c r="A200" s="12" t="s">
        <v>102</v>
      </c>
      <c r="B200" t="s">
        <v>109</v>
      </c>
    </row>
    <row r="202" spans="1:4" x14ac:dyDescent="0.55000000000000004">
      <c r="A202" s="12" t="s">
        <v>192</v>
      </c>
      <c r="B202" s="12" t="s">
        <v>67</v>
      </c>
    </row>
    <row r="203" spans="1:4" x14ac:dyDescent="0.55000000000000004">
      <c r="A203" s="4" t="s">
        <v>59</v>
      </c>
      <c r="C203" t="s">
        <v>60</v>
      </c>
      <c r="D203" t="s">
        <v>61</v>
      </c>
    </row>
    <row r="204" spans="1:4" x14ac:dyDescent="0.55000000000000004">
      <c r="A204" s="129" t="s">
        <v>50</v>
      </c>
      <c r="B204" s="177">
        <v>0</v>
      </c>
      <c r="C204" s="177"/>
      <c r="D204" s="177">
        <v>0</v>
      </c>
    </row>
    <row r="205" spans="1:4" x14ac:dyDescent="0.55000000000000004">
      <c r="A205" s="129" t="s">
        <v>86</v>
      </c>
      <c r="B205" s="177">
        <v>0</v>
      </c>
      <c r="C205" s="177"/>
      <c r="D205" s="177">
        <v>0</v>
      </c>
    </row>
    <row r="206" spans="1:4" x14ac:dyDescent="0.55000000000000004">
      <c r="A206" s="129" t="s">
        <v>91</v>
      </c>
      <c r="B206" s="177">
        <v>0</v>
      </c>
      <c r="C206" s="177"/>
      <c r="D206" s="177">
        <v>0</v>
      </c>
    </row>
    <row r="207" spans="1:4" x14ac:dyDescent="0.55000000000000004">
      <c r="A207" s="129" t="s">
        <v>25</v>
      </c>
      <c r="B207" s="177">
        <v>0</v>
      </c>
      <c r="C207" s="177"/>
      <c r="D207" s="177">
        <v>0</v>
      </c>
    </row>
    <row r="208" spans="1:4" x14ac:dyDescent="0.55000000000000004">
      <c r="A208" s="129" t="s">
        <v>51</v>
      </c>
      <c r="B208" s="177">
        <v>0</v>
      </c>
      <c r="C208" s="177"/>
      <c r="D208" s="177">
        <v>0</v>
      </c>
    </row>
    <row r="209" spans="1:4" x14ac:dyDescent="0.55000000000000004">
      <c r="A209" s="129" t="s">
        <v>84</v>
      </c>
      <c r="B209" s="177">
        <v>0</v>
      </c>
      <c r="C209" s="177"/>
      <c r="D209" s="177">
        <v>0</v>
      </c>
    </row>
    <row r="210" spans="1:4" x14ac:dyDescent="0.55000000000000004">
      <c r="A210" s="129" t="s">
        <v>87</v>
      </c>
      <c r="B210" s="177">
        <v>0</v>
      </c>
      <c r="C210" s="177"/>
      <c r="D210" s="177">
        <v>0</v>
      </c>
    </row>
    <row r="211" spans="1:4" x14ac:dyDescent="0.55000000000000004">
      <c r="A211" s="129" t="s">
        <v>64</v>
      </c>
      <c r="B211" s="177">
        <v>0</v>
      </c>
      <c r="C211" s="177"/>
      <c r="D211" s="177">
        <v>0</v>
      </c>
    </row>
    <row r="212" spans="1:4" x14ac:dyDescent="0.55000000000000004">
      <c r="A212" s="129" t="s">
        <v>85</v>
      </c>
      <c r="B212" s="177">
        <v>0</v>
      </c>
      <c r="C212" s="177"/>
      <c r="D212" s="177">
        <v>0</v>
      </c>
    </row>
    <row r="213" spans="1:4" x14ac:dyDescent="0.55000000000000004">
      <c r="A213" s="129" t="s">
        <v>89</v>
      </c>
      <c r="B213" s="177">
        <v>0</v>
      </c>
      <c r="C213" s="177"/>
      <c r="D213" s="177">
        <v>0</v>
      </c>
    </row>
    <row r="214" spans="1:4" x14ac:dyDescent="0.55000000000000004">
      <c r="A214" s="129" t="s">
        <v>92</v>
      </c>
      <c r="B214" s="177">
        <v>0</v>
      </c>
      <c r="C214" s="177"/>
      <c r="D214" s="177">
        <v>0</v>
      </c>
    </row>
    <row r="215" spans="1:4" x14ac:dyDescent="0.55000000000000004">
      <c r="A215" s="129" t="s">
        <v>62</v>
      </c>
      <c r="B215" s="177">
        <v>0</v>
      </c>
      <c r="C215" s="177"/>
      <c r="D215" s="177">
        <v>0</v>
      </c>
    </row>
    <row r="216" spans="1:4" x14ac:dyDescent="0.55000000000000004">
      <c r="A216" s="129" t="s">
        <v>90</v>
      </c>
      <c r="B216" s="177">
        <v>0</v>
      </c>
      <c r="C216" s="177"/>
      <c r="D216" s="177">
        <v>0</v>
      </c>
    </row>
    <row r="217" spans="1:4" x14ac:dyDescent="0.55000000000000004">
      <c r="A217" s="129" t="s">
        <v>93</v>
      </c>
      <c r="B217" s="177">
        <v>0</v>
      </c>
      <c r="C217" s="177"/>
      <c r="D217" s="177">
        <v>0</v>
      </c>
    </row>
    <row r="218" spans="1:4" x14ac:dyDescent="0.55000000000000004">
      <c r="A218" s="129" t="s">
        <v>60</v>
      </c>
      <c r="B218" s="177"/>
      <c r="C218" s="177"/>
      <c r="D218" s="177"/>
    </row>
    <row r="219" spans="1:4" x14ac:dyDescent="0.55000000000000004">
      <c r="A219" s="129" t="s">
        <v>61</v>
      </c>
      <c r="B219" s="177">
        <v>0</v>
      </c>
      <c r="C219" s="177"/>
      <c r="D219" s="177">
        <v>0</v>
      </c>
    </row>
    <row r="226" spans="1:4" x14ac:dyDescent="0.55000000000000004">
      <c r="A226" t="s">
        <v>358</v>
      </c>
    </row>
    <row r="227" spans="1:4" x14ac:dyDescent="0.55000000000000004">
      <c r="A227" s="12" t="s">
        <v>102</v>
      </c>
      <c r="B227" t="s">
        <v>109</v>
      </c>
    </row>
    <row r="229" spans="1:4" x14ac:dyDescent="0.55000000000000004">
      <c r="A229" s="12" t="s">
        <v>192</v>
      </c>
      <c r="B229" s="12" t="s">
        <v>67</v>
      </c>
    </row>
    <row r="230" spans="1:4" x14ac:dyDescent="0.55000000000000004">
      <c r="A230" s="4" t="s">
        <v>59</v>
      </c>
      <c r="C230" t="s">
        <v>60</v>
      </c>
      <c r="D230" t="s">
        <v>61</v>
      </c>
    </row>
    <row r="231" spans="1:4" x14ac:dyDescent="0.55000000000000004">
      <c r="A231" s="129" t="s">
        <v>50</v>
      </c>
      <c r="B231" s="177">
        <v>0</v>
      </c>
      <c r="C231" s="177"/>
      <c r="D231" s="177">
        <v>0</v>
      </c>
    </row>
    <row r="232" spans="1:4" x14ac:dyDescent="0.55000000000000004">
      <c r="A232" s="129" t="s">
        <v>86</v>
      </c>
      <c r="B232" s="177">
        <v>0</v>
      </c>
      <c r="C232" s="177"/>
      <c r="D232" s="177">
        <v>0</v>
      </c>
    </row>
    <row r="233" spans="1:4" x14ac:dyDescent="0.55000000000000004">
      <c r="A233" s="129" t="s">
        <v>91</v>
      </c>
      <c r="B233" s="177">
        <v>0</v>
      </c>
      <c r="C233" s="177"/>
      <c r="D233" s="177">
        <v>0</v>
      </c>
    </row>
    <row r="234" spans="1:4" x14ac:dyDescent="0.55000000000000004">
      <c r="A234" s="129" t="s">
        <v>25</v>
      </c>
      <c r="B234" s="177">
        <v>0</v>
      </c>
      <c r="C234" s="177"/>
      <c r="D234" s="177">
        <v>0</v>
      </c>
    </row>
    <row r="235" spans="1:4" x14ac:dyDescent="0.55000000000000004">
      <c r="A235" s="129" t="s">
        <v>51</v>
      </c>
      <c r="B235" s="177">
        <v>0</v>
      </c>
      <c r="C235" s="177"/>
      <c r="D235" s="177">
        <v>0</v>
      </c>
    </row>
    <row r="236" spans="1:4" x14ac:dyDescent="0.55000000000000004">
      <c r="A236" s="129" t="s">
        <v>87</v>
      </c>
      <c r="B236" s="177">
        <v>0</v>
      </c>
      <c r="C236" s="177"/>
      <c r="D236" s="177">
        <v>0</v>
      </c>
    </row>
    <row r="237" spans="1:4" x14ac:dyDescent="0.55000000000000004">
      <c r="A237" s="129" t="s">
        <v>64</v>
      </c>
      <c r="B237" s="177">
        <v>0</v>
      </c>
      <c r="C237" s="177"/>
      <c r="D237" s="177">
        <v>0</v>
      </c>
    </row>
    <row r="238" spans="1:4" x14ac:dyDescent="0.55000000000000004">
      <c r="A238" s="129" t="s">
        <v>85</v>
      </c>
      <c r="B238" s="177">
        <v>0</v>
      </c>
      <c r="C238" s="177"/>
      <c r="D238" s="177">
        <v>0</v>
      </c>
    </row>
    <row r="239" spans="1:4" x14ac:dyDescent="0.55000000000000004">
      <c r="A239" s="129" t="s">
        <v>89</v>
      </c>
      <c r="B239" s="177">
        <v>0</v>
      </c>
      <c r="C239" s="177"/>
      <c r="D239" s="177">
        <v>0</v>
      </c>
    </row>
    <row r="240" spans="1:4" x14ac:dyDescent="0.55000000000000004">
      <c r="A240" s="129" t="s">
        <v>92</v>
      </c>
      <c r="B240" s="177">
        <v>0</v>
      </c>
      <c r="C240" s="177"/>
      <c r="D240" s="177">
        <v>0</v>
      </c>
    </row>
    <row r="241" spans="1:4" x14ac:dyDescent="0.55000000000000004">
      <c r="A241" s="129" t="s">
        <v>62</v>
      </c>
      <c r="B241" s="177">
        <v>0</v>
      </c>
      <c r="C241" s="177"/>
      <c r="D241" s="177">
        <v>0</v>
      </c>
    </row>
    <row r="242" spans="1:4" x14ac:dyDescent="0.55000000000000004">
      <c r="A242" s="129" t="s">
        <v>74</v>
      </c>
      <c r="B242" s="177">
        <v>0</v>
      </c>
      <c r="C242" s="177"/>
      <c r="D242" s="177">
        <v>0</v>
      </c>
    </row>
    <row r="243" spans="1:4" x14ac:dyDescent="0.55000000000000004">
      <c r="A243" s="129" t="s">
        <v>90</v>
      </c>
      <c r="B243" s="177">
        <v>0</v>
      </c>
      <c r="C243" s="177"/>
      <c r="D243" s="177">
        <v>0</v>
      </c>
    </row>
    <row r="244" spans="1:4" x14ac:dyDescent="0.55000000000000004">
      <c r="A244" s="129" t="s">
        <v>93</v>
      </c>
      <c r="B244" s="177">
        <v>0</v>
      </c>
      <c r="C244" s="177"/>
      <c r="D244" s="177">
        <v>0</v>
      </c>
    </row>
    <row r="245" spans="1:4" x14ac:dyDescent="0.55000000000000004">
      <c r="A245" s="129" t="s">
        <v>60</v>
      </c>
      <c r="B245" s="177"/>
      <c r="C245" s="177"/>
      <c r="D245" s="177"/>
    </row>
    <row r="246" spans="1:4" x14ac:dyDescent="0.55000000000000004">
      <c r="A246" s="129" t="s">
        <v>61</v>
      </c>
      <c r="B246" s="177">
        <v>0</v>
      </c>
      <c r="C246" s="177"/>
      <c r="D246" s="177">
        <v>0</v>
      </c>
    </row>
    <row r="250" spans="1:4" x14ac:dyDescent="0.55000000000000004">
      <c r="A250" t="s">
        <v>202</v>
      </c>
    </row>
  </sheetData>
  <sheetProtection pivotTables="0"/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DCDC-7485-4A04-8929-1124825EE6C4}">
  <dimension ref="A1:F31"/>
  <sheetViews>
    <sheetView view="pageBreakPreview" topLeftCell="A3" zoomScaleNormal="100" zoomScaleSheetLayoutView="100" workbookViewId="0">
      <selection activeCell="E13" sqref="E13"/>
    </sheetView>
  </sheetViews>
  <sheetFormatPr defaultRowHeight="18" x14ac:dyDescent="0.55000000000000004"/>
  <cols>
    <col min="1" max="1" width="2.58203125" customWidth="1"/>
    <col min="2" max="2" width="25.08203125" bestFit="1" customWidth="1"/>
    <col min="3" max="4" width="27.08203125" bestFit="1" customWidth="1"/>
    <col min="5" max="5" width="16.58203125" bestFit="1" customWidth="1"/>
    <col min="6" max="6" width="18.08203125" bestFit="1" customWidth="1"/>
  </cols>
  <sheetData>
    <row r="1" spans="1:6" s="135" customFormat="1" ht="22.5" x14ac:dyDescent="0.55000000000000004">
      <c r="B1" s="136"/>
      <c r="C1" s="135">
        <v>2022</v>
      </c>
      <c r="D1" s="135" t="s">
        <v>116</v>
      </c>
    </row>
    <row r="2" spans="1:6" s="135" customFormat="1" ht="22.5" x14ac:dyDescent="0.55000000000000004">
      <c r="A2" s="135" t="s">
        <v>325</v>
      </c>
      <c r="F2" s="145">
        <f ca="1">TODAY()</f>
        <v>45284</v>
      </c>
    </row>
    <row r="3" spans="1:6" s="135" customFormat="1" ht="22.5" x14ac:dyDescent="0.55000000000000004">
      <c r="B3" s="137"/>
      <c r="C3" s="138" t="s">
        <v>318</v>
      </c>
      <c r="D3" s="138"/>
      <c r="E3" s="139" t="s">
        <v>321</v>
      </c>
      <c r="F3" s="140" t="s">
        <v>322</v>
      </c>
    </row>
    <row r="4" spans="1:6" s="135" customFormat="1" ht="22.5" x14ac:dyDescent="0.55000000000000004">
      <c r="B4" s="141" t="s">
        <v>326</v>
      </c>
      <c r="C4" s="140" t="s">
        <v>319</v>
      </c>
      <c r="D4" s="140" t="s">
        <v>320</v>
      </c>
      <c r="E4" s="142" t="s">
        <v>323</v>
      </c>
      <c r="F4" s="142" t="s">
        <v>323</v>
      </c>
    </row>
    <row r="5" spans="1:6" s="135" customFormat="1" ht="26.5" x14ac:dyDescent="0.55000000000000004">
      <c r="B5" s="143" t="s">
        <v>301</v>
      </c>
      <c r="C5" s="144">
        <v>0</v>
      </c>
      <c r="D5" s="144"/>
      <c r="E5" s="144">
        <v>2</v>
      </c>
      <c r="F5" s="144">
        <v>21</v>
      </c>
    </row>
    <row r="6" spans="1:6" s="135" customFormat="1" ht="26.5" x14ac:dyDescent="0.55000000000000004">
      <c r="B6" s="143" t="s">
        <v>302</v>
      </c>
      <c r="C6" s="144">
        <v>0</v>
      </c>
      <c r="D6" s="144"/>
      <c r="E6" s="144">
        <v>0</v>
      </c>
      <c r="F6" s="144">
        <v>0</v>
      </c>
    </row>
    <row r="7" spans="1:6" s="135" customFormat="1" ht="26.5" x14ac:dyDescent="0.55000000000000004">
      <c r="B7" s="143" t="s">
        <v>303</v>
      </c>
      <c r="C7" s="144">
        <v>0</v>
      </c>
      <c r="D7" s="144"/>
      <c r="E7" s="144">
        <v>0</v>
      </c>
      <c r="F7" s="144">
        <v>0</v>
      </c>
    </row>
    <row r="8" spans="1:6" s="135" customFormat="1" ht="26.5" x14ac:dyDescent="0.55000000000000004">
      <c r="B8" s="143" t="s">
        <v>304</v>
      </c>
      <c r="C8" s="144">
        <v>0</v>
      </c>
      <c r="D8" s="144"/>
      <c r="E8" s="144">
        <v>0</v>
      </c>
      <c r="F8" s="144">
        <v>2</v>
      </c>
    </row>
    <row r="9" spans="1:6" s="135" customFormat="1" ht="26.5" x14ac:dyDescent="0.55000000000000004">
      <c r="B9" s="143" t="s">
        <v>305</v>
      </c>
      <c r="C9" s="144">
        <v>0</v>
      </c>
      <c r="D9" s="144"/>
      <c r="E9" s="144">
        <v>0</v>
      </c>
      <c r="F9" s="144">
        <v>0</v>
      </c>
    </row>
    <row r="10" spans="1:6" s="135" customFormat="1" ht="26.5" x14ac:dyDescent="0.55000000000000004">
      <c r="B10" s="143" t="s">
        <v>306</v>
      </c>
      <c r="C10" s="144">
        <v>0</v>
      </c>
      <c r="D10" s="144"/>
      <c r="E10" s="144">
        <v>19</v>
      </c>
      <c r="F10" s="144">
        <v>83</v>
      </c>
    </row>
    <row r="11" spans="1:6" s="135" customFormat="1" ht="26.5" x14ac:dyDescent="0.55000000000000004">
      <c r="B11" s="143" t="s">
        <v>307</v>
      </c>
      <c r="C11" s="144">
        <v>0</v>
      </c>
      <c r="D11" s="144"/>
      <c r="E11" s="144">
        <v>2</v>
      </c>
      <c r="F11" s="144">
        <v>18</v>
      </c>
    </row>
    <row r="12" spans="1:6" s="135" customFormat="1" ht="26.5" x14ac:dyDescent="0.55000000000000004">
      <c r="B12" s="143" t="s">
        <v>308</v>
      </c>
      <c r="C12" s="144">
        <v>2</v>
      </c>
      <c r="D12" s="144"/>
      <c r="E12" s="144">
        <v>0</v>
      </c>
      <c r="F12" s="144">
        <v>0</v>
      </c>
    </row>
    <row r="13" spans="1:6" s="135" customFormat="1" ht="26.5" x14ac:dyDescent="0.55000000000000004">
      <c r="B13" s="143" t="s">
        <v>309</v>
      </c>
      <c r="C13" s="144">
        <v>61</v>
      </c>
      <c r="D13" s="144"/>
      <c r="E13" s="144">
        <v>92</v>
      </c>
      <c r="F13" s="144">
        <v>206</v>
      </c>
    </row>
    <row r="14" spans="1:6" s="135" customFormat="1" ht="26.5" x14ac:dyDescent="0.55000000000000004">
      <c r="B14" s="143" t="s">
        <v>310</v>
      </c>
      <c r="C14" s="144">
        <v>66</v>
      </c>
      <c r="D14" s="144"/>
      <c r="E14" s="144">
        <v>42</v>
      </c>
      <c r="F14" s="144">
        <v>76</v>
      </c>
    </row>
    <row r="15" spans="1:6" s="135" customFormat="1" ht="26.5" x14ac:dyDescent="0.55000000000000004">
      <c r="B15" s="143" t="s">
        <v>311</v>
      </c>
      <c r="C15" s="144">
        <v>0</v>
      </c>
      <c r="D15" s="144"/>
      <c r="E15" s="144">
        <v>0</v>
      </c>
      <c r="F15" s="144">
        <v>0</v>
      </c>
    </row>
    <row r="16" spans="1:6" s="135" customFormat="1" ht="26.5" x14ac:dyDescent="0.55000000000000004">
      <c r="B16" s="143" t="s">
        <v>312</v>
      </c>
      <c r="C16" s="144">
        <v>0</v>
      </c>
      <c r="D16" s="144"/>
      <c r="E16" s="144">
        <v>12</v>
      </c>
      <c r="F16" s="144">
        <v>25</v>
      </c>
    </row>
    <row r="17" spans="1:6" s="135" customFormat="1" ht="26.5" x14ac:dyDescent="0.55000000000000004">
      <c r="B17" s="143" t="s">
        <v>313</v>
      </c>
      <c r="C17" s="144">
        <v>0</v>
      </c>
      <c r="D17" s="144"/>
      <c r="E17" s="144">
        <v>0</v>
      </c>
      <c r="F17" s="144">
        <v>3</v>
      </c>
    </row>
    <row r="18" spans="1:6" s="135" customFormat="1" ht="26.5" x14ac:dyDescent="0.55000000000000004">
      <c r="B18" s="143" t="s">
        <v>314</v>
      </c>
      <c r="C18" s="144">
        <v>1</v>
      </c>
      <c r="D18" s="144"/>
      <c r="E18" s="144">
        <v>1</v>
      </c>
      <c r="F18" s="144">
        <v>1</v>
      </c>
    </row>
    <row r="19" spans="1:6" s="135" customFormat="1" ht="26.5" x14ac:dyDescent="0.55000000000000004">
      <c r="B19" s="143" t="s">
        <v>315</v>
      </c>
      <c r="C19" s="144">
        <v>1</v>
      </c>
      <c r="D19" s="144"/>
      <c r="E19" s="144">
        <v>1</v>
      </c>
      <c r="F19" s="144">
        <v>2</v>
      </c>
    </row>
    <row r="20" spans="1:6" s="135" customFormat="1" ht="26.5" x14ac:dyDescent="0.55000000000000004">
      <c r="B20" s="143" t="s">
        <v>316</v>
      </c>
      <c r="C20" s="144">
        <v>0</v>
      </c>
      <c r="D20" s="144"/>
      <c r="E20" s="144">
        <v>0</v>
      </c>
      <c r="F20" s="144">
        <v>0</v>
      </c>
    </row>
    <row r="21" spans="1:6" s="135" customFormat="1" ht="26.5" x14ac:dyDescent="0.55000000000000004">
      <c r="B21" s="143" t="s">
        <v>324</v>
      </c>
      <c r="C21" s="144">
        <v>131</v>
      </c>
      <c r="D21" s="144">
        <v>0</v>
      </c>
      <c r="E21" s="144">
        <v>171</v>
      </c>
      <c r="F21" s="144">
        <v>437</v>
      </c>
    </row>
    <row r="22" spans="1:6" s="135" customFormat="1" ht="26.5" x14ac:dyDescent="0.55000000000000004">
      <c r="B22" s="143" t="s">
        <v>317</v>
      </c>
      <c r="C22" s="144">
        <v>0</v>
      </c>
      <c r="D22" s="144"/>
      <c r="E22" s="144">
        <v>0</v>
      </c>
      <c r="F22" s="144">
        <v>0</v>
      </c>
    </row>
    <row r="25" spans="1:6" s="147" customFormat="1" ht="22.5" x14ac:dyDescent="0.55000000000000004">
      <c r="A25" s="147" t="s">
        <v>354</v>
      </c>
    </row>
    <row r="26" spans="1:6" s="147" customFormat="1" ht="22.5" x14ac:dyDescent="0.55000000000000004">
      <c r="B26" s="148" t="e">
        <f>HLOOKUP(C1,月別売上報告pivot!382:383,2,FALSE)</f>
        <v>#N/A</v>
      </c>
      <c r="C26" s="147" t="s">
        <v>291</v>
      </c>
    </row>
    <row r="27" spans="1:6" s="147" customFormat="1" ht="22.5" x14ac:dyDescent="0.55000000000000004"/>
    <row r="28" spans="1:6" s="147" customFormat="1" ht="22.5" x14ac:dyDescent="0.55000000000000004"/>
    <row r="29" spans="1:6" s="147" customFormat="1" ht="22.5" x14ac:dyDescent="0.55000000000000004"/>
    <row r="30" spans="1:6" s="147" customFormat="1" ht="22.5" x14ac:dyDescent="0.55000000000000004"/>
    <row r="31" spans="1:6" s="147" customFormat="1" ht="22.5" x14ac:dyDescent="0.55000000000000004"/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107C-CE3C-4CED-9BD4-04ECCDF3E053}">
  <dimension ref="B1:DC27"/>
  <sheetViews>
    <sheetView zoomScale="85" zoomScaleNormal="85" workbookViewId="0">
      <pane xSplit="3" ySplit="6" topLeftCell="AZ7" activePane="bottomRight" state="frozen"/>
      <selection activeCell="BQ25" sqref="BQ25"/>
      <selection pane="topRight" activeCell="BQ25" sqref="BQ25"/>
      <selection pane="bottomLeft" activeCell="BQ25" sqref="BQ25"/>
      <selection pane="bottomRight" activeCell="BL16" sqref="BL16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5" max="5" width="9.08203125" bestFit="1" customWidth="1"/>
    <col min="6" max="6" width="9" customWidth="1"/>
    <col min="7" max="9" width="9.08203125" bestFit="1" customWidth="1"/>
    <col min="10" max="10" width="9.5" bestFit="1" customWidth="1"/>
    <col min="11" max="11" width="9.08203125" bestFit="1" customWidth="1"/>
    <col min="12" max="13" width="10.83203125" bestFit="1" customWidth="1"/>
    <col min="14" max="16" width="9.08203125" bestFit="1" customWidth="1"/>
    <col min="17" max="17" width="10.5" bestFit="1" customWidth="1"/>
    <col min="18" max="18" width="9.08203125" bestFit="1" customWidth="1"/>
    <col min="19" max="20" width="9.6640625" bestFit="1" customWidth="1"/>
    <col min="21" max="23" width="9.08203125" bestFit="1" customWidth="1"/>
    <col min="24" max="24" width="10.5" bestFit="1" customWidth="1"/>
    <col min="25" max="30" width="9.08203125" bestFit="1" customWidth="1"/>
    <col min="31" max="31" width="10.5" bestFit="1" customWidth="1"/>
    <col min="32" max="37" width="9.08203125" bestFit="1" customWidth="1"/>
    <col min="38" max="38" width="10.5" bestFit="1" customWidth="1"/>
    <col min="39" max="44" width="9.08203125" bestFit="1" customWidth="1"/>
    <col min="45" max="45" width="10.5" bestFit="1" customWidth="1"/>
    <col min="46" max="51" width="9.08203125" bestFit="1" customWidth="1"/>
    <col min="52" max="52" width="10.5" bestFit="1" customWidth="1"/>
    <col min="53" max="58" width="9.08203125" bestFit="1" customWidth="1"/>
    <col min="59" max="59" width="10.5" bestFit="1" customWidth="1"/>
    <col min="60" max="65" width="9.08203125" bestFit="1" customWidth="1"/>
    <col min="66" max="66" width="10.5" bestFit="1" customWidth="1"/>
    <col min="67" max="72" width="9.08203125" bestFit="1" customWidth="1"/>
    <col min="73" max="73" width="10.5" bestFit="1" customWidth="1"/>
    <col min="74" max="79" width="9.08203125" bestFit="1" customWidth="1"/>
    <col min="80" max="80" width="10.5" bestFit="1" customWidth="1"/>
    <col min="81" max="86" width="9.08203125" bestFit="1" customWidth="1"/>
    <col min="87" max="87" width="10.5" bestFit="1" customWidth="1"/>
    <col min="89" max="89" width="17.1640625" bestFit="1" customWidth="1"/>
    <col min="95" max="95" width="17.1640625" bestFit="1" customWidth="1"/>
    <col min="103" max="103" width="19.1640625" bestFit="1" customWidth="1"/>
    <col min="104" max="105" width="21.33203125" bestFit="1" customWidth="1"/>
    <col min="106" max="106" width="13" bestFit="1" customWidth="1"/>
    <col min="107" max="107" width="14.08203125" bestFit="1" customWidth="1"/>
  </cols>
  <sheetData>
    <row r="1" spans="2:107" x14ac:dyDescent="0.55000000000000004">
      <c r="B1">
        <v>2023</v>
      </c>
      <c r="C1" t="s">
        <v>116</v>
      </c>
    </row>
    <row r="2" spans="2:107" x14ac:dyDescent="0.55000000000000004">
      <c r="B2" t="s">
        <v>66</v>
      </c>
    </row>
    <row r="3" spans="2:107" hidden="1" x14ac:dyDescent="0.55000000000000004">
      <c r="B3" t="s">
        <v>121</v>
      </c>
      <c r="C3">
        <f>B1</f>
        <v>2023</v>
      </c>
      <c r="D3" s="1">
        <f>$C$3</f>
        <v>2023</v>
      </c>
      <c r="E3" s="1"/>
      <c r="F3" s="1"/>
      <c r="G3" s="1"/>
      <c r="H3" s="1"/>
      <c r="I3" s="1"/>
      <c r="J3" s="1"/>
      <c r="K3" s="1">
        <f>$C$3</f>
        <v>2023</v>
      </c>
      <c r="L3" s="1"/>
      <c r="M3" s="1"/>
      <c r="N3" s="1"/>
      <c r="O3" s="1"/>
      <c r="P3" s="1"/>
      <c r="Q3" s="1"/>
      <c r="R3" s="1">
        <f>$C$3</f>
        <v>2023</v>
      </c>
      <c r="S3" s="1"/>
      <c r="T3" s="1"/>
      <c r="U3" s="1"/>
      <c r="V3" s="1"/>
      <c r="W3" s="1"/>
      <c r="X3" s="1"/>
      <c r="Y3" s="1">
        <f>$C$3</f>
        <v>2023</v>
      </c>
      <c r="Z3" s="1"/>
      <c r="AA3" s="1"/>
      <c r="AB3" s="1"/>
      <c r="AC3" s="1"/>
      <c r="AD3" s="1"/>
      <c r="AE3" s="1"/>
      <c r="AF3" s="1">
        <f>$C$3</f>
        <v>2023</v>
      </c>
      <c r="AG3" s="1"/>
      <c r="AH3" s="1"/>
      <c r="AI3" s="1"/>
      <c r="AJ3" s="1"/>
      <c r="AK3" s="1"/>
      <c r="AL3" s="1"/>
      <c r="AM3" s="1">
        <f>$C$3</f>
        <v>2023</v>
      </c>
      <c r="AN3" s="1"/>
      <c r="AO3" s="1"/>
      <c r="AP3" s="1"/>
      <c r="AQ3" s="1"/>
      <c r="AR3" s="1"/>
      <c r="AS3" s="1"/>
      <c r="AT3" s="1">
        <f>$C$3</f>
        <v>2023</v>
      </c>
      <c r="AU3" s="1"/>
      <c r="AV3" s="1"/>
      <c r="AW3" s="1"/>
      <c r="AX3" s="1"/>
      <c r="AY3" s="1"/>
      <c r="AZ3" s="1"/>
      <c r="BA3" s="1">
        <f>$C$3</f>
        <v>2023</v>
      </c>
      <c r="BB3" s="1"/>
      <c r="BC3" s="1"/>
      <c r="BD3" s="1"/>
      <c r="BE3" s="1"/>
      <c r="BF3" s="1"/>
      <c r="BG3" s="1"/>
      <c r="BH3" s="1">
        <f>$C$3</f>
        <v>2023</v>
      </c>
      <c r="BI3" s="1"/>
      <c r="BJ3" s="1"/>
      <c r="BK3" s="1"/>
      <c r="BL3" s="1"/>
      <c r="BM3" s="1"/>
      <c r="BN3" s="1"/>
      <c r="BO3" s="1">
        <f>$C$3+1</f>
        <v>2024</v>
      </c>
      <c r="BP3" s="1"/>
      <c r="BQ3" s="1"/>
      <c r="BR3" s="1"/>
      <c r="BS3" s="1"/>
      <c r="BT3" s="1"/>
      <c r="BU3" s="1"/>
      <c r="BV3" s="1">
        <f>$C$3+1</f>
        <v>2024</v>
      </c>
      <c r="BW3" s="1"/>
      <c r="BX3" s="1"/>
      <c r="BY3" s="1"/>
      <c r="BZ3" s="1"/>
      <c r="CA3" s="1"/>
      <c r="CB3" s="1"/>
      <c r="CC3" s="1">
        <f>$C$3+1</f>
        <v>2024</v>
      </c>
      <c r="CD3" s="1"/>
      <c r="CE3" s="1"/>
      <c r="CF3" s="1"/>
      <c r="CG3" s="1"/>
      <c r="CH3" s="1"/>
      <c r="CI3" s="1"/>
    </row>
    <row r="4" spans="2:107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>
        <f>D4+1</f>
        <v>5</v>
      </c>
      <c r="L4" s="1"/>
      <c r="M4" s="1"/>
      <c r="N4" s="1"/>
      <c r="O4" s="1"/>
      <c r="P4" s="1"/>
      <c r="Q4" s="1"/>
      <c r="R4" s="1">
        <f>K4+1</f>
        <v>6</v>
      </c>
      <c r="S4" s="1"/>
      <c r="T4" s="1"/>
      <c r="U4" s="1"/>
      <c r="V4" s="1"/>
      <c r="W4" s="1"/>
      <c r="X4" s="1"/>
      <c r="Y4" s="1">
        <f>R4+1</f>
        <v>7</v>
      </c>
      <c r="Z4" s="1"/>
      <c r="AA4" s="1"/>
      <c r="AB4" s="1"/>
      <c r="AC4" s="1"/>
      <c r="AD4" s="1"/>
      <c r="AE4" s="1"/>
      <c r="AF4" s="1">
        <f>Y4+1</f>
        <v>8</v>
      </c>
      <c r="AG4" s="1"/>
      <c r="AH4" s="1"/>
      <c r="AI4" s="1"/>
      <c r="AJ4" s="1"/>
      <c r="AK4" s="1"/>
      <c r="AL4" s="1"/>
      <c r="AM4" s="1">
        <f>AF4+1</f>
        <v>9</v>
      </c>
      <c r="AN4" s="1"/>
      <c r="AO4" s="1"/>
      <c r="AP4" s="1"/>
      <c r="AQ4" s="1"/>
      <c r="AR4" s="1"/>
      <c r="AS4" s="1"/>
      <c r="AT4" s="1">
        <f>AM4+1</f>
        <v>10</v>
      </c>
      <c r="AU4" s="1"/>
      <c r="AV4" s="1"/>
      <c r="AW4" s="1"/>
      <c r="AX4" s="1"/>
      <c r="AY4" s="1"/>
      <c r="AZ4" s="1"/>
      <c r="BA4" s="1">
        <f>AT4+1</f>
        <v>11</v>
      </c>
      <c r="BB4" s="1"/>
      <c r="BC4" s="1"/>
      <c r="BD4" s="1"/>
      <c r="BE4" s="1"/>
      <c r="BF4" s="1"/>
      <c r="BG4" s="1"/>
      <c r="BH4" s="1">
        <f>BA4+1</f>
        <v>12</v>
      </c>
      <c r="BI4" s="1"/>
      <c r="BJ4" s="1"/>
      <c r="BK4" s="1"/>
      <c r="BL4" s="1"/>
      <c r="BM4" s="1"/>
      <c r="BN4" s="1"/>
      <c r="BO4" s="1">
        <v>1</v>
      </c>
      <c r="BP4" s="1"/>
      <c r="BQ4" s="1"/>
      <c r="BR4" s="1"/>
      <c r="BS4" s="1"/>
      <c r="BT4" s="1"/>
      <c r="BU4" s="1"/>
      <c r="BV4" s="1">
        <f>BO4+1</f>
        <v>2</v>
      </c>
      <c r="BW4" s="1"/>
      <c r="BX4" s="1"/>
      <c r="BY4" s="1"/>
      <c r="BZ4" s="1"/>
      <c r="CA4" s="1"/>
      <c r="CB4" s="1"/>
      <c r="CC4" s="1">
        <f>BV4+1</f>
        <v>3</v>
      </c>
      <c r="CD4" s="1"/>
      <c r="CE4" s="1"/>
      <c r="CF4" s="1"/>
      <c r="CG4" s="1"/>
      <c r="CH4" s="1"/>
      <c r="CI4" s="1"/>
    </row>
    <row r="5" spans="2:107" s="2" customFormat="1" x14ac:dyDescent="0.55000000000000004">
      <c r="B5" s="31"/>
      <c r="C5" s="37" t="str">
        <f>CONCATENATE(C3,"/",C4)</f>
        <v>2023/3</v>
      </c>
      <c r="D5" s="39" t="str">
        <f>CONCATENATE(D3,"/",D4)</f>
        <v>2023/4</v>
      </c>
      <c r="E5" s="29"/>
      <c r="F5" s="29"/>
      <c r="G5" s="45"/>
      <c r="H5" s="45"/>
      <c r="I5" s="45"/>
      <c r="J5" s="40"/>
      <c r="K5" s="39" t="str">
        <f>CONCATENATE(K3,"/",K4)</f>
        <v>2023/5</v>
      </c>
      <c r="L5" s="29"/>
      <c r="M5" s="29"/>
      <c r="N5" s="29"/>
      <c r="O5" s="29"/>
      <c r="P5" s="45"/>
      <c r="Q5" s="40"/>
      <c r="R5" s="39" t="str">
        <f>CONCATENATE(R3,"/",R4)</f>
        <v>2023/6</v>
      </c>
      <c r="S5" s="29"/>
      <c r="T5" s="29"/>
      <c r="U5" s="29"/>
      <c r="V5" s="29"/>
      <c r="W5" s="45"/>
      <c r="X5" s="40"/>
      <c r="Y5" s="39" t="str">
        <f>CONCATENATE(Y3,"/",Y4)</f>
        <v>2023/7</v>
      </c>
      <c r="Z5" s="29"/>
      <c r="AA5" s="29"/>
      <c r="AB5" s="29"/>
      <c r="AC5" s="29"/>
      <c r="AD5" s="45"/>
      <c r="AE5" s="40"/>
      <c r="AF5" s="39" t="str">
        <f>CONCATENATE(AF3,"/",AF4)</f>
        <v>2023/8</v>
      </c>
      <c r="AG5" s="29"/>
      <c r="AH5" s="29"/>
      <c r="AI5" s="29"/>
      <c r="AJ5" s="29"/>
      <c r="AK5" s="45"/>
      <c r="AL5" s="40"/>
      <c r="AM5" s="39" t="str">
        <f>CONCATENATE(AM3,"/",AM4)</f>
        <v>2023/9</v>
      </c>
      <c r="AN5" s="29"/>
      <c r="AO5" s="29"/>
      <c r="AP5" s="29"/>
      <c r="AQ5" s="29"/>
      <c r="AR5" s="45"/>
      <c r="AS5" s="40"/>
      <c r="AT5" s="39" t="str">
        <f>CONCATENATE(AT3,"/",AT4)</f>
        <v>2023/10</v>
      </c>
      <c r="AU5" s="29"/>
      <c r="AV5" s="29"/>
      <c r="AW5" s="29"/>
      <c r="AX5" s="29"/>
      <c r="AY5" s="45"/>
      <c r="AZ5" s="40"/>
      <c r="BA5" s="39" t="str">
        <f>CONCATENATE(BA3,"/",BA4)</f>
        <v>2023/11</v>
      </c>
      <c r="BB5" s="29"/>
      <c r="BC5" s="29"/>
      <c r="BD5" s="29"/>
      <c r="BE5" s="29"/>
      <c r="BF5" s="45"/>
      <c r="BG5" s="40"/>
      <c r="BH5" s="39" t="str">
        <f>CONCATENATE(BH3,"/",BH4)</f>
        <v>2023/12</v>
      </c>
      <c r="BI5" s="29"/>
      <c r="BJ5" s="29"/>
      <c r="BK5" s="29"/>
      <c r="BL5" s="29"/>
      <c r="BM5" s="45"/>
      <c r="BN5" s="45"/>
      <c r="BO5" s="39" t="str">
        <f>CONCATENATE(BO3,"/",BO4)</f>
        <v>2024/1</v>
      </c>
      <c r="BP5" s="29"/>
      <c r="BQ5" s="29"/>
      <c r="BR5" s="29"/>
      <c r="BS5" s="29"/>
      <c r="BT5" s="45"/>
      <c r="BU5" s="40"/>
      <c r="BV5" s="39" t="str">
        <f>CONCATENATE(BV3,"/",BV4)</f>
        <v>2024/2</v>
      </c>
      <c r="BW5" s="29"/>
      <c r="BX5" s="29"/>
      <c r="BY5" s="45"/>
      <c r="BZ5" s="45"/>
      <c r="CA5" s="45"/>
      <c r="CB5" s="40"/>
      <c r="CC5" s="34" t="str">
        <f>CONCATENATE(CC3,"/",CC4)</f>
        <v>2024/3</v>
      </c>
      <c r="CD5" s="29"/>
      <c r="CE5" s="29"/>
      <c r="CF5" s="29"/>
      <c r="CG5" s="29"/>
      <c r="CH5" s="45"/>
      <c r="CI5" s="29"/>
      <c r="CK5" s="2" t="s">
        <v>246</v>
      </c>
      <c r="CQ5" s="2" t="s">
        <v>277</v>
      </c>
      <c r="CY5" s="28"/>
      <c r="CZ5" s="29" t="s">
        <v>318</v>
      </c>
      <c r="DA5" s="29"/>
      <c r="DB5" s="30" t="s">
        <v>321</v>
      </c>
      <c r="DC5" s="28" t="s">
        <v>322</v>
      </c>
    </row>
    <row r="6" spans="2:107" x14ac:dyDescent="0.55000000000000004">
      <c r="B6" s="32" t="s">
        <v>104</v>
      </c>
      <c r="C6" s="37" t="s">
        <v>276</v>
      </c>
      <c r="D6" s="41" t="s">
        <v>275</v>
      </c>
      <c r="E6" s="48" t="s">
        <v>66</v>
      </c>
      <c r="F6" s="49" t="s">
        <v>199</v>
      </c>
      <c r="G6" s="50" t="s">
        <v>201</v>
      </c>
      <c r="H6" s="51" t="s">
        <v>40</v>
      </c>
      <c r="I6" s="103" t="s">
        <v>48</v>
      </c>
      <c r="J6" s="47" t="s">
        <v>98</v>
      </c>
      <c r="K6" s="41" t="s">
        <v>275</v>
      </c>
      <c r="L6" s="48" t="s">
        <v>66</v>
      </c>
      <c r="M6" s="49" t="s">
        <v>199</v>
      </c>
      <c r="N6" s="50" t="s">
        <v>201</v>
      </c>
      <c r="O6" s="51" t="s">
        <v>40</v>
      </c>
      <c r="P6" s="103" t="s">
        <v>48</v>
      </c>
      <c r="Q6" s="47" t="s">
        <v>98</v>
      </c>
      <c r="R6" s="41" t="s">
        <v>275</v>
      </c>
      <c r="S6" s="48" t="s">
        <v>66</v>
      </c>
      <c r="T6" s="49" t="s">
        <v>199</v>
      </c>
      <c r="U6" s="50" t="s">
        <v>201</v>
      </c>
      <c r="V6" s="51" t="s">
        <v>40</v>
      </c>
      <c r="W6" s="103" t="s">
        <v>48</v>
      </c>
      <c r="X6" s="47" t="s">
        <v>98</v>
      </c>
      <c r="Y6" s="41" t="s">
        <v>275</v>
      </c>
      <c r="Z6" s="48" t="s">
        <v>66</v>
      </c>
      <c r="AA6" s="49" t="s">
        <v>199</v>
      </c>
      <c r="AB6" s="50" t="s">
        <v>201</v>
      </c>
      <c r="AC6" s="51" t="s">
        <v>40</v>
      </c>
      <c r="AD6" s="103" t="s">
        <v>48</v>
      </c>
      <c r="AE6" s="47" t="s">
        <v>98</v>
      </c>
      <c r="AF6" s="41" t="s">
        <v>275</v>
      </c>
      <c r="AG6" s="48" t="s">
        <v>66</v>
      </c>
      <c r="AH6" s="49" t="s">
        <v>199</v>
      </c>
      <c r="AI6" s="50" t="s">
        <v>201</v>
      </c>
      <c r="AJ6" s="51" t="s">
        <v>40</v>
      </c>
      <c r="AK6" s="103" t="s">
        <v>48</v>
      </c>
      <c r="AL6" s="47" t="s">
        <v>98</v>
      </c>
      <c r="AM6" s="41" t="s">
        <v>275</v>
      </c>
      <c r="AN6" s="48" t="s">
        <v>66</v>
      </c>
      <c r="AO6" s="49" t="s">
        <v>199</v>
      </c>
      <c r="AP6" s="50" t="s">
        <v>201</v>
      </c>
      <c r="AQ6" s="51" t="s">
        <v>40</v>
      </c>
      <c r="AR6" s="103" t="s">
        <v>48</v>
      </c>
      <c r="AS6" s="47" t="s">
        <v>98</v>
      </c>
      <c r="AT6" s="41" t="s">
        <v>275</v>
      </c>
      <c r="AU6" s="48" t="s">
        <v>66</v>
      </c>
      <c r="AV6" s="49" t="s">
        <v>199</v>
      </c>
      <c r="AW6" s="50" t="s">
        <v>201</v>
      </c>
      <c r="AX6" s="51" t="s">
        <v>40</v>
      </c>
      <c r="AY6" s="103" t="s">
        <v>48</v>
      </c>
      <c r="AZ6" s="47" t="s">
        <v>98</v>
      </c>
      <c r="BA6" s="41" t="s">
        <v>275</v>
      </c>
      <c r="BB6" s="48" t="s">
        <v>66</v>
      </c>
      <c r="BC6" s="49" t="s">
        <v>199</v>
      </c>
      <c r="BD6" s="50" t="s">
        <v>201</v>
      </c>
      <c r="BE6" s="51" t="s">
        <v>40</v>
      </c>
      <c r="BF6" s="103" t="s">
        <v>48</v>
      </c>
      <c r="BG6" s="47" t="s">
        <v>98</v>
      </c>
      <c r="BH6" s="41" t="s">
        <v>275</v>
      </c>
      <c r="BI6" s="48" t="s">
        <v>66</v>
      </c>
      <c r="BJ6" s="49" t="s">
        <v>199</v>
      </c>
      <c r="BK6" s="50" t="s">
        <v>201</v>
      </c>
      <c r="BL6" s="51" t="s">
        <v>40</v>
      </c>
      <c r="BM6" s="103" t="s">
        <v>48</v>
      </c>
      <c r="BN6" s="47" t="s">
        <v>98</v>
      </c>
      <c r="BO6" s="41" t="s">
        <v>275</v>
      </c>
      <c r="BP6" s="48" t="s">
        <v>66</v>
      </c>
      <c r="BQ6" s="49" t="s">
        <v>199</v>
      </c>
      <c r="BR6" s="50" t="s">
        <v>201</v>
      </c>
      <c r="BS6" s="51" t="s">
        <v>40</v>
      </c>
      <c r="BT6" s="103" t="s">
        <v>48</v>
      </c>
      <c r="BU6" s="47" t="s">
        <v>98</v>
      </c>
      <c r="BV6" s="41" t="s">
        <v>275</v>
      </c>
      <c r="BW6" s="48" t="s">
        <v>66</v>
      </c>
      <c r="BX6" s="49" t="s">
        <v>199</v>
      </c>
      <c r="BY6" s="50" t="s">
        <v>201</v>
      </c>
      <c r="BZ6" s="51" t="s">
        <v>40</v>
      </c>
      <c r="CA6" s="103" t="s">
        <v>48</v>
      </c>
      <c r="CB6" s="47" t="s">
        <v>98</v>
      </c>
      <c r="CC6" s="41" t="s">
        <v>275</v>
      </c>
      <c r="CD6" s="48" t="s">
        <v>66</v>
      </c>
      <c r="CE6" s="49" t="s">
        <v>199</v>
      </c>
      <c r="CF6" s="50" t="s">
        <v>201</v>
      </c>
      <c r="CG6" s="51" t="s">
        <v>40</v>
      </c>
      <c r="CH6" s="103" t="s">
        <v>48</v>
      </c>
      <c r="CI6" s="47" t="s">
        <v>98</v>
      </c>
      <c r="CK6" t="str">
        <f t="shared" ref="CK6:CK23" si="0">B6</f>
        <v>種別</v>
      </c>
      <c r="CL6" t="s">
        <v>248</v>
      </c>
      <c r="CM6" t="s">
        <v>247</v>
      </c>
      <c r="CN6" t="s">
        <v>48</v>
      </c>
      <c r="CO6" t="s">
        <v>98</v>
      </c>
      <c r="CQ6" t="str">
        <f>H6</f>
        <v>店舗</v>
      </c>
      <c r="CR6" t="s">
        <v>248</v>
      </c>
      <c r="CS6" t="s">
        <v>247</v>
      </c>
      <c r="CT6" t="s">
        <v>48</v>
      </c>
      <c r="CU6" t="s">
        <v>98</v>
      </c>
      <c r="CY6" s="30" t="s">
        <v>300</v>
      </c>
      <c r="CZ6" s="30" t="s">
        <v>319</v>
      </c>
      <c r="DA6" s="30" t="s">
        <v>320</v>
      </c>
      <c r="DB6" s="30" t="s">
        <v>323</v>
      </c>
      <c r="DC6" s="30" t="s">
        <v>323</v>
      </c>
    </row>
    <row r="7" spans="2:107" s="46" customFormat="1" x14ac:dyDescent="0.55000000000000004">
      <c r="B7" s="52" t="str">
        <f>'master（記入例）'!AL3</f>
        <v>清酒</v>
      </c>
      <c r="C7" s="107">
        <v>20.880000000000003</v>
      </c>
      <c r="D7" s="109">
        <f>IFERROR(INDEX(集計pivot!$4:$24,MATCH(集計2023年度販売量!$B7,集計pivot!$A$4:$A$24,0),MATCH(集計2023年度販売量!D$5,集計pivot!$4:$4,0)),0)</f>
        <v>0</v>
      </c>
      <c r="E7" s="112">
        <f>IFERROR(INDEX(集計pivot!$28:$48,MATCH(集計2023年度販売量!$B7,集計pivot!$A$28:$A$48,0),MATCH(集計2023年度販売量!D$5,集計pivot!$28:$28,0)),0)</f>
        <v>0</v>
      </c>
      <c r="F7" s="113">
        <f>IFERROR(INDEX(集計pivot!$112:$131,MATCH(集計2023年度販売量!$B7,集計pivot!$A$112:$A$131,0),MATCH(集計2023年度販売量!D$5,集計pivot!$112:$112,0)),0)</f>
        <v>0</v>
      </c>
      <c r="G7" s="114">
        <f>IFERROR(INDEX(集計pivot!$163:$182,MATCH(集計2023年度販売量!$B7,集計pivot!$A$163:$A$182,0),MATCH(集計2023年度販売量!D$5,集計pivot!$163:$163,0)),0)</f>
        <v>0</v>
      </c>
      <c r="H7" s="115">
        <f>IFERROR(INDEX(集計pivot!$138:$157,MATCH(集計2023年度販売量!$B7,集計pivot!$A$138:$A$157,0),MATCH(集計2023年度販売量!D$5,集計pivot!$138:$138,0)),0)</f>
        <v>0</v>
      </c>
      <c r="I7" s="116">
        <f>IFERROR(INDEX(集計pivot!$83:$102,MATCH(集計2023年度販売量!$B7,集計pivot!$A$83:$A$102,0),MATCH(集計2023年度販売量!D$5,集計pivot!$83:$83,0)),0)</f>
        <v>0</v>
      </c>
      <c r="J7" s="117">
        <f>C7+D7-E7</f>
        <v>20.880000000000003</v>
      </c>
      <c r="K7" s="109">
        <f>IFERROR(INDEX(集計pivot!$4:$24,MATCH(集計2023年度販売量!$B7,集計pivot!$A$4:$A$24,0),MATCH(集計2023年度販売量!K$5,集計pivot!$4:$4,0)),0)</f>
        <v>0</v>
      </c>
      <c r="L7" s="112">
        <f>IFERROR(INDEX(集計pivot!$28:$48,MATCH(集計2023年度販売量!$B7,集計pivot!$A$28:$A$48,0),MATCH(集計2023年度販売量!K$5,集計pivot!$28:$28,0)),0)</f>
        <v>0</v>
      </c>
      <c r="M7" s="113">
        <f>IFERROR(INDEX(集計pivot!$112:$131,MATCH(集計2023年度販売量!$B7,集計pivot!$A$112:$A$131,0),MATCH(集計2023年度販売量!K$5,集計pivot!$112:$112,0)),0)</f>
        <v>0</v>
      </c>
      <c r="N7" s="114">
        <f>IFERROR(INDEX(集計pivot!$163:$182,MATCH(集計2023年度販売量!$B7,集計pivot!$A$163:$A$182,0),MATCH(集計2023年度販売量!K$5,集計pivot!$163:$163,0)),0)</f>
        <v>0</v>
      </c>
      <c r="O7" s="115">
        <f>IFERROR(INDEX(集計pivot!$138:$157,MATCH(集計2023年度販売量!$B7,集計pivot!$A$138:$A$157,0),MATCH(集計2023年度販売量!K$5,集計pivot!$138:$138,0)),0)</f>
        <v>0</v>
      </c>
      <c r="P7" s="116">
        <f>IFERROR(INDEX(集計pivot!$83:$102,MATCH(集計2023年度販売量!$B7,集計pivot!$A$83:$A$102,0),MATCH(集計2023年度販売量!K$5,集計pivot!$83:$83,0)),0)</f>
        <v>0</v>
      </c>
      <c r="Q7" s="117">
        <f>J7+K7-L7</f>
        <v>20.880000000000003</v>
      </c>
      <c r="R7" s="109">
        <f>IFERROR(INDEX(集計pivot!$4:$24,MATCH(集計2023年度販売量!$B7,集計pivot!$A$4:$A$24,0),MATCH(集計2023年度販売量!R$5,集計pivot!$4:$4,0)),0)</f>
        <v>0</v>
      </c>
      <c r="S7" s="112">
        <f>IFERROR(INDEX(集計pivot!$28:$48,MATCH(集計2023年度販売量!$B7,集計pivot!$A$28:$A$48,0),MATCH(集計2023年度販売量!R$5,集計pivot!$28:$28,0)),0)</f>
        <v>0</v>
      </c>
      <c r="T7" s="113">
        <f>IFERROR(INDEX(集計pivot!$112:$131,MATCH(集計2023年度販売量!$B7,集計pivot!$A$112:$A$131,0),MATCH(集計2023年度販売量!R$5,集計pivot!$112:$112,0)),0)</f>
        <v>0</v>
      </c>
      <c r="U7" s="114">
        <f>IFERROR(INDEX(集計pivot!$163:$182,MATCH(集計2023年度販売量!$B7,集計pivot!$A$163:$A$182,0),MATCH(集計2023年度販売量!R$5,集計pivot!$163:$163,0)),0)</f>
        <v>0</v>
      </c>
      <c r="V7" s="115">
        <f>IFERROR(INDEX(集計pivot!$138:$157,MATCH(集計2023年度販売量!$B7,集計pivot!$A$138:$A$157,0),MATCH(集計2023年度販売量!R$5,集計pivot!$138:$138,0)),0)</f>
        <v>0</v>
      </c>
      <c r="W7" s="116">
        <f>IFERROR(INDEX(集計pivot!$83:$102,MATCH(集計2023年度販売量!$B7,集計pivot!$A$83:$A$102,0),MATCH(集計2023年度販売量!R$5,集計pivot!$83:$83,0)),0)</f>
        <v>0</v>
      </c>
      <c r="X7" s="117">
        <f>Q7+R7-S7</f>
        <v>20.880000000000003</v>
      </c>
      <c r="Y7" s="109">
        <f>IFERROR(INDEX(集計pivot!$4:$24,MATCH(集計2023年度販売量!$B7,集計pivot!$A$4:$A$24,0),MATCH(集計2023年度販売量!Y$5,集計pivot!$4:$4,0)),0)</f>
        <v>0</v>
      </c>
      <c r="Z7" s="112">
        <f>IFERROR(INDEX(集計pivot!$28:$48,MATCH(集計2023年度販売量!$B7,集計pivot!$A$28:$A$48,0),MATCH(集計2023年度販売量!Y$5,集計pivot!$28:$28,0)),0)</f>
        <v>0</v>
      </c>
      <c r="AA7" s="113">
        <f>IFERROR(INDEX(集計pivot!$112:$131,MATCH(集計2023年度販売量!$B7,集計pivot!$A$112:$A$131,0),MATCH(集計2023年度販売量!Y$5,集計pivot!$112:$112,0)),0)</f>
        <v>0</v>
      </c>
      <c r="AB7" s="114">
        <f>IFERROR(INDEX(集計pivot!$163:$182,MATCH(集計2023年度販売量!$B7,集計pivot!$A$163:$A$182,0),MATCH(集計2023年度販売量!Y$5,集計pivot!$163:$163,0)),0)</f>
        <v>0</v>
      </c>
      <c r="AC7" s="115">
        <f>IFERROR(INDEX(集計pivot!$138:$157,MATCH(集計2023年度販売量!$B7,集計pivot!$A$138:$A$157,0),MATCH(集計2023年度販売量!Y$5,集計pivot!$138:$138,0)),0)</f>
        <v>0</v>
      </c>
      <c r="AD7" s="116">
        <f>IFERROR(INDEX(集計pivot!$83:$102,MATCH(集計2023年度販売量!$B7,集計pivot!$A$83:$A$102,0),MATCH(集計2023年度販売量!Y$5,集計pivot!$83:$83,0)),0)</f>
        <v>0</v>
      </c>
      <c r="AE7" s="117">
        <f>X7+Y7-Z7</f>
        <v>20.880000000000003</v>
      </c>
      <c r="AF7" s="109">
        <f>IFERROR(INDEX(集計pivot!$4:$24,MATCH(集計2023年度販売量!$B7,集計pivot!$A$4:$A$24,0),MATCH(集計2023年度販売量!AF$5,集計pivot!$4:$4,0)),0)</f>
        <v>0</v>
      </c>
      <c r="AG7" s="112">
        <f>IFERROR(INDEX(集計pivot!$28:$48,MATCH(集計2023年度販売量!$B7,集計pivot!$A$28:$A$48,0),MATCH(集計2023年度販売量!AF$5,集計pivot!$28:$28,0)),0)</f>
        <v>0</v>
      </c>
      <c r="AH7" s="113">
        <f>IFERROR(INDEX(集計pivot!$112:$131,MATCH(集計2023年度販売量!$B7,集計pivot!$A$112:$A$131,0),MATCH(集計2023年度販売量!AF$5,集計pivot!$112:$112,0)),0)</f>
        <v>0</v>
      </c>
      <c r="AI7" s="114">
        <f>IFERROR(INDEX(集計pivot!$163:$182,MATCH(集計2023年度販売量!$B7,集計pivot!$A$163:$A$182,0),MATCH(集計2023年度販売量!AF$5,集計pivot!$163:$163,0)),0)</f>
        <v>0</v>
      </c>
      <c r="AJ7" s="115">
        <f>IFERROR(INDEX(集計pivot!$138:$157,MATCH(集計2023年度販売量!$B7,集計pivot!$A$138:$A$157,0),MATCH(集計2023年度販売量!AF$5,集計pivot!$138:$138,0)),0)</f>
        <v>0</v>
      </c>
      <c r="AK7" s="116">
        <f>IFERROR(INDEX(集計pivot!$83:$102,MATCH(集計2023年度販売量!$B7,集計pivot!$A$83:$A$102,0),MATCH(集計2023年度販売量!AF$5,集計pivot!$83:$83,0)),0)</f>
        <v>0</v>
      </c>
      <c r="AL7" s="117">
        <f>AE7+AF7-AG7</f>
        <v>20.880000000000003</v>
      </c>
      <c r="AM7" s="109">
        <f>IFERROR(INDEX(集計pivot!$4:$24,MATCH(集計2023年度販売量!$B7,集計pivot!$A$4:$A$24,0),MATCH(集計2023年度販売量!AM$5,集計pivot!$4:$4,0)),0)</f>
        <v>0</v>
      </c>
      <c r="AN7" s="112">
        <f>IFERROR(INDEX(集計pivot!$28:$48,MATCH(集計2023年度販売量!$B7,集計pivot!$A$28:$A$48,0),MATCH(集計2023年度販売量!AM$5,集計pivot!$28:$28,0)),0)</f>
        <v>0</v>
      </c>
      <c r="AO7" s="113">
        <f>IFERROR(INDEX(集計pivot!$112:$131,MATCH(集計2023年度販売量!$B7,集計pivot!$A$112:$A$131,0),MATCH(集計2023年度販売量!AM$5,集計pivot!$112:$112,0)),0)</f>
        <v>0</v>
      </c>
      <c r="AP7" s="114">
        <f>IFERROR(INDEX(集計pivot!$163:$182,MATCH(集計2023年度販売量!$B7,集計pivot!$A$163:$A$182,0),MATCH(集計2023年度販売量!AM$5,集計pivot!$163:$163,0)),0)</f>
        <v>0</v>
      </c>
      <c r="AQ7" s="115">
        <f>IFERROR(INDEX(集計pivot!$138:$157,MATCH(集計2023年度販売量!$B7,集計pivot!$A$138:$A$157,0),MATCH(集計2023年度販売量!AM$5,集計pivot!$138:$138,0)),0)</f>
        <v>0</v>
      </c>
      <c r="AR7" s="116">
        <f>IFERROR(INDEX(集計pivot!$83:$102,MATCH(集計2023年度販売量!$B7,集計pivot!$A$83:$A$102,0),MATCH(集計2023年度販売量!AM$5,集計pivot!$83:$83,0)),0)</f>
        <v>0</v>
      </c>
      <c r="AS7" s="117">
        <f>AL7+AM7-AN7</f>
        <v>20.880000000000003</v>
      </c>
      <c r="AT7" s="109">
        <f>IFERROR(INDEX(集計pivot!$4:$24,MATCH(集計2023年度販売量!$B7,集計pivot!$A$4:$A$24,0),MATCH(集計2023年度販売量!AT$5,集計pivot!$4:$4,0)),0)</f>
        <v>0</v>
      </c>
      <c r="AU7" s="112">
        <f>IFERROR(INDEX(集計pivot!$28:$48,MATCH(集計2023年度販売量!$B7,集計pivot!$A$28:$A$48,0),MATCH(集計2023年度販売量!AT$5,集計pivot!$28:$28,0)),0)</f>
        <v>0</v>
      </c>
      <c r="AV7" s="113">
        <f>IFERROR(INDEX(集計pivot!$112:$131,MATCH(集計2023年度販売量!$B7,集計pivot!$A$112:$A$131,0),MATCH(集計2023年度販売量!AT$5,集計pivot!$112:$112,0)),0)</f>
        <v>0</v>
      </c>
      <c r="AW7" s="114">
        <f>IFERROR(INDEX(集計pivot!$163:$182,MATCH(集計2023年度販売量!$B7,集計pivot!$A$163:$A$182,0),MATCH(集計2023年度販売量!AT$5,集計pivot!$163:$163,0)),0)</f>
        <v>0</v>
      </c>
      <c r="AX7" s="115">
        <f>IFERROR(INDEX(集計pivot!$138:$157,MATCH(集計2023年度販売量!$B7,集計pivot!$A$138:$A$157,0),MATCH(集計2023年度販売量!AT$5,集計pivot!$138:$138,0)),0)</f>
        <v>0</v>
      </c>
      <c r="AY7" s="116">
        <f>IFERROR(INDEX(集計pivot!$83:$102,MATCH(集計2023年度販売量!$B7,集計pivot!$A$83:$A$102,0),MATCH(集計2023年度販売量!AT$5,集計pivot!$83:$83,0)),0)</f>
        <v>0</v>
      </c>
      <c r="AZ7" s="117">
        <f>AS7+AT7-AU7</f>
        <v>20.880000000000003</v>
      </c>
      <c r="BA7" s="109">
        <f>IFERROR(INDEX(集計pivot!$4:$24,MATCH(集計2023年度販売量!$B7,集計pivot!$A$4:$A$24,0),MATCH(集計2023年度販売量!BA$5,集計pivot!$4:$4,0)),0)</f>
        <v>0</v>
      </c>
      <c r="BB7" s="112">
        <f>IFERROR(INDEX(集計pivot!$28:$48,MATCH(集計2023年度販売量!$B7,集計pivot!$A$28:$A$48,0),MATCH(集計2023年度販売量!BA$5,集計pivot!$28:$28,0)),0)</f>
        <v>0</v>
      </c>
      <c r="BC7" s="113">
        <f>IFERROR(INDEX(集計pivot!$112:$131,MATCH(集計2023年度販売量!$B7,集計pivot!$A$112:$A$131,0),MATCH(集計2023年度販売量!BA$5,集計pivot!$112:$112,0)),0)</f>
        <v>0</v>
      </c>
      <c r="BD7" s="114">
        <f>IFERROR(INDEX(集計pivot!$163:$182,MATCH(集計2023年度販売量!$B7,集計pivot!$A$163:$A$182,0),MATCH(集計2023年度販売量!BA$5,集計pivot!$163:$163,0)),0)</f>
        <v>0</v>
      </c>
      <c r="BE7" s="115">
        <f>IFERROR(INDEX(集計pivot!$138:$157,MATCH(集計2023年度販売量!$B7,集計pivot!$A$138:$A$157,0),MATCH(集計2023年度販売量!BA$5,集計pivot!$138:$138,0)),0)</f>
        <v>0</v>
      </c>
      <c r="BF7" s="116">
        <f>IFERROR(INDEX(集計pivot!$83:$102,MATCH(集計2023年度販売量!$B7,集計pivot!$A$83:$A$102,0),MATCH(集計2023年度販売量!BA$5,集計pivot!$83:$83,0)),0)</f>
        <v>0</v>
      </c>
      <c r="BG7" s="117">
        <f>AZ7+BA7-BB7</f>
        <v>20.880000000000003</v>
      </c>
      <c r="BH7" s="109">
        <f>IFERROR(INDEX(集計pivot!$4:$24,MATCH(集計2023年度販売量!$B7,集計pivot!$A$4:$A$24,0),MATCH(集計2023年度販売量!BH$5,集計pivot!$4:$4,0)),0)</f>
        <v>0</v>
      </c>
      <c r="BI7" s="112">
        <f>IFERROR(INDEX(集計pivot!$28:$48,MATCH(集計2023年度販売量!$B7,集計pivot!$A$28:$A$48,0),MATCH(集計2023年度販売量!BH$5,集計pivot!$28:$28,0)),0)</f>
        <v>0</v>
      </c>
      <c r="BJ7" s="113">
        <f>IFERROR(INDEX(集計pivot!$112:$131,MATCH(集計2023年度販売量!$B7,集計pivot!$A$112:$A$131,0),MATCH(集計2023年度販売量!BH$5,集計pivot!$112:$112,0)),0)</f>
        <v>0</v>
      </c>
      <c r="BK7" s="114">
        <f>IFERROR(INDEX(集計pivot!$163:$182,MATCH(集計2023年度販売量!$B7,集計pivot!$A$163:$A$182,0),MATCH(集計2023年度販売量!BH$5,集計pivot!$163:$163,0)),0)</f>
        <v>0</v>
      </c>
      <c r="BL7" s="115">
        <f>IFERROR(INDEX(集計pivot!$138:$157,MATCH(集計2023年度販売量!$B7,集計pivot!$A$138:$A$157,0),MATCH(集計2023年度販売量!BH$5,集計pivot!$138:$138,0)),0)</f>
        <v>0</v>
      </c>
      <c r="BM7" s="116">
        <f>IFERROR(INDEX(集計pivot!$83:$102,MATCH(集計2023年度販売量!$B7,集計pivot!$A$83:$A$102,0),MATCH(集計2023年度販売量!BH$5,集計pivot!$83:$83,0)),0)</f>
        <v>0</v>
      </c>
      <c r="BN7" s="117">
        <f>BG7+BH7-BI7</f>
        <v>20.880000000000003</v>
      </c>
      <c r="BO7" s="109">
        <f>IFERROR(INDEX(集計pivot!$4:$24,MATCH(集計2023年度販売量!$B7,集計pivot!$A$4:$A$24,0),MATCH(集計2023年度販売量!BO$5,集計pivot!$4:$4,0)),0)</f>
        <v>0</v>
      </c>
      <c r="BP7" s="112">
        <f>IFERROR(INDEX(集計pivot!$28:$48,MATCH(集計2023年度販売量!$B7,集計pivot!$A$28:$A$48,0),MATCH(集計2023年度販売量!BO$5,集計pivot!$28:$28,0)),0)</f>
        <v>0</v>
      </c>
      <c r="BQ7" s="113">
        <f>IFERROR(INDEX(集計pivot!$112:$131,MATCH(集計2023年度販売量!$B7,集計pivot!$A$112:$A$131,0),MATCH(集計2023年度販売量!BO$5,集計pivot!$112:$112,0)),0)</f>
        <v>0</v>
      </c>
      <c r="BR7" s="114">
        <f>IFERROR(INDEX(集計pivot!$163:$182,MATCH(集計2023年度販売量!$B7,集計pivot!$A$163:$A$182,0),MATCH(集計2023年度販売量!BO$5,集計pivot!$163:$163,0)),0)</f>
        <v>0</v>
      </c>
      <c r="BS7" s="115">
        <f>IFERROR(INDEX(集計pivot!$138:$157,MATCH(集計2023年度販売量!$B7,集計pivot!$A$138:$A$157,0),MATCH(集計2023年度販売量!BO$5,集計pivot!$138:$138,0)),0)</f>
        <v>0</v>
      </c>
      <c r="BT7" s="116">
        <f>IFERROR(INDEX(集計pivot!$83:$102,MATCH(集計2023年度販売量!$B7,集計pivot!$A$83:$A$102,0),MATCH(集計2023年度販売量!BO$5,集計pivot!$83:$83,0)),0)</f>
        <v>0</v>
      </c>
      <c r="BU7" s="117">
        <f>BN7+BO7-BP7</f>
        <v>20.880000000000003</v>
      </c>
      <c r="BV7" s="109">
        <f>IFERROR(INDEX(集計pivot!$4:$24,MATCH(集計2023年度販売量!$B7,集計pivot!$A$4:$A$24,0),MATCH(集計2023年度販売量!BV$5,集計pivot!$4:$4,0)),0)</f>
        <v>0</v>
      </c>
      <c r="BW7" s="112">
        <f>IFERROR(INDEX(集計pivot!$28:$48,MATCH(集計2023年度販売量!$B7,集計pivot!$A$28:$A$48,0),MATCH(集計2023年度販売量!BV$5,集計pivot!$28:$28,0)),0)</f>
        <v>0</v>
      </c>
      <c r="BX7" s="113">
        <f>IFERROR(INDEX(集計pivot!$112:$131,MATCH(集計2023年度販売量!$B7,集計pivot!$A$112:$A$131,0),MATCH(集計2023年度販売量!BV$5,集計pivot!$112:$112,0)),0)</f>
        <v>0</v>
      </c>
      <c r="BY7" s="114">
        <f>IFERROR(INDEX(集計pivot!$163:$182,MATCH(集計2023年度販売量!$B7,集計pivot!$A$163:$A$182,0),MATCH(集計2023年度販売量!BV$5,集計pivot!$163:$163,0)),0)</f>
        <v>0</v>
      </c>
      <c r="BZ7" s="115">
        <f>IFERROR(INDEX(集計pivot!$138:$157,MATCH(集計2023年度販売量!$B7,集計pivot!$A$138:$A$157,0),MATCH(集計2023年度販売量!BV$5,集計pivot!$138:$138,0)),0)</f>
        <v>0</v>
      </c>
      <c r="CA7" s="116">
        <f>IFERROR(INDEX(集計pivot!$83:$102,MATCH(集計2023年度販売量!$B7,集計pivot!$A$83:$A$102,0),MATCH(集計2023年度販売量!BV$5,集計pivot!$83:$83,0)),0)</f>
        <v>0</v>
      </c>
      <c r="CB7" s="117">
        <f>BU7+BV7-BW7</f>
        <v>20.880000000000003</v>
      </c>
      <c r="CC7" s="109">
        <f>IFERROR(INDEX(集計pivot!$4:$24,MATCH(集計2023年度販売量!$B7,集計pivot!$A$4:$A$24,0),MATCH(集計2023年度販売量!CC$5,集計pivot!$4:$4,0)),0)</f>
        <v>0</v>
      </c>
      <c r="CD7" s="112">
        <f>IFERROR(INDEX(集計pivot!$28:$48,MATCH(集計2023年度販売量!$B7,集計pivot!$A$28:$A$48,0),MATCH(集計2023年度販売量!CC$5,集計pivot!$28:$28,0)),0)</f>
        <v>0</v>
      </c>
      <c r="CE7" s="113">
        <f>IFERROR(INDEX(集計pivot!$112:$131,MATCH(集計2023年度販売量!$B7,集計pivot!$A$112:$A$131,0),MATCH(集計2023年度販売量!CC$5,集計pivot!$112:$112,0)),0)</f>
        <v>0</v>
      </c>
      <c r="CF7" s="114">
        <f>IFERROR(INDEX(集計pivot!$163:$182,MATCH(集計2023年度販売量!$B7,集計pivot!$A$163:$A$182,0),MATCH(集計2023年度販売量!CC$5,集計pivot!$163:$163,0)),0)</f>
        <v>0</v>
      </c>
      <c r="CG7" s="115">
        <f>IFERROR(INDEX(集計pivot!$138:$157,MATCH(集計2023年度販売量!$B7,集計pivot!$A$138:$A$157,0),MATCH(集計2023年度販売量!CC$5,集計pivot!$138:$138,0)),0)</f>
        <v>0</v>
      </c>
      <c r="CH7" s="116">
        <f>IFERROR(INDEX(集計pivot!$83:$102,MATCH(集計2023年度販売量!$B7,集計pivot!$A$83:$A$102,0),MATCH(集計2023年度販売量!CC$5,集計pivot!$83:$83,0)),0)</f>
        <v>0</v>
      </c>
      <c r="CI7" s="117">
        <f>CB7+CC7-CD7</f>
        <v>20.880000000000003</v>
      </c>
      <c r="CK7" t="str">
        <f t="shared" si="0"/>
        <v>清酒</v>
      </c>
      <c r="CL7" s="130">
        <f t="shared" ref="CL7:CL23" si="1">SUMIF($C$6:$CI$6,"=業販",$C7:$CI7)</f>
        <v>0</v>
      </c>
      <c r="CM7" s="130">
        <f>SUMIF($C$6:$CI$6,"=ネット",$C7:$CI7)+SUMIF($C$6:$CI$6,"=店舗",$C7:$CI7)</f>
        <v>0</v>
      </c>
      <c r="CN7" s="130">
        <f t="shared" ref="CN7:CN23" si="2">SUMIF($C$6:$CI$6,"=廃棄",$C7:$CI7)</f>
        <v>0</v>
      </c>
      <c r="CO7" s="130">
        <f t="shared" ref="CO7:CO23" si="3">CI7</f>
        <v>20.880000000000003</v>
      </c>
      <c r="CQ7" s="131" t="str">
        <f t="shared" ref="CQ7:CQ23" si="4">B7</f>
        <v>清酒</v>
      </c>
      <c r="CR7" s="46">
        <f>ROUND(CL7,0)</f>
        <v>0</v>
      </c>
      <c r="CS7" s="46">
        <f>ROUND(CM7,0)</f>
        <v>0</v>
      </c>
      <c r="CT7" s="46">
        <f>ROUND(CN7,0)</f>
        <v>0</v>
      </c>
      <c r="CU7" s="46">
        <f>ROUND(CO7,0)</f>
        <v>21</v>
      </c>
      <c r="CY7" s="133" t="s">
        <v>301</v>
      </c>
      <c r="CZ7" s="134">
        <f>VLOOKUP(RIGHT($CY7,LEN($CY7)-1),$CQ:$CU,2,FALSE)</f>
        <v>0</v>
      </c>
      <c r="DA7" s="134"/>
      <c r="DB7" s="134">
        <f>VLOOKUP(RIGHT($CY7,LEN($CY7)-1),$CQ:$CU,3,FALSE)+VLOOKUP(RIGHT($CY7,LEN($CY7)-1),$CQ:$CU,4,FALSE)</f>
        <v>0</v>
      </c>
      <c r="DC7" s="134">
        <f>VLOOKUP(RIGHT($CY7,LEN($CY7)-1),$CQ:$CU,5,FALSE)</f>
        <v>21</v>
      </c>
    </row>
    <row r="8" spans="2:107" s="46" customFormat="1" x14ac:dyDescent="0.55000000000000004">
      <c r="B8" s="52" t="str">
        <f>'master（記入例）'!AL4</f>
        <v>合成清酒</v>
      </c>
      <c r="C8" s="107">
        <v>0</v>
      </c>
      <c r="D8" s="109">
        <f>IFERROR(INDEX(集計pivot!$4:$24,MATCH(集計2023年度販売量!$B8,集計pivot!$A$4:$A$24,0),MATCH(集計2023年度販売量!D$5,集計pivot!$4:$4,0)),0)</f>
        <v>0</v>
      </c>
      <c r="E8" s="112">
        <f>IFERROR(INDEX(集計pivot!$28:$48,MATCH(集計2023年度販売量!$B8,集計pivot!$A$28:$A$48,0),MATCH(集計2023年度販売量!D$5,集計pivot!$28:$28,0)),0)</f>
        <v>0</v>
      </c>
      <c r="F8" s="113">
        <f>IFERROR(INDEX(集計pivot!$112:$131,MATCH(集計2023年度販売量!$B8,集計pivot!$A$112:$A$131,0),MATCH(集計2023年度販売量!D$5,集計pivot!$112:$112,0)),0)</f>
        <v>0</v>
      </c>
      <c r="G8" s="114">
        <f>IFERROR(INDEX(集計pivot!$163:$182,MATCH(集計2023年度販売量!$B8,集計pivot!$A$163:$A$182,0),MATCH(集計2023年度販売量!D$5,集計pivot!$163:$163,0)),0)</f>
        <v>0</v>
      </c>
      <c r="H8" s="115">
        <f>IFERROR(INDEX(集計pivot!$138:$157,MATCH(集計2023年度販売量!$B8,集計pivot!$A$138:$A$157,0),MATCH(集計2023年度販売量!D$5,集計pivot!$138:$138,0)),0)</f>
        <v>0</v>
      </c>
      <c r="I8" s="116">
        <f>IFERROR(INDEX(集計pivot!$83:$102,MATCH(集計2023年度販売量!$B8,集計pivot!$A$83:$A$102,0),MATCH(集計2023年度販売量!D$5,集計pivot!$83:$83,0)),0)</f>
        <v>0</v>
      </c>
      <c r="J8" s="117">
        <f t="shared" ref="J8:J23" si="5">C8+D8-E8</f>
        <v>0</v>
      </c>
      <c r="K8" s="109">
        <f>IFERROR(INDEX(集計pivot!$4:$24,MATCH(集計2023年度販売量!$B8,集計pivot!$A$4:$A$24,0),MATCH(集計2023年度販売量!K$5,集計pivot!$4:$4,0)),0)</f>
        <v>0</v>
      </c>
      <c r="L8" s="112">
        <f>IFERROR(INDEX(集計pivot!$28:$48,MATCH(集計2023年度販売量!$B8,集計pivot!$A$28:$A$48,0),MATCH(集計2023年度販売量!K$5,集計pivot!$28:$28,0)),0)</f>
        <v>0</v>
      </c>
      <c r="M8" s="113">
        <f>IFERROR(INDEX(集計pivot!$112:$131,MATCH(集計2023年度販売量!$B8,集計pivot!$A$112:$A$131,0),MATCH(集計2023年度販売量!K$5,集計pivot!$112:$112,0)),0)</f>
        <v>0</v>
      </c>
      <c r="N8" s="114">
        <f>IFERROR(INDEX(集計pivot!$163:$182,MATCH(集計2023年度販売量!$B8,集計pivot!$A$163:$A$182,0),MATCH(集計2023年度販売量!K$5,集計pivot!$163:$163,0)),0)</f>
        <v>0</v>
      </c>
      <c r="O8" s="115">
        <f>IFERROR(INDEX(集計pivot!$138:$157,MATCH(集計2023年度販売量!$B8,集計pivot!$A$138:$A$157,0),MATCH(集計2023年度販売量!K$5,集計pivot!$138:$138,0)),0)</f>
        <v>0</v>
      </c>
      <c r="P8" s="116">
        <f>IFERROR(INDEX(集計pivot!$83:$102,MATCH(集計2023年度販売量!$B8,集計pivot!$A$83:$A$102,0),MATCH(集計2023年度販売量!K$5,集計pivot!$83:$83,0)),0)</f>
        <v>0</v>
      </c>
      <c r="Q8" s="117">
        <f t="shared" ref="Q8:Q23" si="6">J8+K8-L8</f>
        <v>0</v>
      </c>
      <c r="R8" s="109">
        <f>IFERROR(INDEX(集計pivot!$4:$24,MATCH(集計2023年度販売量!$B8,集計pivot!$A$4:$A$24,0),MATCH(集計2023年度販売量!R$5,集計pivot!$4:$4,0)),0)</f>
        <v>0</v>
      </c>
      <c r="S8" s="112">
        <f>IFERROR(INDEX(集計pivot!$28:$48,MATCH(集計2023年度販売量!$B8,集計pivot!$A$28:$A$48,0),MATCH(集計2023年度販売量!R$5,集計pivot!$28:$28,0)),0)</f>
        <v>0</v>
      </c>
      <c r="T8" s="113">
        <f>IFERROR(INDEX(集計pivot!$112:$131,MATCH(集計2023年度販売量!$B8,集計pivot!$A$112:$A$131,0),MATCH(集計2023年度販売量!R$5,集計pivot!$112:$112,0)),0)</f>
        <v>0</v>
      </c>
      <c r="U8" s="114">
        <f>IFERROR(INDEX(集計pivot!$163:$182,MATCH(集計2023年度販売量!$B8,集計pivot!$A$163:$A$182,0),MATCH(集計2023年度販売量!R$5,集計pivot!$163:$163,0)),0)</f>
        <v>0</v>
      </c>
      <c r="V8" s="115">
        <f>IFERROR(INDEX(集計pivot!$138:$157,MATCH(集計2023年度販売量!$B8,集計pivot!$A$138:$A$157,0),MATCH(集計2023年度販売量!R$5,集計pivot!$138:$138,0)),0)</f>
        <v>0</v>
      </c>
      <c r="W8" s="116">
        <f>IFERROR(INDEX(集計pivot!$83:$102,MATCH(集計2023年度販売量!$B8,集計pivot!$A$83:$A$102,0),MATCH(集計2023年度販売量!R$5,集計pivot!$83:$83,0)),0)</f>
        <v>0</v>
      </c>
      <c r="X8" s="117">
        <f t="shared" ref="X8:X23" si="7">Q8+R8-S8</f>
        <v>0</v>
      </c>
      <c r="Y8" s="109">
        <f>IFERROR(INDEX(集計pivot!$4:$24,MATCH(集計2023年度販売量!$B8,集計pivot!$A$4:$A$24,0),MATCH(集計2023年度販売量!Y$5,集計pivot!$4:$4,0)),0)</f>
        <v>0</v>
      </c>
      <c r="Z8" s="112">
        <f>IFERROR(INDEX(集計pivot!$28:$48,MATCH(集計2023年度販売量!$B8,集計pivot!$A$28:$A$48,0),MATCH(集計2023年度販売量!Y$5,集計pivot!$28:$28,0)),0)</f>
        <v>0</v>
      </c>
      <c r="AA8" s="113">
        <f>IFERROR(INDEX(集計pivot!$112:$131,MATCH(集計2023年度販売量!$B8,集計pivot!$A$112:$A$131,0),MATCH(集計2023年度販売量!Y$5,集計pivot!$112:$112,0)),0)</f>
        <v>0</v>
      </c>
      <c r="AB8" s="114">
        <f>IFERROR(INDEX(集計pivot!$163:$182,MATCH(集計2023年度販売量!$B8,集計pivot!$A$163:$A$182,0),MATCH(集計2023年度販売量!Y$5,集計pivot!$163:$163,0)),0)</f>
        <v>0</v>
      </c>
      <c r="AC8" s="115">
        <f>IFERROR(INDEX(集計pivot!$138:$157,MATCH(集計2023年度販売量!$B8,集計pivot!$A$138:$A$157,0),MATCH(集計2023年度販売量!Y$5,集計pivot!$138:$138,0)),0)</f>
        <v>0</v>
      </c>
      <c r="AD8" s="116">
        <f>IFERROR(INDEX(集計pivot!$83:$102,MATCH(集計2023年度販売量!$B8,集計pivot!$A$83:$A$102,0),MATCH(集計2023年度販売量!Y$5,集計pivot!$83:$83,0)),0)</f>
        <v>0</v>
      </c>
      <c r="AE8" s="117">
        <f t="shared" ref="AE8:AE23" si="8">X8+Y8-Z8</f>
        <v>0</v>
      </c>
      <c r="AF8" s="109">
        <f>IFERROR(INDEX(集計pivot!$4:$24,MATCH(集計2023年度販売量!$B8,集計pivot!$A$4:$A$24,0),MATCH(集計2023年度販売量!AF$5,集計pivot!$4:$4,0)),0)</f>
        <v>0</v>
      </c>
      <c r="AG8" s="112">
        <f>IFERROR(INDEX(集計pivot!$28:$48,MATCH(集計2023年度販売量!$B8,集計pivot!$A$28:$A$48,0),MATCH(集計2023年度販売量!AF$5,集計pivot!$28:$28,0)),0)</f>
        <v>0</v>
      </c>
      <c r="AH8" s="113">
        <f>IFERROR(INDEX(集計pivot!$112:$131,MATCH(集計2023年度販売量!$B8,集計pivot!$A$112:$A$131,0),MATCH(集計2023年度販売量!AF$5,集計pivot!$112:$112,0)),0)</f>
        <v>0</v>
      </c>
      <c r="AI8" s="114">
        <f>IFERROR(INDEX(集計pivot!$163:$182,MATCH(集計2023年度販売量!$B8,集計pivot!$A$163:$A$182,0),MATCH(集計2023年度販売量!AF$5,集計pivot!$163:$163,0)),0)</f>
        <v>0</v>
      </c>
      <c r="AJ8" s="115">
        <f>IFERROR(INDEX(集計pivot!$138:$157,MATCH(集計2023年度販売量!$B8,集計pivot!$A$138:$A$157,0),MATCH(集計2023年度販売量!AF$5,集計pivot!$138:$138,0)),0)</f>
        <v>0</v>
      </c>
      <c r="AK8" s="116">
        <f>IFERROR(INDEX(集計pivot!$83:$102,MATCH(集計2023年度販売量!$B8,集計pivot!$A$83:$A$102,0),MATCH(集計2023年度販売量!AF$5,集計pivot!$83:$83,0)),0)</f>
        <v>0</v>
      </c>
      <c r="AL8" s="117">
        <f t="shared" ref="AL8:AL23" si="9">AE8+AF8-AG8</f>
        <v>0</v>
      </c>
      <c r="AM8" s="109">
        <f>IFERROR(INDEX(集計pivot!$4:$24,MATCH(集計2023年度販売量!$B8,集計pivot!$A$4:$A$24,0),MATCH(集計2023年度販売量!AM$5,集計pivot!$4:$4,0)),0)</f>
        <v>0</v>
      </c>
      <c r="AN8" s="112">
        <f>IFERROR(INDEX(集計pivot!$28:$48,MATCH(集計2023年度販売量!$B8,集計pivot!$A$28:$A$48,0),MATCH(集計2023年度販売量!AM$5,集計pivot!$28:$28,0)),0)</f>
        <v>0</v>
      </c>
      <c r="AO8" s="113">
        <f>IFERROR(INDEX(集計pivot!$112:$131,MATCH(集計2023年度販売量!$B8,集計pivot!$A$112:$A$131,0),MATCH(集計2023年度販売量!AM$5,集計pivot!$112:$112,0)),0)</f>
        <v>0</v>
      </c>
      <c r="AP8" s="114">
        <f>IFERROR(INDEX(集計pivot!$163:$182,MATCH(集計2023年度販売量!$B8,集計pivot!$A$163:$A$182,0),MATCH(集計2023年度販売量!AM$5,集計pivot!$163:$163,0)),0)</f>
        <v>0</v>
      </c>
      <c r="AQ8" s="115">
        <f>IFERROR(INDEX(集計pivot!$138:$157,MATCH(集計2023年度販売量!$B8,集計pivot!$A$138:$A$157,0),MATCH(集計2023年度販売量!AM$5,集計pivot!$138:$138,0)),0)</f>
        <v>0</v>
      </c>
      <c r="AR8" s="116">
        <f>IFERROR(INDEX(集計pivot!$83:$102,MATCH(集計2023年度販売量!$B8,集計pivot!$A$83:$A$102,0),MATCH(集計2023年度販売量!AM$5,集計pivot!$83:$83,0)),0)</f>
        <v>0</v>
      </c>
      <c r="AS8" s="117">
        <f t="shared" ref="AS8:AS23" si="10">AL8+AM8-AN8</f>
        <v>0</v>
      </c>
      <c r="AT8" s="109">
        <f>IFERROR(INDEX(集計pivot!$4:$24,MATCH(集計2023年度販売量!$B8,集計pivot!$A$4:$A$24,0),MATCH(集計2023年度販売量!AT$5,集計pivot!$4:$4,0)),0)</f>
        <v>0</v>
      </c>
      <c r="AU8" s="112">
        <f>IFERROR(INDEX(集計pivot!$28:$48,MATCH(集計2023年度販売量!$B8,集計pivot!$A$28:$A$48,0),MATCH(集計2023年度販売量!AT$5,集計pivot!$28:$28,0)),0)</f>
        <v>0</v>
      </c>
      <c r="AV8" s="113">
        <f>IFERROR(INDEX(集計pivot!$112:$131,MATCH(集計2023年度販売量!$B8,集計pivot!$A$112:$A$131,0),MATCH(集計2023年度販売量!AT$5,集計pivot!$112:$112,0)),0)</f>
        <v>0</v>
      </c>
      <c r="AW8" s="114">
        <f>IFERROR(INDEX(集計pivot!$163:$182,MATCH(集計2023年度販売量!$B8,集計pivot!$A$163:$A$182,0),MATCH(集計2023年度販売量!AT$5,集計pivot!$163:$163,0)),0)</f>
        <v>0</v>
      </c>
      <c r="AX8" s="115">
        <f>IFERROR(INDEX(集計pivot!$138:$157,MATCH(集計2023年度販売量!$B8,集計pivot!$A$138:$A$157,0),MATCH(集計2023年度販売量!AT$5,集計pivot!$138:$138,0)),0)</f>
        <v>0</v>
      </c>
      <c r="AY8" s="116">
        <f>IFERROR(INDEX(集計pivot!$83:$102,MATCH(集計2023年度販売量!$B8,集計pivot!$A$83:$A$102,0),MATCH(集計2023年度販売量!AT$5,集計pivot!$83:$83,0)),0)</f>
        <v>0</v>
      </c>
      <c r="AZ8" s="117">
        <f t="shared" ref="AZ8:AZ23" si="11">AS8+AT8-AU8</f>
        <v>0</v>
      </c>
      <c r="BA8" s="109">
        <f>IFERROR(INDEX(集計pivot!$4:$24,MATCH(集計2023年度販売量!$B8,集計pivot!$A$4:$A$24,0),MATCH(集計2023年度販売量!BA$5,集計pivot!$4:$4,0)),0)</f>
        <v>0</v>
      </c>
      <c r="BB8" s="112">
        <f>IFERROR(INDEX(集計pivot!$28:$48,MATCH(集計2023年度販売量!$B8,集計pivot!$A$28:$A$48,0),MATCH(集計2023年度販売量!BA$5,集計pivot!$28:$28,0)),0)</f>
        <v>0</v>
      </c>
      <c r="BC8" s="113">
        <f>IFERROR(INDEX(集計pivot!$112:$131,MATCH(集計2023年度販売量!$B8,集計pivot!$A$112:$A$131,0),MATCH(集計2023年度販売量!BA$5,集計pivot!$112:$112,0)),0)</f>
        <v>0</v>
      </c>
      <c r="BD8" s="114">
        <f>IFERROR(INDEX(集計pivot!$163:$182,MATCH(集計2023年度販売量!$B8,集計pivot!$A$163:$A$182,0),MATCH(集計2023年度販売量!BA$5,集計pivot!$163:$163,0)),0)</f>
        <v>0</v>
      </c>
      <c r="BE8" s="115">
        <f>IFERROR(INDEX(集計pivot!$138:$157,MATCH(集計2023年度販売量!$B8,集計pivot!$A$138:$A$157,0),MATCH(集計2023年度販売量!BA$5,集計pivot!$138:$138,0)),0)</f>
        <v>0</v>
      </c>
      <c r="BF8" s="116">
        <f>IFERROR(INDEX(集計pivot!$83:$102,MATCH(集計2023年度販売量!$B8,集計pivot!$A$83:$A$102,0),MATCH(集計2023年度販売量!BA$5,集計pivot!$83:$83,0)),0)</f>
        <v>0</v>
      </c>
      <c r="BG8" s="117">
        <f t="shared" ref="BG8:BG23" si="12">AZ8+BA8-BB8</f>
        <v>0</v>
      </c>
      <c r="BH8" s="109">
        <f>IFERROR(INDEX(集計pivot!$4:$24,MATCH(集計2023年度販売量!$B8,集計pivot!$A$4:$A$24,0),MATCH(集計2023年度販売量!BH$5,集計pivot!$4:$4,0)),0)</f>
        <v>0</v>
      </c>
      <c r="BI8" s="112">
        <f>IFERROR(INDEX(集計pivot!$28:$48,MATCH(集計2023年度販売量!$B8,集計pivot!$A$28:$A$48,0),MATCH(集計2023年度販売量!BH$5,集計pivot!$28:$28,0)),0)</f>
        <v>0</v>
      </c>
      <c r="BJ8" s="113">
        <f>IFERROR(INDEX(集計pivot!$112:$131,MATCH(集計2023年度販売量!$B8,集計pivot!$A$112:$A$131,0),MATCH(集計2023年度販売量!BH$5,集計pivot!$112:$112,0)),0)</f>
        <v>0</v>
      </c>
      <c r="BK8" s="114">
        <f>IFERROR(INDEX(集計pivot!$163:$182,MATCH(集計2023年度販売量!$B8,集計pivot!$A$163:$A$182,0),MATCH(集計2023年度販売量!BH$5,集計pivot!$163:$163,0)),0)</f>
        <v>0</v>
      </c>
      <c r="BL8" s="115">
        <f>IFERROR(INDEX(集計pivot!$138:$157,MATCH(集計2023年度販売量!$B8,集計pivot!$A$138:$A$157,0),MATCH(集計2023年度販売量!BH$5,集計pivot!$138:$138,0)),0)</f>
        <v>0</v>
      </c>
      <c r="BM8" s="116">
        <f>IFERROR(INDEX(集計pivot!$83:$102,MATCH(集計2023年度販売量!$B8,集計pivot!$A$83:$A$102,0),MATCH(集計2023年度販売量!BH$5,集計pivot!$83:$83,0)),0)</f>
        <v>0</v>
      </c>
      <c r="BN8" s="117">
        <f t="shared" ref="BN8:BN23" si="13">BG8+BH8-BI8</f>
        <v>0</v>
      </c>
      <c r="BO8" s="109">
        <f>IFERROR(INDEX(集計pivot!$4:$24,MATCH(集計2023年度販売量!$B8,集計pivot!$A$4:$A$24,0),MATCH(集計2023年度販売量!BO$5,集計pivot!$4:$4,0)),0)</f>
        <v>0</v>
      </c>
      <c r="BP8" s="112">
        <f>IFERROR(INDEX(集計pivot!$28:$48,MATCH(集計2023年度販売量!$B8,集計pivot!$A$28:$A$48,0),MATCH(集計2023年度販売量!BO$5,集計pivot!$28:$28,0)),0)</f>
        <v>0</v>
      </c>
      <c r="BQ8" s="113">
        <f>IFERROR(INDEX(集計pivot!$112:$131,MATCH(集計2023年度販売量!$B8,集計pivot!$A$112:$A$131,0),MATCH(集計2023年度販売量!BO$5,集計pivot!$112:$112,0)),0)</f>
        <v>0</v>
      </c>
      <c r="BR8" s="114">
        <f>IFERROR(INDEX(集計pivot!$163:$182,MATCH(集計2023年度販売量!$B8,集計pivot!$A$163:$A$182,0),MATCH(集計2023年度販売量!BO$5,集計pivot!$163:$163,0)),0)</f>
        <v>0</v>
      </c>
      <c r="BS8" s="115">
        <f>IFERROR(INDEX(集計pivot!$138:$157,MATCH(集計2023年度販売量!$B8,集計pivot!$A$138:$A$157,0),MATCH(集計2023年度販売量!BO$5,集計pivot!$138:$138,0)),0)</f>
        <v>0</v>
      </c>
      <c r="BT8" s="116">
        <f>IFERROR(INDEX(集計pivot!$83:$102,MATCH(集計2023年度販売量!$B8,集計pivot!$A$83:$A$102,0),MATCH(集計2023年度販売量!BO$5,集計pivot!$83:$83,0)),0)</f>
        <v>0</v>
      </c>
      <c r="BU8" s="117">
        <f t="shared" ref="BU8:BU23" si="14">BN8+BO8-BP8</f>
        <v>0</v>
      </c>
      <c r="BV8" s="109">
        <f>IFERROR(INDEX(集計pivot!$4:$24,MATCH(集計2023年度販売量!$B8,集計pivot!$A$4:$A$24,0),MATCH(集計2023年度販売量!BV$5,集計pivot!$4:$4,0)),0)</f>
        <v>0</v>
      </c>
      <c r="BW8" s="112">
        <f>IFERROR(INDEX(集計pivot!$28:$48,MATCH(集計2023年度販売量!$B8,集計pivot!$A$28:$A$48,0),MATCH(集計2023年度販売量!BV$5,集計pivot!$28:$28,0)),0)</f>
        <v>0</v>
      </c>
      <c r="BX8" s="113">
        <f>IFERROR(INDEX(集計pivot!$112:$131,MATCH(集計2023年度販売量!$B8,集計pivot!$A$112:$A$131,0),MATCH(集計2023年度販売量!BV$5,集計pivot!$112:$112,0)),0)</f>
        <v>0</v>
      </c>
      <c r="BY8" s="114">
        <f>IFERROR(INDEX(集計pivot!$163:$182,MATCH(集計2023年度販売量!$B8,集計pivot!$A$163:$A$182,0),MATCH(集計2023年度販売量!BV$5,集計pivot!$163:$163,0)),0)</f>
        <v>0</v>
      </c>
      <c r="BZ8" s="115">
        <f>IFERROR(INDEX(集計pivot!$138:$157,MATCH(集計2023年度販売量!$B8,集計pivot!$A$138:$A$157,0),MATCH(集計2023年度販売量!BV$5,集計pivot!$138:$138,0)),0)</f>
        <v>0</v>
      </c>
      <c r="CA8" s="116">
        <f>IFERROR(INDEX(集計pivot!$83:$102,MATCH(集計2023年度販売量!$B8,集計pivot!$A$83:$A$102,0),MATCH(集計2023年度販売量!BV$5,集計pivot!$83:$83,0)),0)</f>
        <v>0</v>
      </c>
      <c r="CB8" s="117">
        <f t="shared" ref="CB8:CB23" si="15">BU8+BV8-BW8</f>
        <v>0</v>
      </c>
      <c r="CC8" s="109">
        <f>IFERROR(INDEX(集計pivot!$4:$24,MATCH(集計2023年度販売量!$B8,集計pivot!$A$4:$A$24,0),MATCH(集計2023年度販売量!CC$5,集計pivot!$4:$4,0)),0)</f>
        <v>0</v>
      </c>
      <c r="CD8" s="112">
        <f>IFERROR(INDEX(集計pivot!$28:$48,MATCH(集計2023年度販売量!$B8,集計pivot!$A$28:$A$48,0),MATCH(集計2023年度販売量!CC$5,集計pivot!$28:$28,0)),0)</f>
        <v>0</v>
      </c>
      <c r="CE8" s="113">
        <f>IFERROR(INDEX(集計pivot!$112:$131,MATCH(集計2023年度販売量!$B8,集計pivot!$A$112:$A$131,0),MATCH(集計2023年度販売量!CC$5,集計pivot!$112:$112,0)),0)</f>
        <v>0</v>
      </c>
      <c r="CF8" s="114">
        <f>IFERROR(INDEX(集計pivot!$163:$182,MATCH(集計2023年度販売量!$B8,集計pivot!$A$163:$A$182,0),MATCH(集計2023年度販売量!CC$5,集計pivot!$163:$163,0)),0)</f>
        <v>0</v>
      </c>
      <c r="CG8" s="115">
        <f>IFERROR(INDEX(集計pivot!$138:$157,MATCH(集計2023年度販売量!$B8,集計pivot!$A$138:$A$157,0),MATCH(集計2023年度販売量!CC$5,集計pivot!$138:$138,0)),0)</f>
        <v>0</v>
      </c>
      <c r="CH8" s="116">
        <f>IFERROR(INDEX(集計pivot!$83:$102,MATCH(集計2023年度販売量!$B8,集計pivot!$A$83:$A$102,0),MATCH(集計2023年度販売量!CC$5,集計pivot!$83:$83,0)),0)</f>
        <v>0</v>
      </c>
      <c r="CI8" s="117">
        <f t="shared" ref="CI8:CI23" si="16">CB8+CC8-CD8</f>
        <v>0</v>
      </c>
      <c r="CK8" t="str">
        <f t="shared" si="0"/>
        <v>合成清酒</v>
      </c>
      <c r="CL8" s="130">
        <f t="shared" si="1"/>
        <v>0</v>
      </c>
      <c r="CM8" s="130">
        <f t="shared" ref="CM8:CM23" si="17">SUMIF($C$6:$CI$6,"=ネット",$C8:$CI8)+SUMIF($C$6:$CI$6,"=店舗",$C8:$CI8)+C8</f>
        <v>0</v>
      </c>
      <c r="CN8" s="130">
        <f t="shared" si="2"/>
        <v>0</v>
      </c>
      <c r="CO8" s="130">
        <f t="shared" si="3"/>
        <v>0</v>
      </c>
      <c r="CQ8" s="131" t="str">
        <f t="shared" si="4"/>
        <v>合成清酒</v>
      </c>
      <c r="CR8" s="46">
        <f t="shared" ref="CR8:CU23" si="18">ROUND(CL8,0)</f>
        <v>0</v>
      </c>
      <c r="CS8" s="46">
        <f t="shared" si="18"/>
        <v>0</v>
      </c>
      <c r="CT8" s="46">
        <f t="shared" si="18"/>
        <v>0</v>
      </c>
      <c r="CU8" s="46">
        <f t="shared" si="18"/>
        <v>0</v>
      </c>
      <c r="CY8" s="133" t="s">
        <v>302</v>
      </c>
      <c r="CZ8" s="134">
        <f t="shared" ref="CZ8:CZ22" si="19">VLOOKUP(RIGHT($CY8,LEN($CY8)-1),$CQ:$CU,2,FALSE)</f>
        <v>0</v>
      </c>
      <c r="DA8" s="134"/>
      <c r="DB8" s="134">
        <f t="shared" ref="DB8:DB22" si="20">VLOOKUP(RIGHT($CY8,LEN($CY8)-1),$CQ:$CU,3,FALSE)+VLOOKUP(RIGHT($CY8,LEN($CY8)-1),$CQ:$CU,4,FALSE)</f>
        <v>0</v>
      </c>
      <c r="DC8" s="134">
        <f t="shared" ref="DC8:DC22" si="21">VLOOKUP(RIGHT($CY8,LEN($CY8)-1),$CQ:$CU,5,FALSE)</f>
        <v>0</v>
      </c>
    </row>
    <row r="9" spans="2:107" s="46" customFormat="1" x14ac:dyDescent="0.55000000000000004">
      <c r="B9" s="52" t="str">
        <f>'master（記入例）'!AL5</f>
        <v>連続式蒸留焼酎</v>
      </c>
      <c r="C9" s="107">
        <v>0</v>
      </c>
      <c r="D9" s="109">
        <f>IFERROR(INDEX(集計pivot!$4:$24,MATCH(集計2023年度販売量!$B9,集計pivot!$A$4:$A$24,0),MATCH(集計2023年度販売量!D$5,集計pivot!$4:$4,0)),0)</f>
        <v>0</v>
      </c>
      <c r="E9" s="112">
        <f>IFERROR(INDEX(集計pivot!$28:$48,MATCH(集計2023年度販売量!$B9,集計pivot!$A$28:$A$48,0),MATCH(集計2023年度販売量!D$5,集計pivot!$28:$28,0)),0)</f>
        <v>0</v>
      </c>
      <c r="F9" s="113">
        <f>IFERROR(INDEX(集計pivot!$112:$131,MATCH(集計2023年度販売量!$B9,集計pivot!$A$112:$A$131,0),MATCH(集計2023年度販売量!D$5,集計pivot!$112:$112,0)),0)</f>
        <v>0</v>
      </c>
      <c r="G9" s="114">
        <f>IFERROR(INDEX(集計pivot!$163:$182,MATCH(集計2023年度販売量!$B9,集計pivot!$A$163:$A$182,0),MATCH(集計2023年度販売量!D$5,集計pivot!$163:$163,0)),0)</f>
        <v>0</v>
      </c>
      <c r="H9" s="115">
        <f>IFERROR(INDEX(集計pivot!$138:$157,MATCH(集計2023年度販売量!$B9,集計pivot!$A$138:$A$157,0),MATCH(集計2023年度販売量!D$5,集計pivot!$138:$138,0)),0)</f>
        <v>0</v>
      </c>
      <c r="I9" s="116">
        <f>IFERROR(INDEX(集計pivot!$83:$102,MATCH(集計2023年度販売量!$B9,集計pivot!$A$83:$A$102,0),MATCH(集計2023年度販売量!D$5,集計pivot!$83:$83,0)),0)</f>
        <v>0</v>
      </c>
      <c r="J9" s="117">
        <f t="shared" si="5"/>
        <v>0</v>
      </c>
      <c r="K9" s="109">
        <f>IFERROR(INDEX(集計pivot!$4:$24,MATCH(集計2023年度販売量!$B9,集計pivot!$A$4:$A$24,0),MATCH(集計2023年度販売量!K$5,集計pivot!$4:$4,0)),0)</f>
        <v>0</v>
      </c>
      <c r="L9" s="112">
        <f>IFERROR(INDEX(集計pivot!$28:$48,MATCH(集計2023年度販売量!$B9,集計pivot!$A$28:$A$48,0),MATCH(集計2023年度販売量!K$5,集計pivot!$28:$28,0)),0)</f>
        <v>0</v>
      </c>
      <c r="M9" s="113">
        <f>IFERROR(INDEX(集計pivot!$112:$131,MATCH(集計2023年度販売量!$B9,集計pivot!$A$112:$A$131,0),MATCH(集計2023年度販売量!K$5,集計pivot!$112:$112,0)),0)</f>
        <v>0</v>
      </c>
      <c r="N9" s="114">
        <f>IFERROR(INDEX(集計pivot!$163:$182,MATCH(集計2023年度販売量!$B9,集計pivot!$A$163:$A$182,0),MATCH(集計2023年度販売量!K$5,集計pivot!$163:$163,0)),0)</f>
        <v>0</v>
      </c>
      <c r="O9" s="115">
        <f>IFERROR(INDEX(集計pivot!$138:$157,MATCH(集計2023年度販売量!$B9,集計pivot!$A$138:$A$157,0),MATCH(集計2023年度販売量!K$5,集計pivot!$138:$138,0)),0)</f>
        <v>0</v>
      </c>
      <c r="P9" s="116">
        <f>IFERROR(INDEX(集計pivot!$83:$102,MATCH(集計2023年度販売量!$B9,集計pivot!$A$83:$A$102,0),MATCH(集計2023年度販売量!K$5,集計pivot!$83:$83,0)),0)</f>
        <v>0</v>
      </c>
      <c r="Q9" s="117">
        <f t="shared" si="6"/>
        <v>0</v>
      </c>
      <c r="R9" s="109">
        <f>IFERROR(INDEX(集計pivot!$4:$24,MATCH(集計2023年度販売量!$B9,集計pivot!$A$4:$A$24,0),MATCH(集計2023年度販売量!R$5,集計pivot!$4:$4,0)),0)</f>
        <v>0</v>
      </c>
      <c r="S9" s="112">
        <f>IFERROR(INDEX(集計pivot!$28:$48,MATCH(集計2023年度販売量!$B9,集計pivot!$A$28:$A$48,0),MATCH(集計2023年度販売量!R$5,集計pivot!$28:$28,0)),0)</f>
        <v>0</v>
      </c>
      <c r="T9" s="113">
        <f>IFERROR(INDEX(集計pivot!$112:$131,MATCH(集計2023年度販売量!$B9,集計pivot!$A$112:$A$131,0),MATCH(集計2023年度販売量!R$5,集計pivot!$112:$112,0)),0)</f>
        <v>0</v>
      </c>
      <c r="U9" s="114">
        <f>IFERROR(INDEX(集計pivot!$163:$182,MATCH(集計2023年度販売量!$B9,集計pivot!$A$163:$A$182,0),MATCH(集計2023年度販売量!R$5,集計pivot!$163:$163,0)),0)</f>
        <v>0</v>
      </c>
      <c r="V9" s="115">
        <f>IFERROR(INDEX(集計pivot!$138:$157,MATCH(集計2023年度販売量!$B9,集計pivot!$A$138:$A$157,0),MATCH(集計2023年度販売量!R$5,集計pivot!$138:$138,0)),0)</f>
        <v>0</v>
      </c>
      <c r="W9" s="116">
        <f>IFERROR(INDEX(集計pivot!$83:$102,MATCH(集計2023年度販売量!$B9,集計pivot!$A$83:$A$102,0),MATCH(集計2023年度販売量!R$5,集計pivot!$83:$83,0)),0)</f>
        <v>0</v>
      </c>
      <c r="X9" s="117">
        <f t="shared" si="7"/>
        <v>0</v>
      </c>
      <c r="Y9" s="109">
        <f>IFERROR(INDEX(集計pivot!$4:$24,MATCH(集計2023年度販売量!$B9,集計pivot!$A$4:$A$24,0),MATCH(集計2023年度販売量!Y$5,集計pivot!$4:$4,0)),0)</f>
        <v>0</v>
      </c>
      <c r="Z9" s="112">
        <f>IFERROR(INDEX(集計pivot!$28:$48,MATCH(集計2023年度販売量!$B9,集計pivot!$A$28:$A$48,0),MATCH(集計2023年度販売量!Y$5,集計pivot!$28:$28,0)),0)</f>
        <v>0</v>
      </c>
      <c r="AA9" s="113">
        <f>IFERROR(INDEX(集計pivot!$112:$131,MATCH(集計2023年度販売量!$B9,集計pivot!$A$112:$A$131,0),MATCH(集計2023年度販売量!Y$5,集計pivot!$112:$112,0)),0)</f>
        <v>0</v>
      </c>
      <c r="AB9" s="114">
        <f>IFERROR(INDEX(集計pivot!$163:$182,MATCH(集計2023年度販売量!$B9,集計pivot!$A$163:$A$182,0),MATCH(集計2023年度販売量!Y$5,集計pivot!$163:$163,0)),0)</f>
        <v>0</v>
      </c>
      <c r="AC9" s="115">
        <f>IFERROR(INDEX(集計pivot!$138:$157,MATCH(集計2023年度販売量!$B9,集計pivot!$A$138:$A$157,0),MATCH(集計2023年度販売量!Y$5,集計pivot!$138:$138,0)),0)</f>
        <v>0</v>
      </c>
      <c r="AD9" s="116">
        <f>IFERROR(INDEX(集計pivot!$83:$102,MATCH(集計2023年度販売量!$B9,集計pivot!$A$83:$A$102,0),MATCH(集計2023年度販売量!Y$5,集計pivot!$83:$83,0)),0)</f>
        <v>0</v>
      </c>
      <c r="AE9" s="117">
        <f t="shared" si="8"/>
        <v>0</v>
      </c>
      <c r="AF9" s="109">
        <f>IFERROR(INDEX(集計pivot!$4:$24,MATCH(集計2023年度販売量!$B9,集計pivot!$A$4:$A$24,0),MATCH(集計2023年度販売量!AF$5,集計pivot!$4:$4,0)),0)</f>
        <v>0</v>
      </c>
      <c r="AG9" s="112">
        <f>IFERROR(INDEX(集計pivot!$28:$48,MATCH(集計2023年度販売量!$B9,集計pivot!$A$28:$A$48,0),MATCH(集計2023年度販売量!AF$5,集計pivot!$28:$28,0)),0)</f>
        <v>0</v>
      </c>
      <c r="AH9" s="113">
        <f>IFERROR(INDEX(集計pivot!$112:$131,MATCH(集計2023年度販売量!$B9,集計pivot!$A$112:$A$131,0),MATCH(集計2023年度販売量!AF$5,集計pivot!$112:$112,0)),0)</f>
        <v>0</v>
      </c>
      <c r="AI9" s="114">
        <f>IFERROR(INDEX(集計pivot!$163:$182,MATCH(集計2023年度販売量!$B9,集計pivot!$A$163:$A$182,0),MATCH(集計2023年度販売量!AF$5,集計pivot!$163:$163,0)),0)</f>
        <v>0</v>
      </c>
      <c r="AJ9" s="115">
        <f>IFERROR(INDEX(集計pivot!$138:$157,MATCH(集計2023年度販売量!$B9,集計pivot!$A$138:$A$157,0),MATCH(集計2023年度販売量!AF$5,集計pivot!$138:$138,0)),0)</f>
        <v>0</v>
      </c>
      <c r="AK9" s="116">
        <f>IFERROR(INDEX(集計pivot!$83:$102,MATCH(集計2023年度販売量!$B9,集計pivot!$A$83:$A$102,0),MATCH(集計2023年度販売量!AF$5,集計pivot!$83:$83,0)),0)</f>
        <v>0</v>
      </c>
      <c r="AL9" s="117">
        <f t="shared" si="9"/>
        <v>0</v>
      </c>
      <c r="AM9" s="109">
        <f>IFERROR(INDEX(集計pivot!$4:$24,MATCH(集計2023年度販売量!$B9,集計pivot!$A$4:$A$24,0),MATCH(集計2023年度販売量!AM$5,集計pivot!$4:$4,0)),0)</f>
        <v>0</v>
      </c>
      <c r="AN9" s="112">
        <f>IFERROR(INDEX(集計pivot!$28:$48,MATCH(集計2023年度販売量!$B9,集計pivot!$A$28:$A$48,0),MATCH(集計2023年度販売量!AM$5,集計pivot!$28:$28,0)),0)</f>
        <v>0</v>
      </c>
      <c r="AO9" s="113">
        <f>IFERROR(INDEX(集計pivot!$112:$131,MATCH(集計2023年度販売量!$B9,集計pivot!$A$112:$A$131,0),MATCH(集計2023年度販売量!AM$5,集計pivot!$112:$112,0)),0)</f>
        <v>0</v>
      </c>
      <c r="AP9" s="114">
        <f>IFERROR(INDEX(集計pivot!$163:$182,MATCH(集計2023年度販売量!$B9,集計pivot!$A$163:$A$182,0),MATCH(集計2023年度販売量!AM$5,集計pivot!$163:$163,0)),0)</f>
        <v>0</v>
      </c>
      <c r="AQ9" s="115">
        <f>IFERROR(INDEX(集計pivot!$138:$157,MATCH(集計2023年度販売量!$B9,集計pivot!$A$138:$A$157,0),MATCH(集計2023年度販売量!AM$5,集計pivot!$138:$138,0)),0)</f>
        <v>0</v>
      </c>
      <c r="AR9" s="116">
        <f>IFERROR(INDEX(集計pivot!$83:$102,MATCH(集計2023年度販売量!$B9,集計pivot!$A$83:$A$102,0),MATCH(集計2023年度販売量!AM$5,集計pivot!$83:$83,0)),0)</f>
        <v>0</v>
      </c>
      <c r="AS9" s="117">
        <f t="shared" si="10"/>
        <v>0</v>
      </c>
      <c r="AT9" s="109">
        <f>IFERROR(INDEX(集計pivot!$4:$24,MATCH(集計2023年度販売量!$B9,集計pivot!$A$4:$A$24,0),MATCH(集計2023年度販売量!AT$5,集計pivot!$4:$4,0)),0)</f>
        <v>0</v>
      </c>
      <c r="AU9" s="112">
        <f>IFERROR(INDEX(集計pivot!$28:$48,MATCH(集計2023年度販売量!$B9,集計pivot!$A$28:$A$48,0),MATCH(集計2023年度販売量!AT$5,集計pivot!$28:$28,0)),0)</f>
        <v>0</v>
      </c>
      <c r="AV9" s="113">
        <f>IFERROR(INDEX(集計pivot!$112:$131,MATCH(集計2023年度販売量!$B9,集計pivot!$A$112:$A$131,0),MATCH(集計2023年度販売量!AT$5,集計pivot!$112:$112,0)),0)</f>
        <v>0</v>
      </c>
      <c r="AW9" s="114">
        <f>IFERROR(INDEX(集計pivot!$163:$182,MATCH(集計2023年度販売量!$B9,集計pivot!$A$163:$A$182,0),MATCH(集計2023年度販売量!AT$5,集計pivot!$163:$163,0)),0)</f>
        <v>0</v>
      </c>
      <c r="AX9" s="115">
        <f>IFERROR(INDEX(集計pivot!$138:$157,MATCH(集計2023年度販売量!$B9,集計pivot!$A$138:$A$157,0),MATCH(集計2023年度販売量!AT$5,集計pivot!$138:$138,0)),0)</f>
        <v>0</v>
      </c>
      <c r="AY9" s="116">
        <f>IFERROR(INDEX(集計pivot!$83:$102,MATCH(集計2023年度販売量!$B9,集計pivot!$A$83:$A$102,0),MATCH(集計2023年度販売量!AT$5,集計pivot!$83:$83,0)),0)</f>
        <v>0</v>
      </c>
      <c r="AZ9" s="117">
        <f t="shared" si="11"/>
        <v>0</v>
      </c>
      <c r="BA9" s="109">
        <f>IFERROR(INDEX(集計pivot!$4:$24,MATCH(集計2023年度販売量!$B9,集計pivot!$A$4:$A$24,0),MATCH(集計2023年度販売量!BA$5,集計pivot!$4:$4,0)),0)</f>
        <v>0</v>
      </c>
      <c r="BB9" s="112">
        <f>IFERROR(INDEX(集計pivot!$28:$48,MATCH(集計2023年度販売量!$B9,集計pivot!$A$28:$A$48,0),MATCH(集計2023年度販売量!BA$5,集計pivot!$28:$28,0)),0)</f>
        <v>0</v>
      </c>
      <c r="BC9" s="113">
        <f>IFERROR(INDEX(集計pivot!$112:$131,MATCH(集計2023年度販売量!$B9,集計pivot!$A$112:$A$131,0),MATCH(集計2023年度販売量!BA$5,集計pivot!$112:$112,0)),0)</f>
        <v>0</v>
      </c>
      <c r="BD9" s="114">
        <f>IFERROR(INDEX(集計pivot!$163:$182,MATCH(集計2023年度販売量!$B9,集計pivot!$A$163:$A$182,0),MATCH(集計2023年度販売量!BA$5,集計pivot!$163:$163,0)),0)</f>
        <v>0</v>
      </c>
      <c r="BE9" s="115">
        <f>IFERROR(INDEX(集計pivot!$138:$157,MATCH(集計2023年度販売量!$B9,集計pivot!$A$138:$A$157,0),MATCH(集計2023年度販売量!BA$5,集計pivot!$138:$138,0)),0)</f>
        <v>0</v>
      </c>
      <c r="BF9" s="116">
        <f>IFERROR(INDEX(集計pivot!$83:$102,MATCH(集計2023年度販売量!$B9,集計pivot!$A$83:$A$102,0),MATCH(集計2023年度販売量!BA$5,集計pivot!$83:$83,0)),0)</f>
        <v>0</v>
      </c>
      <c r="BG9" s="117">
        <f t="shared" si="12"/>
        <v>0</v>
      </c>
      <c r="BH9" s="109">
        <f>IFERROR(INDEX(集計pivot!$4:$24,MATCH(集計2023年度販売量!$B9,集計pivot!$A$4:$A$24,0),MATCH(集計2023年度販売量!BH$5,集計pivot!$4:$4,0)),0)</f>
        <v>0</v>
      </c>
      <c r="BI9" s="112">
        <f>IFERROR(INDEX(集計pivot!$28:$48,MATCH(集計2023年度販売量!$B9,集計pivot!$A$28:$A$48,0),MATCH(集計2023年度販売量!BH$5,集計pivot!$28:$28,0)),0)</f>
        <v>0</v>
      </c>
      <c r="BJ9" s="113">
        <f>IFERROR(INDEX(集計pivot!$112:$131,MATCH(集計2023年度販売量!$B9,集計pivot!$A$112:$A$131,0),MATCH(集計2023年度販売量!BH$5,集計pivot!$112:$112,0)),0)</f>
        <v>0</v>
      </c>
      <c r="BK9" s="114">
        <f>IFERROR(INDEX(集計pivot!$163:$182,MATCH(集計2023年度販売量!$B9,集計pivot!$A$163:$A$182,0),MATCH(集計2023年度販売量!BH$5,集計pivot!$163:$163,0)),0)</f>
        <v>0</v>
      </c>
      <c r="BL9" s="115">
        <f>IFERROR(INDEX(集計pivot!$138:$157,MATCH(集計2023年度販売量!$B9,集計pivot!$A$138:$A$157,0),MATCH(集計2023年度販売量!BH$5,集計pivot!$138:$138,0)),0)</f>
        <v>0</v>
      </c>
      <c r="BM9" s="116">
        <f>IFERROR(INDEX(集計pivot!$83:$102,MATCH(集計2023年度販売量!$B9,集計pivot!$A$83:$A$102,0),MATCH(集計2023年度販売量!BH$5,集計pivot!$83:$83,0)),0)</f>
        <v>0</v>
      </c>
      <c r="BN9" s="117">
        <f t="shared" si="13"/>
        <v>0</v>
      </c>
      <c r="BO9" s="109">
        <f>IFERROR(INDEX(集計pivot!$4:$24,MATCH(集計2023年度販売量!$B9,集計pivot!$A$4:$A$24,0),MATCH(集計2023年度販売量!BO$5,集計pivot!$4:$4,0)),0)</f>
        <v>0</v>
      </c>
      <c r="BP9" s="112">
        <f>IFERROR(INDEX(集計pivot!$28:$48,MATCH(集計2023年度販売量!$B9,集計pivot!$A$28:$A$48,0),MATCH(集計2023年度販売量!BO$5,集計pivot!$28:$28,0)),0)</f>
        <v>0</v>
      </c>
      <c r="BQ9" s="113">
        <f>IFERROR(INDEX(集計pivot!$112:$131,MATCH(集計2023年度販売量!$B9,集計pivot!$A$112:$A$131,0),MATCH(集計2023年度販売量!BO$5,集計pivot!$112:$112,0)),0)</f>
        <v>0</v>
      </c>
      <c r="BR9" s="114">
        <f>IFERROR(INDEX(集計pivot!$163:$182,MATCH(集計2023年度販売量!$B9,集計pivot!$A$163:$A$182,0),MATCH(集計2023年度販売量!BO$5,集計pivot!$163:$163,0)),0)</f>
        <v>0</v>
      </c>
      <c r="BS9" s="115">
        <f>IFERROR(INDEX(集計pivot!$138:$157,MATCH(集計2023年度販売量!$B9,集計pivot!$A$138:$A$157,0),MATCH(集計2023年度販売量!BO$5,集計pivot!$138:$138,0)),0)</f>
        <v>0</v>
      </c>
      <c r="BT9" s="116">
        <f>IFERROR(INDEX(集計pivot!$83:$102,MATCH(集計2023年度販売量!$B9,集計pivot!$A$83:$A$102,0),MATCH(集計2023年度販売量!BO$5,集計pivot!$83:$83,0)),0)</f>
        <v>0</v>
      </c>
      <c r="BU9" s="117">
        <f t="shared" si="14"/>
        <v>0</v>
      </c>
      <c r="BV9" s="109">
        <f>IFERROR(INDEX(集計pivot!$4:$24,MATCH(集計2023年度販売量!$B9,集計pivot!$A$4:$A$24,0),MATCH(集計2023年度販売量!BV$5,集計pivot!$4:$4,0)),0)</f>
        <v>0</v>
      </c>
      <c r="BW9" s="112">
        <f>IFERROR(INDEX(集計pivot!$28:$48,MATCH(集計2023年度販売量!$B9,集計pivot!$A$28:$A$48,0),MATCH(集計2023年度販売量!BV$5,集計pivot!$28:$28,0)),0)</f>
        <v>0</v>
      </c>
      <c r="BX9" s="113">
        <f>IFERROR(INDEX(集計pivot!$112:$131,MATCH(集計2023年度販売量!$B9,集計pivot!$A$112:$A$131,0),MATCH(集計2023年度販売量!BV$5,集計pivot!$112:$112,0)),0)</f>
        <v>0</v>
      </c>
      <c r="BY9" s="114">
        <f>IFERROR(INDEX(集計pivot!$163:$182,MATCH(集計2023年度販売量!$B9,集計pivot!$A$163:$A$182,0),MATCH(集計2023年度販売量!BV$5,集計pivot!$163:$163,0)),0)</f>
        <v>0</v>
      </c>
      <c r="BZ9" s="115">
        <f>IFERROR(INDEX(集計pivot!$138:$157,MATCH(集計2023年度販売量!$B9,集計pivot!$A$138:$A$157,0),MATCH(集計2023年度販売量!BV$5,集計pivot!$138:$138,0)),0)</f>
        <v>0</v>
      </c>
      <c r="CA9" s="116">
        <f>IFERROR(INDEX(集計pivot!$83:$102,MATCH(集計2023年度販売量!$B9,集計pivot!$A$83:$A$102,0),MATCH(集計2023年度販売量!BV$5,集計pivot!$83:$83,0)),0)</f>
        <v>0</v>
      </c>
      <c r="CB9" s="117">
        <f t="shared" si="15"/>
        <v>0</v>
      </c>
      <c r="CC9" s="109">
        <f>IFERROR(INDEX(集計pivot!$4:$24,MATCH(集計2023年度販売量!$B9,集計pivot!$A$4:$A$24,0),MATCH(集計2023年度販売量!CC$5,集計pivot!$4:$4,0)),0)</f>
        <v>0</v>
      </c>
      <c r="CD9" s="112">
        <f>IFERROR(INDEX(集計pivot!$28:$48,MATCH(集計2023年度販売量!$B9,集計pivot!$A$28:$A$48,0),MATCH(集計2023年度販売量!CC$5,集計pivot!$28:$28,0)),0)</f>
        <v>0</v>
      </c>
      <c r="CE9" s="113">
        <f>IFERROR(INDEX(集計pivot!$112:$131,MATCH(集計2023年度販売量!$B9,集計pivot!$A$112:$A$131,0),MATCH(集計2023年度販売量!CC$5,集計pivot!$112:$112,0)),0)</f>
        <v>0</v>
      </c>
      <c r="CF9" s="114">
        <f>IFERROR(INDEX(集計pivot!$163:$182,MATCH(集計2023年度販売量!$B9,集計pivot!$A$163:$A$182,0),MATCH(集計2023年度販売量!CC$5,集計pivot!$163:$163,0)),0)</f>
        <v>0</v>
      </c>
      <c r="CG9" s="115">
        <f>IFERROR(INDEX(集計pivot!$138:$157,MATCH(集計2023年度販売量!$B9,集計pivot!$A$138:$A$157,0),MATCH(集計2023年度販売量!CC$5,集計pivot!$138:$138,0)),0)</f>
        <v>0</v>
      </c>
      <c r="CH9" s="116">
        <f>IFERROR(INDEX(集計pivot!$83:$102,MATCH(集計2023年度販売量!$B9,集計pivot!$A$83:$A$102,0),MATCH(集計2023年度販売量!CC$5,集計pivot!$83:$83,0)),0)</f>
        <v>0</v>
      </c>
      <c r="CI9" s="117">
        <f t="shared" si="16"/>
        <v>0</v>
      </c>
      <c r="CK9" t="str">
        <f t="shared" si="0"/>
        <v>連続式蒸留焼酎</v>
      </c>
      <c r="CL9" s="130">
        <f t="shared" si="1"/>
        <v>0</v>
      </c>
      <c r="CM9" s="130">
        <f t="shared" si="17"/>
        <v>0</v>
      </c>
      <c r="CN9" s="130">
        <f t="shared" si="2"/>
        <v>0</v>
      </c>
      <c r="CO9" s="130">
        <f t="shared" si="3"/>
        <v>0</v>
      </c>
      <c r="CQ9" s="131" t="str">
        <f t="shared" si="4"/>
        <v>連続式蒸留焼酎</v>
      </c>
      <c r="CR9" s="46">
        <f t="shared" si="18"/>
        <v>0</v>
      </c>
      <c r="CS9" s="46">
        <f t="shared" si="18"/>
        <v>0</v>
      </c>
      <c r="CT9" s="46">
        <f t="shared" si="18"/>
        <v>0</v>
      </c>
      <c r="CU9" s="46">
        <f t="shared" si="18"/>
        <v>0</v>
      </c>
      <c r="CY9" s="133" t="s">
        <v>303</v>
      </c>
      <c r="CZ9" s="134">
        <f t="shared" si="19"/>
        <v>0</v>
      </c>
      <c r="DA9" s="134"/>
      <c r="DB9" s="134">
        <f t="shared" si="20"/>
        <v>0</v>
      </c>
      <c r="DC9" s="134">
        <f t="shared" si="21"/>
        <v>0</v>
      </c>
    </row>
    <row r="10" spans="2:107" s="46" customFormat="1" x14ac:dyDescent="0.55000000000000004">
      <c r="B10" s="52" t="str">
        <f>'master（記入例）'!AL6</f>
        <v>単式蒸留焼酎</v>
      </c>
      <c r="C10" s="107">
        <v>1.8</v>
      </c>
      <c r="D10" s="109">
        <f>IFERROR(INDEX(集計pivot!$4:$24,MATCH(集計2023年度販売量!$B10,集計pivot!$A$4:$A$24,0),MATCH(集計2023年度販売量!D$5,集計pivot!$4:$4,0)),0)</f>
        <v>0</v>
      </c>
      <c r="E10" s="112">
        <f>IFERROR(INDEX(集計pivot!$28:$48,MATCH(集計2023年度販売量!$B10,集計pivot!$A$28:$A$48,0),MATCH(集計2023年度販売量!D$5,集計pivot!$28:$28,0)),0)</f>
        <v>0</v>
      </c>
      <c r="F10" s="113">
        <f>IFERROR(INDEX(集計pivot!$112:$131,MATCH(集計2023年度販売量!$B10,集計pivot!$A$112:$A$131,0),MATCH(集計2023年度販売量!D$5,集計pivot!$112:$112,0)),0)</f>
        <v>0</v>
      </c>
      <c r="G10" s="114">
        <f>IFERROR(INDEX(集計pivot!$163:$182,MATCH(集計2023年度販売量!$B10,集計pivot!$A$163:$A$182,0),MATCH(集計2023年度販売量!D$5,集計pivot!$163:$163,0)),0)</f>
        <v>0</v>
      </c>
      <c r="H10" s="115">
        <f>IFERROR(INDEX(集計pivot!$138:$157,MATCH(集計2023年度販売量!$B10,集計pivot!$A$138:$A$157,0),MATCH(集計2023年度販売量!D$5,集計pivot!$138:$138,0)),0)</f>
        <v>0</v>
      </c>
      <c r="I10" s="116">
        <f>IFERROR(INDEX(集計pivot!$83:$102,MATCH(集計2023年度販売量!$B10,集計pivot!$A$83:$A$102,0),MATCH(集計2023年度販売量!D$5,集計pivot!$83:$83,0)),0)</f>
        <v>0</v>
      </c>
      <c r="J10" s="117">
        <f t="shared" si="5"/>
        <v>1.8</v>
      </c>
      <c r="K10" s="109">
        <f>IFERROR(INDEX(集計pivot!$4:$24,MATCH(集計2023年度販売量!$B10,集計pivot!$A$4:$A$24,0),MATCH(集計2023年度販売量!K$5,集計pivot!$4:$4,0)),0)</f>
        <v>0</v>
      </c>
      <c r="L10" s="112">
        <f>IFERROR(INDEX(集計pivot!$28:$48,MATCH(集計2023年度販売量!$B10,集計pivot!$A$28:$A$48,0),MATCH(集計2023年度販売量!K$5,集計pivot!$28:$28,0)),0)</f>
        <v>0</v>
      </c>
      <c r="M10" s="113">
        <f>IFERROR(INDEX(集計pivot!$112:$131,MATCH(集計2023年度販売量!$B10,集計pivot!$A$112:$A$131,0),MATCH(集計2023年度販売量!K$5,集計pivot!$112:$112,0)),0)</f>
        <v>0</v>
      </c>
      <c r="N10" s="114">
        <f>IFERROR(INDEX(集計pivot!$163:$182,MATCH(集計2023年度販売量!$B10,集計pivot!$A$163:$A$182,0),MATCH(集計2023年度販売量!K$5,集計pivot!$163:$163,0)),0)</f>
        <v>0</v>
      </c>
      <c r="O10" s="115">
        <f>IFERROR(INDEX(集計pivot!$138:$157,MATCH(集計2023年度販売量!$B10,集計pivot!$A$138:$A$157,0),MATCH(集計2023年度販売量!K$5,集計pivot!$138:$138,0)),0)</f>
        <v>0</v>
      </c>
      <c r="P10" s="116">
        <f>IFERROR(INDEX(集計pivot!$83:$102,MATCH(集計2023年度販売量!$B10,集計pivot!$A$83:$A$102,0),MATCH(集計2023年度販売量!K$5,集計pivot!$83:$83,0)),0)</f>
        <v>0</v>
      </c>
      <c r="Q10" s="117">
        <f t="shared" si="6"/>
        <v>1.8</v>
      </c>
      <c r="R10" s="109">
        <f>IFERROR(INDEX(集計pivot!$4:$24,MATCH(集計2023年度販売量!$B10,集計pivot!$A$4:$A$24,0),MATCH(集計2023年度販売量!R$5,集計pivot!$4:$4,0)),0)</f>
        <v>0</v>
      </c>
      <c r="S10" s="112">
        <f>IFERROR(INDEX(集計pivot!$28:$48,MATCH(集計2023年度販売量!$B10,集計pivot!$A$28:$A$48,0),MATCH(集計2023年度販売量!R$5,集計pivot!$28:$28,0)),0)</f>
        <v>0</v>
      </c>
      <c r="T10" s="113">
        <f>IFERROR(INDEX(集計pivot!$112:$131,MATCH(集計2023年度販売量!$B10,集計pivot!$A$112:$A$131,0),MATCH(集計2023年度販売量!R$5,集計pivot!$112:$112,0)),0)</f>
        <v>0</v>
      </c>
      <c r="U10" s="114">
        <f>IFERROR(INDEX(集計pivot!$163:$182,MATCH(集計2023年度販売量!$B10,集計pivot!$A$163:$A$182,0),MATCH(集計2023年度販売量!R$5,集計pivot!$163:$163,0)),0)</f>
        <v>0</v>
      </c>
      <c r="V10" s="115">
        <f>IFERROR(INDEX(集計pivot!$138:$157,MATCH(集計2023年度販売量!$B10,集計pivot!$A$138:$A$157,0),MATCH(集計2023年度販売量!R$5,集計pivot!$138:$138,0)),0)</f>
        <v>0</v>
      </c>
      <c r="W10" s="116">
        <f>IFERROR(INDEX(集計pivot!$83:$102,MATCH(集計2023年度販売量!$B10,集計pivot!$A$83:$A$102,0),MATCH(集計2023年度販売量!R$5,集計pivot!$83:$83,0)),0)</f>
        <v>0</v>
      </c>
      <c r="X10" s="117">
        <f t="shared" si="7"/>
        <v>1.8</v>
      </c>
      <c r="Y10" s="109">
        <f>IFERROR(INDEX(集計pivot!$4:$24,MATCH(集計2023年度販売量!$B10,集計pivot!$A$4:$A$24,0),MATCH(集計2023年度販売量!Y$5,集計pivot!$4:$4,0)),0)</f>
        <v>0</v>
      </c>
      <c r="Z10" s="112">
        <f>IFERROR(INDEX(集計pivot!$28:$48,MATCH(集計2023年度販売量!$B10,集計pivot!$A$28:$A$48,0),MATCH(集計2023年度販売量!Y$5,集計pivot!$28:$28,0)),0)</f>
        <v>0</v>
      </c>
      <c r="AA10" s="113">
        <f>IFERROR(INDEX(集計pivot!$112:$131,MATCH(集計2023年度販売量!$B10,集計pivot!$A$112:$A$131,0),MATCH(集計2023年度販売量!Y$5,集計pivot!$112:$112,0)),0)</f>
        <v>0</v>
      </c>
      <c r="AB10" s="114">
        <f>IFERROR(INDEX(集計pivot!$163:$182,MATCH(集計2023年度販売量!$B10,集計pivot!$A$163:$A$182,0),MATCH(集計2023年度販売量!Y$5,集計pivot!$163:$163,0)),0)</f>
        <v>0</v>
      </c>
      <c r="AC10" s="115">
        <f>IFERROR(INDEX(集計pivot!$138:$157,MATCH(集計2023年度販売量!$B10,集計pivot!$A$138:$A$157,0),MATCH(集計2023年度販売量!Y$5,集計pivot!$138:$138,0)),0)</f>
        <v>0</v>
      </c>
      <c r="AD10" s="116">
        <f>IFERROR(INDEX(集計pivot!$83:$102,MATCH(集計2023年度販売量!$B10,集計pivot!$A$83:$A$102,0),MATCH(集計2023年度販売量!Y$5,集計pivot!$83:$83,0)),0)</f>
        <v>0</v>
      </c>
      <c r="AE10" s="117">
        <f t="shared" si="8"/>
        <v>1.8</v>
      </c>
      <c r="AF10" s="109">
        <f>IFERROR(INDEX(集計pivot!$4:$24,MATCH(集計2023年度販売量!$B10,集計pivot!$A$4:$A$24,0),MATCH(集計2023年度販売量!AF$5,集計pivot!$4:$4,0)),0)</f>
        <v>0</v>
      </c>
      <c r="AG10" s="112">
        <f>IFERROR(INDEX(集計pivot!$28:$48,MATCH(集計2023年度販売量!$B10,集計pivot!$A$28:$A$48,0),MATCH(集計2023年度販売量!AF$5,集計pivot!$28:$28,0)),0)</f>
        <v>0</v>
      </c>
      <c r="AH10" s="113">
        <f>IFERROR(INDEX(集計pivot!$112:$131,MATCH(集計2023年度販売量!$B10,集計pivot!$A$112:$A$131,0),MATCH(集計2023年度販売量!AF$5,集計pivot!$112:$112,0)),0)</f>
        <v>0</v>
      </c>
      <c r="AI10" s="114">
        <f>IFERROR(INDEX(集計pivot!$163:$182,MATCH(集計2023年度販売量!$B10,集計pivot!$A$163:$A$182,0),MATCH(集計2023年度販売量!AF$5,集計pivot!$163:$163,0)),0)</f>
        <v>0</v>
      </c>
      <c r="AJ10" s="115">
        <f>IFERROR(INDEX(集計pivot!$138:$157,MATCH(集計2023年度販売量!$B10,集計pivot!$A$138:$A$157,0),MATCH(集計2023年度販売量!AF$5,集計pivot!$138:$138,0)),0)</f>
        <v>0</v>
      </c>
      <c r="AK10" s="116">
        <f>IFERROR(INDEX(集計pivot!$83:$102,MATCH(集計2023年度販売量!$B10,集計pivot!$A$83:$A$102,0),MATCH(集計2023年度販売量!AF$5,集計pivot!$83:$83,0)),0)</f>
        <v>0</v>
      </c>
      <c r="AL10" s="117">
        <f t="shared" si="9"/>
        <v>1.8</v>
      </c>
      <c r="AM10" s="109">
        <f>IFERROR(INDEX(集計pivot!$4:$24,MATCH(集計2023年度販売量!$B10,集計pivot!$A$4:$A$24,0),MATCH(集計2023年度販売量!AM$5,集計pivot!$4:$4,0)),0)</f>
        <v>0</v>
      </c>
      <c r="AN10" s="112">
        <f>IFERROR(INDEX(集計pivot!$28:$48,MATCH(集計2023年度販売量!$B10,集計pivot!$A$28:$A$48,0),MATCH(集計2023年度販売量!AM$5,集計pivot!$28:$28,0)),0)</f>
        <v>0</v>
      </c>
      <c r="AO10" s="113">
        <f>IFERROR(INDEX(集計pivot!$112:$131,MATCH(集計2023年度販売量!$B10,集計pivot!$A$112:$A$131,0),MATCH(集計2023年度販売量!AM$5,集計pivot!$112:$112,0)),0)</f>
        <v>0</v>
      </c>
      <c r="AP10" s="114">
        <f>IFERROR(INDEX(集計pivot!$163:$182,MATCH(集計2023年度販売量!$B10,集計pivot!$A$163:$A$182,0),MATCH(集計2023年度販売量!AM$5,集計pivot!$163:$163,0)),0)</f>
        <v>0</v>
      </c>
      <c r="AQ10" s="115">
        <f>IFERROR(INDEX(集計pivot!$138:$157,MATCH(集計2023年度販売量!$B10,集計pivot!$A$138:$A$157,0),MATCH(集計2023年度販売量!AM$5,集計pivot!$138:$138,0)),0)</f>
        <v>0</v>
      </c>
      <c r="AR10" s="116">
        <f>IFERROR(INDEX(集計pivot!$83:$102,MATCH(集計2023年度販売量!$B10,集計pivot!$A$83:$A$102,0),MATCH(集計2023年度販売量!AM$5,集計pivot!$83:$83,0)),0)</f>
        <v>0</v>
      </c>
      <c r="AS10" s="117">
        <f t="shared" si="10"/>
        <v>1.8</v>
      </c>
      <c r="AT10" s="109">
        <f>IFERROR(INDEX(集計pivot!$4:$24,MATCH(集計2023年度販売量!$B10,集計pivot!$A$4:$A$24,0),MATCH(集計2023年度販売量!AT$5,集計pivot!$4:$4,0)),0)</f>
        <v>0</v>
      </c>
      <c r="AU10" s="112">
        <f>IFERROR(INDEX(集計pivot!$28:$48,MATCH(集計2023年度販売量!$B10,集計pivot!$A$28:$A$48,0),MATCH(集計2023年度販売量!AT$5,集計pivot!$28:$28,0)),0)</f>
        <v>0</v>
      </c>
      <c r="AV10" s="113">
        <f>IFERROR(INDEX(集計pivot!$112:$131,MATCH(集計2023年度販売量!$B10,集計pivot!$A$112:$A$131,0),MATCH(集計2023年度販売量!AT$5,集計pivot!$112:$112,0)),0)</f>
        <v>0</v>
      </c>
      <c r="AW10" s="114">
        <f>IFERROR(INDEX(集計pivot!$163:$182,MATCH(集計2023年度販売量!$B10,集計pivot!$A$163:$A$182,0),MATCH(集計2023年度販売量!AT$5,集計pivot!$163:$163,0)),0)</f>
        <v>0</v>
      </c>
      <c r="AX10" s="115">
        <f>IFERROR(INDEX(集計pivot!$138:$157,MATCH(集計2023年度販売量!$B10,集計pivot!$A$138:$A$157,0),MATCH(集計2023年度販売量!AT$5,集計pivot!$138:$138,0)),0)</f>
        <v>0</v>
      </c>
      <c r="AY10" s="116">
        <f>IFERROR(INDEX(集計pivot!$83:$102,MATCH(集計2023年度販売量!$B10,集計pivot!$A$83:$A$102,0),MATCH(集計2023年度販売量!AT$5,集計pivot!$83:$83,0)),0)</f>
        <v>0</v>
      </c>
      <c r="AZ10" s="117">
        <f t="shared" si="11"/>
        <v>1.8</v>
      </c>
      <c r="BA10" s="109">
        <f>IFERROR(INDEX(集計pivot!$4:$24,MATCH(集計2023年度販売量!$B10,集計pivot!$A$4:$A$24,0),MATCH(集計2023年度販売量!BA$5,集計pivot!$4:$4,0)),0)</f>
        <v>0</v>
      </c>
      <c r="BB10" s="112">
        <f>IFERROR(INDEX(集計pivot!$28:$48,MATCH(集計2023年度販売量!$B10,集計pivot!$A$28:$A$48,0),MATCH(集計2023年度販売量!BA$5,集計pivot!$28:$28,0)),0)</f>
        <v>0</v>
      </c>
      <c r="BC10" s="113">
        <f>IFERROR(INDEX(集計pivot!$112:$131,MATCH(集計2023年度販売量!$B10,集計pivot!$A$112:$A$131,0),MATCH(集計2023年度販売量!BA$5,集計pivot!$112:$112,0)),0)</f>
        <v>0</v>
      </c>
      <c r="BD10" s="114">
        <f>IFERROR(INDEX(集計pivot!$163:$182,MATCH(集計2023年度販売量!$B10,集計pivot!$A$163:$A$182,0),MATCH(集計2023年度販売量!BA$5,集計pivot!$163:$163,0)),0)</f>
        <v>0</v>
      </c>
      <c r="BE10" s="115">
        <f>IFERROR(INDEX(集計pivot!$138:$157,MATCH(集計2023年度販売量!$B10,集計pivot!$A$138:$A$157,0),MATCH(集計2023年度販売量!BA$5,集計pivot!$138:$138,0)),0)</f>
        <v>0</v>
      </c>
      <c r="BF10" s="116">
        <f>IFERROR(INDEX(集計pivot!$83:$102,MATCH(集計2023年度販売量!$B10,集計pivot!$A$83:$A$102,0),MATCH(集計2023年度販売量!BA$5,集計pivot!$83:$83,0)),0)</f>
        <v>0</v>
      </c>
      <c r="BG10" s="117">
        <f t="shared" si="12"/>
        <v>1.8</v>
      </c>
      <c r="BH10" s="109">
        <f>IFERROR(INDEX(集計pivot!$4:$24,MATCH(集計2023年度販売量!$B10,集計pivot!$A$4:$A$24,0),MATCH(集計2023年度販売量!BH$5,集計pivot!$4:$4,0)),0)</f>
        <v>0</v>
      </c>
      <c r="BI10" s="112">
        <f>IFERROR(INDEX(集計pivot!$28:$48,MATCH(集計2023年度販売量!$B10,集計pivot!$A$28:$A$48,0),MATCH(集計2023年度販売量!BH$5,集計pivot!$28:$28,0)),0)</f>
        <v>0</v>
      </c>
      <c r="BJ10" s="113">
        <f>IFERROR(INDEX(集計pivot!$112:$131,MATCH(集計2023年度販売量!$B10,集計pivot!$A$112:$A$131,0),MATCH(集計2023年度販売量!BH$5,集計pivot!$112:$112,0)),0)</f>
        <v>0</v>
      </c>
      <c r="BK10" s="114">
        <f>IFERROR(INDEX(集計pivot!$163:$182,MATCH(集計2023年度販売量!$B10,集計pivot!$A$163:$A$182,0),MATCH(集計2023年度販売量!BH$5,集計pivot!$163:$163,0)),0)</f>
        <v>0</v>
      </c>
      <c r="BL10" s="115">
        <f>IFERROR(INDEX(集計pivot!$138:$157,MATCH(集計2023年度販売量!$B10,集計pivot!$A$138:$A$157,0),MATCH(集計2023年度販売量!BH$5,集計pivot!$138:$138,0)),0)</f>
        <v>0</v>
      </c>
      <c r="BM10" s="116">
        <f>IFERROR(INDEX(集計pivot!$83:$102,MATCH(集計2023年度販売量!$B10,集計pivot!$A$83:$A$102,0),MATCH(集計2023年度販売量!BH$5,集計pivot!$83:$83,0)),0)</f>
        <v>0</v>
      </c>
      <c r="BN10" s="117">
        <f t="shared" si="13"/>
        <v>1.8</v>
      </c>
      <c r="BO10" s="109">
        <f>IFERROR(INDEX(集計pivot!$4:$24,MATCH(集計2023年度販売量!$B10,集計pivot!$A$4:$A$24,0),MATCH(集計2023年度販売量!BO$5,集計pivot!$4:$4,0)),0)</f>
        <v>0</v>
      </c>
      <c r="BP10" s="112">
        <f>IFERROR(INDEX(集計pivot!$28:$48,MATCH(集計2023年度販売量!$B10,集計pivot!$A$28:$A$48,0),MATCH(集計2023年度販売量!BO$5,集計pivot!$28:$28,0)),0)</f>
        <v>0</v>
      </c>
      <c r="BQ10" s="113">
        <f>IFERROR(INDEX(集計pivot!$112:$131,MATCH(集計2023年度販売量!$B10,集計pivot!$A$112:$A$131,0),MATCH(集計2023年度販売量!BO$5,集計pivot!$112:$112,0)),0)</f>
        <v>0</v>
      </c>
      <c r="BR10" s="114">
        <f>IFERROR(INDEX(集計pivot!$163:$182,MATCH(集計2023年度販売量!$B10,集計pivot!$A$163:$A$182,0),MATCH(集計2023年度販売量!BO$5,集計pivot!$163:$163,0)),0)</f>
        <v>0</v>
      </c>
      <c r="BS10" s="115">
        <f>IFERROR(INDEX(集計pivot!$138:$157,MATCH(集計2023年度販売量!$B10,集計pivot!$A$138:$A$157,0),MATCH(集計2023年度販売量!BO$5,集計pivot!$138:$138,0)),0)</f>
        <v>0</v>
      </c>
      <c r="BT10" s="116">
        <f>IFERROR(INDEX(集計pivot!$83:$102,MATCH(集計2023年度販売量!$B10,集計pivot!$A$83:$A$102,0),MATCH(集計2023年度販売量!BO$5,集計pivot!$83:$83,0)),0)</f>
        <v>0</v>
      </c>
      <c r="BU10" s="117">
        <f t="shared" si="14"/>
        <v>1.8</v>
      </c>
      <c r="BV10" s="109">
        <f>IFERROR(INDEX(集計pivot!$4:$24,MATCH(集計2023年度販売量!$B10,集計pivot!$A$4:$A$24,0),MATCH(集計2023年度販売量!BV$5,集計pivot!$4:$4,0)),0)</f>
        <v>0</v>
      </c>
      <c r="BW10" s="112">
        <f>IFERROR(INDEX(集計pivot!$28:$48,MATCH(集計2023年度販売量!$B10,集計pivot!$A$28:$A$48,0),MATCH(集計2023年度販売量!BV$5,集計pivot!$28:$28,0)),0)</f>
        <v>0</v>
      </c>
      <c r="BX10" s="113">
        <f>IFERROR(INDEX(集計pivot!$112:$131,MATCH(集計2023年度販売量!$B10,集計pivot!$A$112:$A$131,0),MATCH(集計2023年度販売量!BV$5,集計pivot!$112:$112,0)),0)</f>
        <v>0</v>
      </c>
      <c r="BY10" s="114">
        <f>IFERROR(INDEX(集計pivot!$163:$182,MATCH(集計2023年度販売量!$B10,集計pivot!$A$163:$A$182,0),MATCH(集計2023年度販売量!BV$5,集計pivot!$163:$163,0)),0)</f>
        <v>0</v>
      </c>
      <c r="BZ10" s="115">
        <f>IFERROR(INDEX(集計pivot!$138:$157,MATCH(集計2023年度販売量!$B10,集計pivot!$A$138:$A$157,0),MATCH(集計2023年度販売量!BV$5,集計pivot!$138:$138,0)),0)</f>
        <v>0</v>
      </c>
      <c r="CA10" s="116">
        <f>IFERROR(INDEX(集計pivot!$83:$102,MATCH(集計2023年度販売量!$B10,集計pivot!$A$83:$A$102,0),MATCH(集計2023年度販売量!BV$5,集計pivot!$83:$83,0)),0)</f>
        <v>0</v>
      </c>
      <c r="CB10" s="117">
        <f t="shared" si="15"/>
        <v>1.8</v>
      </c>
      <c r="CC10" s="109">
        <f>IFERROR(INDEX(集計pivot!$4:$24,MATCH(集計2023年度販売量!$B10,集計pivot!$A$4:$A$24,0),MATCH(集計2023年度販売量!CC$5,集計pivot!$4:$4,0)),0)</f>
        <v>0</v>
      </c>
      <c r="CD10" s="112">
        <f>IFERROR(INDEX(集計pivot!$28:$48,MATCH(集計2023年度販売量!$B10,集計pivot!$A$28:$A$48,0),MATCH(集計2023年度販売量!CC$5,集計pivot!$28:$28,0)),0)</f>
        <v>0</v>
      </c>
      <c r="CE10" s="113">
        <f>IFERROR(INDEX(集計pivot!$112:$131,MATCH(集計2023年度販売量!$B10,集計pivot!$A$112:$A$131,0),MATCH(集計2023年度販売量!CC$5,集計pivot!$112:$112,0)),0)</f>
        <v>0</v>
      </c>
      <c r="CF10" s="114">
        <f>IFERROR(INDEX(集計pivot!$163:$182,MATCH(集計2023年度販売量!$B10,集計pivot!$A$163:$A$182,0),MATCH(集計2023年度販売量!CC$5,集計pivot!$163:$163,0)),0)</f>
        <v>0</v>
      </c>
      <c r="CG10" s="115">
        <f>IFERROR(INDEX(集計pivot!$138:$157,MATCH(集計2023年度販売量!$B10,集計pivot!$A$138:$A$157,0),MATCH(集計2023年度販売量!CC$5,集計pivot!$138:$138,0)),0)</f>
        <v>0</v>
      </c>
      <c r="CH10" s="116">
        <f>IFERROR(INDEX(集計pivot!$83:$102,MATCH(集計2023年度販売量!$B10,集計pivot!$A$83:$A$102,0),MATCH(集計2023年度販売量!CC$5,集計pivot!$83:$83,0)),0)</f>
        <v>0</v>
      </c>
      <c r="CI10" s="117">
        <f t="shared" si="16"/>
        <v>1.8</v>
      </c>
      <c r="CK10" t="str">
        <f t="shared" si="0"/>
        <v>単式蒸留焼酎</v>
      </c>
      <c r="CL10" s="130">
        <f t="shared" si="1"/>
        <v>0</v>
      </c>
      <c r="CM10" s="130">
        <f t="shared" si="17"/>
        <v>1.8</v>
      </c>
      <c r="CN10" s="130">
        <f t="shared" si="2"/>
        <v>0</v>
      </c>
      <c r="CO10" s="130">
        <f t="shared" si="3"/>
        <v>1.8</v>
      </c>
      <c r="CQ10" s="131" t="str">
        <f t="shared" si="4"/>
        <v>単式蒸留焼酎</v>
      </c>
      <c r="CR10" s="46">
        <f t="shared" si="18"/>
        <v>0</v>
      </c>
      <c r="CS10" s="46">
        <f t="shared" si="18"/>
        <v>2</v>
      </c>
      <c r="CT10" s="46">
        <f t="shared" si="18"/>
        <v>0</v>
      </c>
      <c r="CU10" s="46">
        <f t="shared" si="18"/>
        <v>2</v>
      </c>
      <c r="CY10" s="133" t="s">
        <v>304</v>
      </c>
      <c r="CZ10" s="134">
        <f t="shared" si="19"/>
        <v>0</v>
      </c>
      <c r="DA10" s="134"/>
      <c r="DB10" s="134">
        <f t="shared" si="20"/>
        <v>2</v>
      </c>
      <c r="DC10" s="134">
        <f t="shared" si="21"/>
        <v>2</v>
      </c>
    </row>
    <row r="11" spans="2:107" s="46" customFormat="1" x14ac:dyDescent="0.55000000000000004">
      <c r="B11" s="52" t="str">
        <f>'master（記入例）'!AL7</f>
        <v>みりん</v>
      </c>
      <c r="C11" s="107">
        <v>0</v>
      </c>
      <c r="D11" s="109">
        <f>IFERROR(INDEX(集計pivot!$4:$24,MATCH(集計2023年度販売量!$B11,集計pivot!$A$4:$A$24,0),MATCH(集計2023年度販売量!D$5,集計pivot!$4:$4,0)),0)</f>
        <v>0</v>
      </c>
      <c r="E11" s="112">
        <f>IFERROR(INDEX(集計pivot!$28:$48,MATCH(集計2023年度販売量!$B11,集計pivot!$A$28:$A$48,0),MATCH(集計2023年度販売量!D$5,集計pivot!$28:$28,0)),0)</f>
        <v>0</v>
      </c>
      <c r="F11" s="113">
        <f>IFERROR(INDEX(集計pivot!$112:$131,MATCH(集計2023年度販売量!$B11,集計pivot!$A$112:$A$131,0),MATCH(集計2023年度販売量!D$5,集計pivot!$112:$112,0)),0)</f>
        <v>0</v>
      </c>
      <c r="G11" s="114">
        <f>IFERROR(INDEX(集計pivot!$163:$182,MATCH(集計2023年度販売量!$B11,集計pivot!$A$163:$A$182,0),MATCH(集計2023年度販売量!D$5,集計pivot!$163:$163,0)),0)</f>
        <v>0</v>
      </c>
      <c r="H11" s="115">
        <f>IFERROR(INDEX(集計pivot!$138:$157,MATCH(集計2023年度販売量!$B11,集計pivot!$A$138:$A$157,0),MATCH(集計2023年度販売量!D$5,集計pivot!$138:$138,0)),0)</f>
        <v>0</v>
      </c>
      <c r="I11" s="116">
        <f>IFERROR(INDEX(集計pivot!$83:$102,MATCH(集計2023年度販売量!$B11,集計pivot!$A$83:$A$102,0),MATCH(集計2023年度販売量!D$5,集計pivot!$83:$83,0)),0)</f>
        <v>0</v>
      </c>
      <c r="J11" s="117">
        <f t="shared" si="5"/>
        <v>0</v>
      </c>
      <c r="K11" s="109">
        <f>IFERROR(INDEX(集計pivot!$4:$24,MATCH(集計2023年度販売量!$B11,集計pivot!$A$4:$A$24,0),MATCH(集計2023年度販売量!K$5,集計pivot!$4:$4,0)),0)</f>
        <v>0</v>
      </c>
      <c r="L11" s="112">
        <f>IFERROR(INDEX(集計pivot!$28:$48,MATCH(集計2023年度販売量!$B11,集計pivot!$A$28:$A$48,0),MATCH(集計2023年度販売量!K$5,集計pivot!$28:$28,0)),0)</f>
        <v>0</v>
      </c>
      <c r="M11" s="113">
        <f>IFERROR(INDEX(集計pivot!$112:$131,MATCH(集計2023年度販売量!$B11,集計pivot!$A$112:$A$131,0),MATCH(集計2023年度販売量!K$5,集計pivot!$112:$112,0)),0)</f>
        <v>0</v>
      </c>
      <c r="N11" s="114">
        <f>IFERROR(INDEX(集計pivot!$163:$182,MATCH(集計2023年度販売量!$B11,集計pivot!$A$163:$A$182,0),MATCH(集計2023年度販売量!K$5,集計pivot!$163:$163,0)),0)</f>
        <v>0</v>
      </c>
      <c r="O11" s="115">
        <f>IFERROR(INDEX(集計pivot!$138:$157,MATCH(集計2023年度販売量!$B11,集計pivot!$A$138:$A$157,0),MATCH(集計2023年度販売量!K$5,集計pivot!$138:$138,0)),0)</f>
        <v>0</v>
      </c>
      <c r="P11" s="116">
        <f>IFERROR(INDEX(集計pivot!$83:$102,MATCH(集計2023年度販売量!$B11,集計pivot!$A$83:$A$102,0),MATCH(集計2023年度販売量!K$5,集計pivot!$83:$83,0)),0)</f>
        <v>0</v>
      </c>
      <c r="Q11" s="117">
        <f t="shared" si="6"/>
        <v>0</v>
      </c>
      <c r="R11" s="109">
        <f>IFERROR(INDEX(集計pivot!$4:$24,MATCH(集計2023年度販売量!$B11,集計pivot!$A$4:$A$24,0),MATCH(集計2023年度販売量!R$5,集計pivot!$4:$4,0)),0)</f>
        <v>0</v>
      </c>
      <c r="S11" s="112">
        <f>IFERROR(INDEX(集計pivot!$28:$48,MATCH(集計2023年度販売量!$B11,集計pivot!$A$28:$A$48,0),MATCH(集計2023年度販売量!R$5,集計pivot!$28:$28,0)),0)</f>
        <v>0</v>
      </c>
      <c r="T11" s="113">
        <f>IFERROR(INDEX(集計pivot!$112:$131,MATCH(集計2023年度販売量!$B11,集計pivot!$A$112:$A$131,0),MATCH(集計2023年度販売量!R$5,集計pivot!$112:$112,0)),0)</f>
        <v>0</v>
      </c>
      <c r="U11" s="114">
        <f>IFERROR(INDEX(集計pivot!$163:$182,MATCH(集計2023年度販売量!$B11,集計pivot!$A$163:$A$182,0),MATCH(集計2023年度販売量!R$5,集計pivot!$163:$163,0)),0)</f>
        <v>0</v>
      </c>
      <c r="V11" s="115">
        <f>IFERROR(INDEX(集計pivot!$138:$157,MATCH(集計2023年度販売量!$B11,集計pivot!$A$138:$A$157,0),MATCH(集計2023年度販売量!R$5,集計pivot!$138:$138,0)),0)</f>
        <v>0</v>
      </c>
      <c r="W11" s="116">
        <f>IFERROR(INDEX(集計pivot!$83:$102,MATCH(集計2023年度販売量!$B11,集計pivot!$A$83:$A$102,0),MATCH(集計2023年度販売量!R$5,集計pivot!$83:$83,0)),0)</f>
        <v>0</v>
      </c>
      <c r="X11" s="117">
        <f t="shared" si="7"/>
        <v>0</v>
      </c>
      <c r="Y11" s="109">
        <f>IFERROR(INDEX(集計pivot!$4:$24,MATCH(集計2023年度販売量!$B11,集計pivot!$A$4:$A$24,0),MATCH(集計2023年度販売量!Y$5,集計pivot!$4:$4,0)),0)</f>
        <v>0</v>
      </c>
      <c r="Z11" s="112">
        <f>IFERROR(INDEX(集計pivot!$28:$48,MATCH(集計2023年度販売量!$B11,集計pivot!$A$28:$A$48,0),MATCH(集計2023年度販売量!Y$5,集計pivot!$28:$28,0)),0)</f>
        <v>0</v>
      </c>
      <c r="AA11" s="113">
        <f>IFERROR(INDEX(集計pivot!$112:$131,MATCH(集計2023年度販売量!$B11,集計pivot!$A$112:$A$131,0),MATCH(集計2023年度販売量!Y$5,集計pivot!$112:$112,0)),0)</f>
        <v>0</v>
      </c>
      <c r="AB11" s="114">
        <f>IFERROR(INDEX(集計pivot!$163:$182,MATCH(集計2023年度販売量!$B11,集計pivot!$A$163:$A$182,0),MATCH(集計2023年度販売量!Y$5,集計pivot!$163:$163,0)),0)</f>
        <v>0</v>
      </c>
      <c r="AC11" s="115">
        <f>IFERROR(INDEX(集計pivot!$138:$157,MATCH(集計2023年度販売量!$B11,集計pivot!$A$138:$A$157,0),MATCH(集計2023年度販売量!Y$5,集計pivot!$138:$138,0)),0)</f>
        <v>0</v>
      </c>
      <c r="AD11" s="116">
        <f>IFERROR(INDEX(集計pivot!$83:$102,MATCH(集計2023年度販売量!$B11,集計pivot!$A$83:$A$102,0),MATCH(集計2023年度販売量!Y$5,集計pivot!$83:$83,0)),0)</f>
        <v>0</v>
      </c>
      <c r="AE11" s="117">
        <f t="shared" si="8"/>
        <v>0</v>
      </c>
      <c r="AF11" s="109">
        <f>IFERROR(INDEX(集計pivot!$4:$24,MATCH(集計2023年度販売量!$B11,集計pivot!$A$4:$A$24,0),MATCH(集計2023年度販売量!AF$5,集計pivot!$4:$4,0)),0)</f>
        <v>0</v>
      </c>
      <c r="AG11" s="112">
        <f>IFERROR(INDEX(集計pivot!$28:$48,MATCH(集計2023年度販売量!$B11,集計pivot!$A$28:$A$48,0),MATCH(集計2023年度販売量!AF$5,集計pivot!$28:$28,0)),0)</f>
        <v>0</v>
      </c>
      <c r="AH11" s="113">
        <f>IFERROR(INDEX(集計pivot!$112:$131,MATCH(集計2023年度販売量!$B11,集計pivot!$A$112:$A$131,0),MATCH(集計2023年度販売量!AF$5,集計pivot!$112:$112,0)),0)</f>
        <v>0</v>
      </c>
      <c r="AI11" s="114">
        <f>IFERROR(INDEX(集計pivot!$163:$182,MATCH(集計2023年度販売量!$B11,集計pivot!$A$163:$A$182,0),MATCH(集計2023年度販売量!AF$5,集計pivot!$163:$163,0)),0)</f>
        <v>0</v>
      </c>
      <c r="AJ11" s="115">
        <f>IFERROR(INDEX(集計pivot!$138:$157,MATCH(集計2023年度販売量!$B11,集計pivot!$A$138:$A$157,0),MATCH(集計2023年度販売量!AF$5,集計pivot!$138:$138,0)),0)</f>
        <v>0</v>
      </c>
      <c r="AK11" s="116">
        <f>IFERROR(INDEX(集計pivot!$83:$102,MATCH(集計2023年度販売量!$B11,集計pivot!$A$83:$A$102,0),MATCH(集計2023年度販売量!AF$5,集計pivot!$83:$83,0)),0)</f>
        <v>0</v>
      </c>
      <c r="AL11" s="117">
        <f t="shared" si="9"/>
        <v>0</v>
      </c>
      <c r="AM11" s="109">
        <f>IFERROR(INDEX(集計pivot!$4:$24,MATCH(集計2023年度販売量!$B11,集計pivot!$A$4:$A$24,0),MATCH(集計2023年度販売量!AM$5,集計pivot!$4:$4,0)),0)</f>
        <v>0</v>
      </c>
      <c r="AN11" s="112">
        <f>IFERROR(INDEX(集計pivot!$28:$48,MATCH(集計2023年度販売量!$B11,集計pivot!$A$28:$A$48,0),MATCH(集計2023年度販売量!AM$5,集計pivot!$28:$28,0)),0)</f>
        <v>0</v>
      </c>
      <c r="AO11" s="113">
        <f>IFERROR(INDEX(集計pivot!$112:$131,MATCH(集計2023年度販売量!$B11,集計pivot!$A$112:$A$131,0),MATCH(集計2023年度販売量!AM$5,集計pivot!$112:$112,0)),0)</f>
        <v>0</v>
      </c>
      <c r="AP11" s="114">
        <f>IFERROR(INDEX(集計pivot!$163:$182,MATCH(集計2023年度販売量!$B11,集計pivot!$A$163:$A$182,0),MATCH(集計2023年度販売量!AM$5,集計pivot!$163:$163,0)),0)</f>
        <v>0</v>
      </c>
      <c r="AQ11" s="115">
        <f>IFERROR(INDEX(集計pivot!$138:$157,MATCH(集計2023年度販売量!$B11,集計pivot!$A$138:$A$157,0),MATCH(集計2023年度販売量!AM$5,集計pivot!$138:$138,0)),0)</f>
        <v>0</v>
      </c>
      <c r="AR11" s="116">
        <f>IFERROR(INDEX(集計pivot!$83:$102,MATCH(集計2023年度販売量!$B11,集計pivot!$A$83:$A$102,0),MATCH(集計2023年度販売量!AM$5,集計pivot!$83:$83,0)),0)</f>
        <v>0</v>
      </c>
      <c r="AS11" s="117">
        <f t="shared" si="10"/>
        <v>0</v>
      </c>
      <c r="AT11" s="109">
        <f>IFERROR(INDEX(集計pivot!$4:$24,MATCH(集計2023年度販売量!$B11,集計pivot!$A$4:$A$24,0),MATCH(集計2023年度販売量!AT$5,集計pivot!$4:$4,0)),0)</f>
        <v>0</v>
      </c>
      <c r="AU11" s="112">
        <f>IFERROR(INDEX(集計pivot!$28:$48,MATCH(集計2023年度販売量!$B11,集計pivot!$A$28:$A$48,0),MATCH(集計2023年度販売量!AT$5,集計pivot!$28:$28,0)),0)</f>
        <v>0</v>
      </c>
      <c r="AV11" s="113">
        <f>IFERROR(INDEX(集計pivot!$112:$131,MATCH(集計2023年度販売量!$B11,集計pivot!$A$112:$A$131,0),MATCH(集計2023年度販売量!AT$5,集計pivot!$112:$112,0)),0)</f>
        <v>0</v>
      </c>
      <c r="AW11" s="114">
        <f>IFERROR(INDEX(集計pivot!$163:$182,MATCH(集計2023年度販売量!$B11,集計pivot!$A$163:$A$182,0),MATCH(集計2023年度販売量!AT$5,集計pivot!$163:$163,0)),0)</f>
        <v>0</v>
      </c>
      <c r="AX11" s="115">
        <f>IFERROR(INDEX(集計pivot!$138:$157,MATCH(集計2023年度販売量!$B11,集計pivot!$A$138:$A$157,0),MATCH(集計2023年度販売量!AT$5,集計pivot!$138:$138,0)),0)</f>
        <v>0</v>
      </c>
      <c r="AY11" s="116">
        <f>IFERROR(INDEX(集計pivot!$83:$102,MATCH(集計2023年度販売量!$B11,集計pivot!$A$83:$A$102,0),MATCH(集計2023年度販売量!AT$5,集計pivot!$83:$83,0)),0)</f>
        <v>0</v>
      </c>
      <c r="AZ11" s="117">
        <f t="shared" si="11"/>
        <v>0</v>
      </c>
      <c r="BA11" s="109">
        <f>IFERROR(INDEX(集計pivot!$4:$24,MATCH(集計2023年度販売量!$B11,集計pivot!$A$4:$A$24,0),MATCH(集計2023年度販売量!BA$5,集計pivot!$4:$4,0)),0)</f>
        <v>0</v>
      </c>
      <c r="BB11" s="112">
        <f>IFERROR(INDEX(集計pivot!$28:$48,MATCH(集計2023年度販売量!$B11,集計pivot!$A$28:$A$48,0),MATCH(集計2023年度販売量!BA$5,集計pivot!$28:$28,0)),0)</f>
        <v>0</v>
      </c>
      <c r="BC11" s="113">
        <f>IFERROR(INDEX(集計pivot!$112:$131,MATCH(集計2023年度販売量!$B11,集計pivot!$A$112:$A$131,0),MATCH(集計2023年度販売量!BA$5,集計pivot!$112:$112,0)),0)</f>
        <v>0</v>
      </c>
      <c r="BD11" s="114">
        <f>IFERROR(INDEX(集計pivot!$163:$182,MATCH(集計2023年度販売量!$B11,集計pivot!$A$163:$A$182,0),MATCH(集計2023年度販売量!BA$5,集計pivot!$163:$163,0)),0)</f>
        <v>0</v>
      </c>
      <c r="BE11" s="115">
        <f>IFERROR(INDEX(集計pivot!$138:$157,MATCH(集計2023年度販売量!$B11,集計pivot!$A$138:$A$157,0),MATCH(集計2023年度販売量!BA$5,集計pivot!$138:$138,0)),0)</f>
        <v>0</v>
      </c>
      <c r="BF11" s="116">
        <f>IFERROR(INDEX(集計pivot!$83:$102,MATCH(集計2023年度販売量!$B11,集計pivot!$A$83:$A$102,0),MATCH(集計2023年度販売量!BA$5,集計pivot!$83:$83,0)),0)</f>
        <v>0</v>
      </c>
      <c r="BG11" s="117">
        <f t="shared" si="12"/>
        <v>0</v>
      </c>
      <c r="BH11" s="109">
        <f>IFERROR(INDEX(集計pivot!$4:$24,MATCH(集計2023年度販売量!$B11,集計pivot!$A$4:$A$24,0),MATCH(集計2023年度販売量!BH$5,集計pivot!$4:$4,0)),0)</f>
        <v>0</v>
      </c>
      <c r="BI11" s="112">
        <f>IFERROR(INDEX(集計pivot!$28:$48,MATCH(集計2023年度販売量!$B11,集計pivot!$A$28:$A$48,0),MATCH(集計2023年度販売量!BH$5,集計pivot!$28:$28,0)),0)</f>
        <v>0</v>
      </c>
      <c r="BJ11" s="113">
        <f>IFERROR(INDEX(集計pivot!$112:$131,MATCH(集計2023年度販売量!$B11,集計pivot!$A$112:$A$131,0),MATCH(集計2023年度販売量!BH$5,集計pivot!$112:$112,0)),0)</f>
        <v>0</v>
      </c>
      <c r="BK11" s="114">
        <f>IFERROR(INDEX(集計pivot!$163:$182,MATCH(集計2023年度販売量!$B11,集計pivot!$A$163:$A$182,0),MATCH(集計2023年度販売量!BH$5,集計pivot!$163:$163,0)),0)</f>
        <v>0</v>
      </c>
      <c r="BL11" s="115">
        <f>IFERROR(INDEX(集計pivot!$138:$157,MATCH(集計2023年度販売量!$B11,集計pivot!$A$138:$A$157,0),MATCH(集計2023年度販売量!BH$5,集計pivot!$138:$138,0)),0)</f>
        <v>0</v>
      </c>
      <c r="BM11" s="116">
        <f>IFERROR(INDEX(集計pivot!$83:$102,MATCH(集計2023年度販売量!$B11,集計pivot!$A$83:$A$102,0),MATCH(集計2023年度販売量!BH$5,集計pivot!$83:$83,0)),0)</f>
        <v>0</v>
      </c>
      <c r="BN11" s="117">
        <f t="shared" si="13"/>
        <v>0</v>
      </c>
      <c r="BO11" s="109">
        <f>IFERROR(INDEX(集計pivot!$4:$24,MATCH(集計2023年度販売量!$B11,集計pivot!$A$4:$A$24,0),MATCH(集計2023年度販売量!BO$5,集計pivot!$4:$4,0)),0)</f>
        <v>0</v>
      </c>
      <c r="BP11" s="112">
        <f>IFERROR(INDEX(集計pivot!$28:$48,MATCH(集計2023年度販売量!$B11,集計pivot!$A$28:$A$48,0),MATCH(集計2023年度販売量!BO$5,集計pivot!$28:$28,0)),0)</f>
        <v>0</v>
      </c>
      <c r="BQ11" s="113">
        <f>IFERROR(INDEX(集計pivot!$112:$131,MATCH(集計2023年度販売量!$B11,集計pivot!$A$112:$A$131,0),MATCH(集計2023年度販売量!BO$5,集計pivot!$112:$112,0)),0)</f>
        <v>0</v>
      </c>
      <c r="BR11" s="114">
        <f>IFERROR(INDEX(集計pivot!$163:$182,MATCH(集計2023年度販売量!$B11,集計pivot!$A$163:$A$182,0),MATCH(集計2023年度販売量!BO$5,集計pivot!$163:$163,0)),0)</f>
        <v>0</v>
      </c>
      <c r="BS11" s="115">
        <f>IFERROR(INDEX(集計pivot!$138:$157,MATCH(集計2023年度販売量!$B11,集計pivot!$A$138:$A$157,0),MATCH(集計2023年度販売量!BO$5,集計pivot!$138:$138,0)),0)</f>
        <v>0</v>
      </c>
      <c r="BT11" s="116">
        <f>IFERROR(INDEX(集計pivot!$83:$102,MATCH(集計2023年度販売量!$B11,集計pivot!$A$83:$A$102,0),MATCH(集計2023年度販売量!BO$5,集計pivot!$83:$83,0)),0)</f>
        <v>0</v>
      </c>
      <c r="BU11" s="117">
        <f t="shared" si="14"/>
        <v>0</v>
      </c>
      <c r="BV11" s="109">
        <f>IFERROR(INDEX(集計pivot!$4:$24,MATCH(集計2023年度販売量!$B11,集計pivot!$A$4:$A$24,0),MATCH(集計2023年度販売量!BV$5,集計pivot!$4:$4,0)),0)</f>
        <v>0</v>
      </c>
      <c r="BW11" s="112">
        <f>IFERROR(INDEX(集計pivot!$28:$48,MATCH(集計2023年度販売量!$B11,集計pivot!$A$28:$A$48,0),MATCH(集計2023年度販売量!BV$5,集計pivot!$28:$28,0)),0)</f>
        <v>0</v>
      </c>
      <c r="BX11" s="113">
        <f>IFERROR(INDEX(集計pivot!$112:$131,MATCH(集計2023年度販売量!$B11,集計pivot!$A$112:$A$131,0),MATCH(集計2023年度販売量!BV$5,集計pivot!$112:$112,0)),0)</f>
        <v>0</v>
      </c>
      <c r="BY11" s="114">
        <f>IFERROR(INDEX(集計pivot!$163:$182,MATCH(集計2023年度販売量!$B11,集計pivot!$A$163:$A$182,0),MATCH(集計2023年度販売量!BV$5,集計pivot!$163:$163,0)),0)</f>
        <v>0</v>
      </c>
      <c r="BZ11" s="115">
        <f>IFERROR(INDEX(集計pivot!$138:$157,MATCH(集計2023年度販売量!$B11,集計pivot!$A$138:$A$157,0),MATCH(集計2023年度販売量!BV$5,集計pivot!$138:$138,0)),0)</f>
        <v>0</v>
      </c>
      <c r="CA11" s="116">
        <f>IFERROR(INDEX(集計pivot!$83:$102,MATCH(集計2023年度販売量!$B11,集計pivot!$A$83:$A$102,0),MATCH(集計2023年度販売量!BV$5,集計pivot!$83:$83,0)),0)</f>
        <v>0</v>
      </c>
      <c r="CB11" s="117">
        <f t="shared" si="15"/>
        <v>0</v>
      </c>
      <c r="CC11" s="109">
        <f>IFERROR(INDEX(集計pivot!$4:$24,MATCH(集計2023年度販売量!$B11,集計pivot!$A$4:$A$24,0),MATCH(集計2023年度販売量!CC$5,集計pivot!$4:$4,0)),0)</f>
        <v>0</v>
      </c>
      <c r="CD11" s="112">
        <f>IFERROR(INDEX(集計pivot!$28:$48,MATCH(集計2023年度販売量!$B11,集計pivot!$A$28:$A$48,0),MATCH(集計2023年度販売量!CC$5,集計pivot!$28:$28,0)),0)</f>
        <v>0</v>
      </c>
      <c r="CE11" s="113">
        <f>IFERROR(INDEX(集計pivot!$112:$131,MATCH(集計2023年度販売量!$B11,集計pivot!$A$112:$A$131,0),MATCH(集計2023年度販売量!CC$5,集計pivot!$112:$112,0)),0)</f>
        <v>0</v>
      </c>
      <c r="CF11" s="114">
        <f>IFERROR(INDEX(集計pivot!$163:$182,MATCH(集計2023年度販売量!$B11,集計pivot!$A$163:$A$182,0),MATCH(集計2023年度販売量!CC$5,集計pivot!$163:$163,0)),0)</f>
        <v>0</v>
      </c>
      <c r="CG11" s="115">
        <f>IFERROR(INDEX(集計pivot!$138:$157,MATCH(集計2023年度販売量!$B11,集計pivot!$A$138:$A$157,0),MATCH(集計2023年度販売量!CC$5,集計pivot!$138:$138,0)),0)</f>
        <v>0</v>
      </c>
      <c r="CH11" s="116">
        <f>IFERROR(INDEX(集計pivot!$83:$102,MATCH(集計2023年度販売量!$B11,集計pivot!$A$83:$A$102,0),MATCH(集計2023年度販売量!CC$5,集計pivot!$83:$83,0)),0)</f>
        <v>0</v>
      </c>
      <c r="CI11" s="117">
        <f t="shared" si="16"/>
        <v>0</v>
      </c>
      <c r="CK11" t="str">
        <f t="shared" si="0"/>
        <v>みりん</v>
      </c>
      <c r="CL11" s="130">
        <f t="shared" si="1"/>
        <v>0</v>
      </c>
      <c r="CM11" s="130">
        <f t="shared" si="17"/>
        <v>0</v>
      </c>
      <c r="CN11" s="130">
        <f t="shared" si="2"/>
        <v>0</v>
      </c>
      <c r="CO11" s="130">
        <f t="shared" si="3"/>
        <v>0</v>
      </c>
      <c r="CQ11" s="131" t="str">
        <f t="shared" si="4"/>
        <v>みりん</v>
      </c>
      <c r="CR11" s="46">
        <f t="shared" si="18"/>
        <v>0</v>
      </c>
      <c r="CS11" s="46">
        <f t="shared" si="18"/>
        <v>0</v>
      </c>
      <c r="CT11" s="46">
        <f t="shared" si="18"/>
        <v>0</v>
      </c>
      <c r="CU11" s="46">
        <f t="shared" si="18"/>
        <v>0</v>
      </c>
      <c r="CY11" s="133" t="s">
        <v>305</v>
      </c>
      <c r="CZ11" s="134">
        <f t="shared" si="19"/>
        <v>0</v>
      </c>
      <c r="DA11" s="134"/>
      <c r="DB11" s="134">
        <f t="shared" si="20"/>
        <v>0</v>
      </c>
      <c r="DC11" s="134">
        <f t="shared" si="21"/>
        <v>0</v>
      </c>
    </row>
    <row r="12" spans="2:107" s="46" customFormat="1" x14ac:dyDescent="0.55000000000000004">
      <c r="B12" s="52" t="str">
        <f>'master（記入例）'!AL8</f>
        <v>ビール</v>
      </c>
      <c r="C12" s="107">
        <v>82.800000000000011</v>
      </c>
      <c r="D12" s="109">
        <f>IFERROR(INDEX(集計pivot!$4:$24,MATCH(集計2023年度販売量!$B12,集計pivot!$A$4:$A$24,0),MATCH(集計2023年度販売量!D$5,集計pivot!$4:$4,0)),0)</f>
        <v>0</v>
      </c>
      <c r="E12" s="112">
        <f>IFERROR(INDEX(集計pivot!$28:$48,MATCH(集計2023年度販売量!$B12,集計pivot!$A$28:$A$48,0),MATCH(集計2023年度販売量!D$5,集計pivot!$28:$28,0)),0)</f>
        <v>0</v>
      </c>
      <c r="F12" s="113">
        <f>IFERROR(INDEX(集計pivot!$112:$131,MATCH(集計2023年度販売量!$B12,集計pivot!$A$112:$A$131,0),MATCH(集計2023年度販売量!D$5,集計pivot!$112:$112,0)),0)</f>
        <v>0</v>
      </c>
      <c r="G12" s="114">
        <f>IFERROR(INDEX(集計pivot!$163:$182,MATCH(集計2023年度販売量!$B12,集計pivot!$A$163:$A$182,0),MATCH(集計2023年度販売量!D$5,集計pivot!$163:$163,0)),0)</f>
        <v>0</v>
      </c>
      <c r="H12" s="115">
        <f>IFERROR(INDEX(集計pivot!$138:$157,MATCH(集計2023年度販売量!$B12,集計pivot!$A$138:$A$157,0),MATCH(集計2023年度販売量!D$5,集計pivot!$138:$138,0)),0)</f>
        <v>0</v>
      </c>
      <c r="I12" s="116">
        <f>IFERROR(INDEX(集計pivot!$83:$102,MATCH(集計2023年度販売量!$B12,集計pivot!$A$83:$A$102,0),MATCH(集計2023年度販売量!D$5,集計pivot!$83:$83,0)),0)</f>
        <v>0</v>
      </c>
      <c r="J12" s="117">
        <f t="shared" si="5"/>
        <v>82.800000000000011</v>
      </c>
      <c r="K12" s="109">
        <f>IFERROR(INDEX(集計pivot!$4:$24,MATCH(集計2023年度販売量!$B12,集計pivot!$A$4:$A$24,0),MATCH(集計2023年度販売量!K$5,集計pivot!$4:$4,0)),0)</f>
        <v>0</v>
      </c>
      <c r="L12" s="112">
        <f>IFERROR(INDEX(集計pivot!$28:$48,MATCH(集計2023年度販売量!$B12,集計pivot!$A$28:$A$48,0),MATCH(集計2023年度販売量!K$5,集計pivot!$28:$28,0)),0)</f>
        <v>0</v>
      </c>
      <c r="M12" s="113">
        <f>IFERROR(INDEX(集計pivot!$112:$131,MATCH(集計2023年度販売量!$B12,集計pivot!$A$112:$A$131,0),MATCH(集計2023年度販売量!K$5,集計pivot!$112:$112,0)),0)</f>
        <v>0</v>
      </c>
      <c r="N12" s="114">
        <f>IFERROR(INDEX(集計pivot!$163:$182,MATCH(集計2023年度販売量!$B12,集計pivot!$A$163:$A$182,0),MATCH(集計2023年度販売量!K$5,集計pivot!$163:$163,0)),0)</f>
        <v>0</v>
      </c>
      <c r="O12" s="115">
        <f>IFERROR(INDEX(集計pivot!$138:$157,MATCH(集計2023年度販売量!$B12,集計pivot!$A$138:$A$157,0),MATCH(集計2023年度販売量!K$5,集計pivot!$138:$138,0)),0)</f>
        <v>0</v>
      </c>
      <c r="P12" s="116">
        <f>IFERROR(INDEX(集計pivot!$83:$102,MATCH(集計2023年度販売量!$B12,集計pivot!$A$83:$A$102,0),MATCH(集計2023年度販売量!K$5,集計pivot!$83:$83,0)),0)</f>
        <v>0</v>
      </c>
      <c r="Q12" s="117">
        <f t="shared" si="6"/>
        <v>82.800000000000011</v>
      </c>
      <c r="R12" s="109">
        <f>IFERROR(INDEX(集計pivot!$4:$24,MATCH(集計2023年度販売量!$B12,集計pivot!$A$4:$A$24,0),MATCH(集計2023年度販売量!R$5,集計pivot!$4:$4,0)),0)</f>
        <v>0</v>
      </c>
      <c r="S12" s="112">
        <f>IFERROR(INDEX(集計pivot!$28:$48,MATCH(集計2023年度販売量!$B12,集計pivot!$A$28:$A$48,0),MATCH(集計2023年度販売量!R$5,集計pivot!$28:$28,0)),0)</f>
        <v>0</v>
      </c>
      <c r="T12" s="113">
        <f>IFERROR(INDEX(集計pivot!$112:$131,MATCH(集計2023年度販売量!$B12,集計pivot!$A$112:$A$131,0),MATCH(集計2023年度販売量!R$5,集計pivot!$112:$112,0)),0)</f>
        <v>0</v>
      </c>
      <c r="U12" s="114">
        <f>IFERROR(INDEX(集計pivot!$163:$182,MATCH(集計2023年度販売量!$B12,集計pivot!$A$163:$A$182,0),MATCH(集計2023年度販売量!R$5,集計pivot!$163:$163,0)),0)</f>
        <v>0</v>
      </c>
      <c r="V12" s="115">
        <f>IFERROR(INDEX(集計pivot!$138:$157,MATCH(集計2023年度販売量!$B12,集計pivot!$A$138:$A$157,0),MATCH(集計2023年度販売量!R$5,集計pivot!$138:$138,0)),0)</f>
        <v>0</v>
      </c>
      <c r="W12" s="116">
        <f>IFERROR(INDEX(集計pivot!$83:$102,MATCH(集計2023年度販売量!$B12,集計pivot!$A$83:$A$102,0),MATCH(集計2023年度販売量!R$5,集計pivot!$83:$83,0)),0)</f>
        <v>0</v>
      </c>
      <c r="X12" s="117">
        <f t="shared" si="7"/>
        <v>82.800000000000011</v>
      </c>
      <c r="Y12" s="109">
        <f>IFERROR(INDEX(集計pivot!$4:$24,MATCH(集計2023年度販売量!$B12,集計pivot!$A$4:$A$24,0),MATCH(集計2023年度販売量!Y$5,集計pivot!$4:$4,0)),0)</f>
        <v>0</v>
      </c>
      <c r="Z12" s="112">
        <f>IFERROR(INDEX(集計pivot!$28:$48,MATCH(集計2023年度販売量!$B12,集計pivot!$A$28:$A$48,0),MATCH(集計2023年度販売量!Y$5,集計pivot!$28:$28,0)),0)</f>
        <v>0</v>
      </c>
      <c r="AA12" s="113">
        <f>IFERROR(INDEX(集計pivot!$112:$131,MATCH(集計2023年度販売量!$B12,集計pivot!$A$112:$A$131,0),MATCH(集計2023年度販売量!Y$5,集計pivot!$112:$112,0)),0)</f>
        <v>0</v>
      </c>
      <c r="AB12" s="114">
        <f>IFERROR(INDEX(集計pivot!$163:$182,MATCH(集計2023年度販売量!$B12,集計pivot!$A$163:$A$182,0),MATCH(集計2023年度販売量!Y$5,集計pivot!$163:$163,0)),0)</f>
        <v>0</v>
      </c>
      <c r="AC12" s="115">
        <f>IFERROR(INDEX(集計pivot!$138:$157,MATCH(集計2023年度販売量!$B12,集計pivot!$A$138:$A$157,0),MATCH(集計2023年度販売量!Y$5,集計pivot!$138:$138,0)),0)</f>
        <v>0</v>
      </c>
      <c r="AD12" s="116">
        <f>IFERROR(INDEX(集計pivot!$83:$102,MATCH(集計2023年度販売量!$B12,集計pivot!$A$83:$A$102,0),MATCH(集計2023年度販売量!Y$5,集計pivot!$83:$83,0)),0)</f>
        <v>0</v>
      </c>
      <c r="AE12" s="117">
        <f t="shared" si="8"/>
        <v>82.800000000000011</v>
      </c>
      <c r="AF12" s="109">
        <f>IFERROR(INDEX(集計pivot!$4:$24,MATCH(集計2023年度販売量!$B12,集計pivot!$A$4:$A$24,0),MATCH(集計2023年度販売量!AF$5,集計pivot!$4:$4,0)),0)</f>
        <v>0</v>
      </c>
      <c r="AG12" s="112">
        <f>IFERROR(INDEX(集計pivot!$28:$48,MATCH(集計2023年度販売量!$B12,集計pivot!$A$28:$A$48,0),MATCH(集計2023年度販売量!AF$5,集計pivot!$28:$28,0)),0)</f>
        <v>0</v>
      </c>
      <c r="AH12" s="113">
        <f>IFERROR(INDEX(集計pivot!$112:$131,MATCH(集計2023年度販売量!$B12,集計pivot!$A$112:$A$131,0),MATCH(集計2023年度販売量!AF$5,集計pivot!$112:$112,0)),0)</f>
        <v>0</v>
      </c>
      <c r="AI12" s="114">
        <f>IFERROR(INDEX(集計pivot!$163:$182,MATCH(集計2023年度販売量!$B12,集計pivot!$A$163:$A$182,0),MATCH(集計2023年度販売量!AF$5,集計pivot!$163:$163,0)),0)</f>
        <v>0</v>
      </c>
      <c r="AJ12" s="115">
        <f>IFERROR(INDEX(集計pivot!$138:$157,MATCH(集計2023年度販売量!$B12,集計pivot!$A$138:$A$157,0),MATCH(集計2023年度販売量!AF$5,集計pivot!$138:$138,0)),0)</f>
        <v>0</v>
      </c>
      <c r="AK12" s="116">
        <f>IFERROR(INDEX(集計pivot!$83:$102,MATCH(集計2023年度販売量!$B12,集計pivot!$A$83:$A$102,0),MATCH(集計2023年度販売量!AF$5,集計pivot!$83:$83,0)),0)</f>
        <v>0</v>
      </c>
      <c r="AL12" s="117">
        <f t="shared" si="9"/>
        <v>82.800000000000011</v>
      </c>
      <c r="AM12" s="109">
        <f>IFERROR(INDEX(集計pivot!$4:$24,MATCH(集計2023年度販売量!$B12,集計pivot!$A$4:$A$24,0),MATCH(集計2023年度販売量!AM$5,集計pivot!$4:$4,0)),0)</f>
        <v>0</v>
      </c>
      <c r="AN12" s="112">
        <f>IFERROR(INDEX(集計pivot!$28:$48,MATCH(集計2023年度販売量!$B12,集計pivot!$A$28:$A$48,0),MATCH(集計2023年度販売量!AM$5,集計pivot!$28:$28,0)),0)</f>
        <v>0</v>
      </c>
      <c r="AO12" s="113">
        <f>IFERROR(INDEX(集計pivot!$112:$131,MATCH(集計2023年度販売量!$B12,集計pivot!$A$112:$A$131,0),MATCH(集計2023年度販売量!AM$5,集計pivot!$112:$112,0)),0)</f>
        <v>0</v>
      </c>
      <c r="AP12" s="114">
        <f>IFERROR(INDEX(集計pivot!$163:$182,MATCH(集計2023年度販売量!$B12,集計pivot!$A$163:$A$182,0),MATCH(集計2023年度販売量!AM$5,集計pivot!$163:$163,0)),0)</f>
        <v>0</v>
      </c>
      <c r="AQ12" s="115">
        <f>IFERROR(INDEX(集計pivot!$138:$157,MATCH(集計2023年度販売量!$B12,集計pivot!$A$138:$A$157,0),MATCH(集計2023年度販売量!AM$5,集計pivot!$138:$138,0)),0)</f>
        <v>0</v>
      </c>
      <c r="AR12" s="116">
        <f>IFERROR(INDEX(集計pivot!$83:$102,MATCH(集計2023年度販売量!$B12,集計pivot!$A$83:$A$102,0),MATCH(集計2023年度販売量!AM$5,集計pivot!$83:$83,0)),0)</f>
        <v>0</v>
      </c>
      <c r="AS12" s="117">
        <f t="shared" si="10"/>
        <v>82.800000000000011</v>
      </c>
      <c r="AT12" s="109">
        <f>IFERROR(INDEX(集計pivot!$4:$24,MATCH(集計2023年度販売量!$B12,集計pivot!$A$4:$A$24,0),MATCH(集計2023年度販売量!AT$5,集計pivot!$4:$4,0)),0)</f>
        <v>0</v>
      </c>
      <c r="AU12" s="112">
        <f>IFERROR(INDEX(集計pivot!$28:$48,MATCH(集計2023年度販売量!$B12,集計pivot!$A$28:$A$48,0),MATCH(集計2023年度販売量!AT$5,集計pivot!$28:$28,0)),0)</f>
        <v>0</v>
      </c>
      <c r="AV12" s="113">
        <f>IFERROR(INDEX(集計pivot!$112:$131,MATCH(集計2023年度販売量!$B12,集計pivot!$A$112:$A$131,0),MATCH(集計2023年度販売量!AT$5,集計pivot!$112:$112,0)),0)</f>
        <v>0</v>
      </c>
      <c r="AW12" s="114">
        <f>IFERROR(INDEX(集計pivot!$163:$182,MATCH(集計2023年度販売量!$B12,集計pivot!$A$163:$A$182,0),MATCH(集計2023年度販売量!AT$5,集計pivot!$163:$163,0)),0)</f>
        <v>0</v>
      </c>
      <c r="AX12" s="115">
        <f>IFERROR(INDEX(集計pivot!$138:$157,MATCH(集計2023年度販売量!$B12,集計pivot!$A$138:$A$157,0),MATCH(集計2023年度販売量!AT$5,集計pivot!$138:$138,0)),0)</f>
        <v>0</v>
      </c>
      <c r="AY12" s="116">
        <f>IFERROR(INDEX(集計pivot!$83:$102,MATCH(集計2023年度販売量!$B12,集計pivot!$A$83:$A$102,0),MATCH(集計2023年度販売量!AT$5,集計pivot!$83:$83,0)),0)</f>
        <v>0</v>
      </c>
      <c r="AZ12" s="117">
        <f t="shared" si="11"/>
        <v>82.800000000000011</v>
      </c>
      <c r="BA12" s="109">
        <f>IFERROR(INDEX(集計pivot!$4:$24,MATCH(集計2023年度販売量!$B12,集計pivot!$A$4:$A$24,0),MATCH(集計2023年度販売量!BA$5,集計pivot!$4:$4,0)),0)</f>
        <v>0</v>
      </c>
      <c r="BB12" s="112">
        <f>IFERROR(INDEX(集計pivot!$28:$48,MATCH(集計2023年度販売量!$B12,集計pivot!$A$28:$A$48,0),MATCH(集計2023年度販売量!BA$5,集計pivot!$28:$28,0)),0)</f>
        <v>0</v>
      </c>
      <c r="BC12" s="113">
        <f>IFERROR(INDEX(集計pivot!$112:$131,MATCH(集計2023年度販売量!$B12,集計pivot!$A$112:$A$131,0),MATCH(集計2023年度販売量!BA$5,集計pivot!$112:$112,0)),0)</f>
        <v>0</v>
      </c>
      <c r="BD12" s="114">
        <f>IFERROR(INDEX(集計pivot!$163:$182,MATCH(集計2023年度販売量!$B12,集計pivot!$A$163:$A$182,0),MATCH(集計2023年度販売量!BA$5,集計pivot!$163:$163,0)),0)</f>
        <v>0</v>
      </c>
      <c r="BE12" s="115">
        <f>IFERROR(INDEX(集計pivot!$138:$157,MATCH(集計2023年度販売量!$B12,集計pivot!$A$138:$A$157,0),MATCH(集計2023年度販売量!BA$5,集計pivot!$138:$138,0)),0)</f>
        <v>0</v>
      </c>
      <c r="BF12" s="116">
        <f>IFERROR(INDEX(集計pivot!$83:$102,MATCH(集計2023年度販売量!$B12,集計pivot!$A$83:$A$102,0),MATCH(集計2023年度販売量!BA$5,集計pivot!$83:$83,0)),0)</f>
        <v>0</v>
      </c>
      <c r="BG12" s="117">
        <f t="shared" si="12"/>
        <v>82.800000000000011</v>
      </c>
      <c r="BH12" s="109">
        <f>IFERROR(INDEX(集計pivot!$4:$24,MATCH(集計2023年度販売量!$B12,集計pivot!$A$4:$A$24,0),MATCH(集計2023年度販売量!BH$5,集計pivot!$4:$4,0)),0)</f>
        <v>0</v>
      </c>
      <c r="BI12" s="112">
        <f>IFERROR(INDEX(集計pivot!$28:$48,MATCH(集計2023年度販売量!$B12,集計pivot!$A$28:$A$48,0),MATCH(集計2023年度販売量!BH$5,集計pivot!$28:$28,0)),0)</f>
        <v>0</v>
      </c>
      <c r="BJ12" s="113">
        <f>IFERROR(INDEX(集計pivot!$112:$131,MATCH(集計2023年度販売量!$B12,集計pivot!$A$112:$A$131,0),MATCH(集計2023年度販売量!BH$5,集計pivot!$112:$112,0)),0)</f>
        <v>0</v>
      </c>
      <c r="BK12" s="114">
        <f>IFERROR(INDEX(集計pivot!$163:$182,MATCH(集計2023年度販売量!$B12,集計pivot!$A$163:$A$182,0),MATCH(集計2023年度販売量!BH$5,集計pivot!$163:$163,0)),0)</f>
        <v>0</v>
      </c>
      <c r="BL12" s="115">
        <f>IFERROR(INDEX(集計pivot!$138:$157,MATCH(集計2023年度販売量!$B12,集計pivot!$A$138:$A$157,0),MATCH(集計2023年度販売量!BH$5,集計pivot!$138:$138,0)),0)</f>
        <v>0</v>
      </c>
      <c r="BM12" s="116">
        <f>IFERROR(INDEX(集計pivot!$83:$102,MATCH(集計2023年度販売量!$B12,集計pivot!$A$83:$A$102,0),MATCH(集計2023年度販売量!BH$5,集計pivot!$83:$83,0)),0)</f>
        <v>0</v>
      </c>
      <c r="BN12" s="117">
        <f t="shared" si="13"/>
        <v>82.800000000000011</v>
      </c>
      <c r="BO12" s="109">
        <f>IFERROR(INDEX(集計pivot!$4:$24,MATCH(集計2023年度販売量!$B12,集計pivot!$A$4:$A$24,0),MATCH(集計2023年度販売量!BO$5,集計pivot!$4:$4,0)),0)</f>
        <v>0</v>
      </c>
      <c r="BP12" s="112">
        <f>IFERROR(INDEX(集計pivot!$28:$48,MATCH(集計2023年度販売量!$B12,集計pivot!$A$28:$A$48,0),MATCH(集計2023年度販売量!BO$5,集計pivot!$28:$28,0)),0)</f>
        <v>0</v>
      </c>
      <c r="BQ12" s="113">
        <f>IFERROR(INDEX(集計pivot!$112:$131,MATCH(集計2023年度販売量!$B12,集計pivot!$A$112:$A$131,0),MATCH(集計2023年度販売量!BO$5,集計pivot!$112:$112,0)),0)</f>
        <v>0</v>
      </c>
      <c r="BR12" s="114">
        <f>IFERROR(INDEX(集計pivot!$163:$182,MATCH(集計2023年度販売量!$B12,集計pivot!$A$163:$A$182,0),MATCH(集計2023年度販売量!BO$5,集計pivot!$163:$163,0)),0)</f>
        <v>0</v>
      </c>
      <c r="BS12" s="115">
        <f>IFERROR(INDEX(集計pivot!$138:$157,MATCH(集計2023年度販売量!$B12,集計pivot!$A$138:$A$157,0),MATCH(集計2023年度販売量!BO$5,集計pivot!$138:$138,0)),0)</f>
        <v>0</v>
      </c>
      <c r="BT12" s="116">
        <f>IFERROR(INDEX(集計pivot!$83:$102,MATCH(集計2023年度販売量!$B12,集計pivot!$A$83:$A$102,0),MATCH(集計2023年度販売量!BO$5,集計pivot!$83:$83,0)),0)</f>
        <v>0</v>
      </c>
      <c r="BU12" s="117">
        <f t="shared" si="14"/>
        <v>82.800000000000011</v>
      </c>
      <c r="BV12" s="109">
        <f>IFERROR(INDEX(集計pivot!$4:$24,MATCH(集計2023年度販売量!$B12,集計pivot!$A$4:$A$24,0),MATCH(集計2023年度販売量!BV$5,集計pivot!$4:$4,0)),0)</f>
        <v>0</v>
      </c>
      <c r="BW12" s="112">
        <f>IFERROR(INDEX(集計pivot!$28:$48,MATCH(集計2023年度販売量!$B12,集計pivot!$A$28:$A$48,0),MATCH(集計2023年度販売量!BV$5,集計pivot!$28:$28,0)),0)</f>
        <v>0</v>
      </c>
      <c r="BX12" s="113">
        <f>IFERROR(INDEX(集計pivot!$112:$131,MATCH(集計2023年度販売量!$B12,集計pivot!$A$112:$A$131,0),MATCH(集計2023年度販売量!BV$5,集計pivot!$112:$112,0)),0)</f>
        <v>0</v>
      </c>
      <c r="BY12" s="114">
        <f>IFERROR(INDEX(集計pivot!$163:$182,MATCH(集計2023年度販売量!$B12,集計pivot!$A$163:$A$182,0),MATCH(集計2023年度販売量!BV$5,集計pivot!$163:$163,0)),0)</f>
        <v>0</v>
      </c>
      <c r="BZ12" s="115">
        <f>IFERROR(INDEX(集計pivot!$138:$157,MATCH(集計2023年度販売量!$B12,集計pivot!$A$138:$A$157,0),MATCH(集計2023年度販売量!BV$5,集計pivot!$138:$138,0)),0)</f>
        <v>0</v>
      </c>
      <c r="CA12" s="116">
        <f>IFERROR(INDEX(集計pivot!$83:$102,MATCH(集計2023年度販売量!$B12,集計pivot!$A$83:$A$102,0),MATCH(集計2023年度販売量!BV$5,集計pivot!$83:$83,0)),0)</f>
        <v>0</v>
      </c>
      <c r="CB12" s="117">
        <f t="shared" si="15"/>
        <v>82.800000000000011</v>
      </c>
      <c r="CC12" s="109">
        <f>IFERROR(INDEX(集計pivot!$4:$24,MATCH(集計2023年度販売量!$B12,集計pivot!$A$4:$A$24,0),MATCH(集計2023年度販売量!CC$5,集計pivot!$4:$4,0)),0)</f>
        <v>0</v>
      </c>
      <c r="CD12" s="112">
        <f>IFERROR(INDEX(集計pivot!$28:$48,MATCH(集計2023年度販売量!$B12,集計pivot!$A$28:$A$48,0),MATCH(集計2023年度販売量!CC$5,集計pivot!$28:$28,0)),0)</f>
        <v>0</v>
      </c>
      <c r="CE12" s="113">
        <f>IFERROR(INDEX(集計pivot!$112:$131,MATCH(集計2023年度販売量!$B12,集計pivot!$A$112:$A$131,0),MATCH(集計2023年度販売量!CC$5,集計pivot!$112:$112,0)),0)</f>
        <v>0</v>
      </c>
      <c r="CF12" s="114">
        <f>IFERROR(INDEX(集計pivot!$163:$182,MATCH(集計2023年度販売量!$B12,集計pivot!$A$163:$A$182,0),MATCH(集計2023年度販売量!CC$5,集計pivot!$163:$163,0)),0)</f>
        <v>0</v>
      </c>
      <c r="CG12" s="115">
        <f>IFERROR(INDEX(集計pivot!$138:$157,MATCH(集計2023年度販売量!$B12,集計pivot!$A$138:$A$157,0),MATCH(集計2023年度販売量!CC$5,集計pivot!$138:$138,0)),0)</f>
        <v>0</v>
      </c>
      <c r="CH12" s="116">
        <f>IFERROR(INDEX(集計pivot!$83:$102,MATCH(集計2023年度販売量!$B12,集計pivot!$A$83:$A$102,0),MATCH(集計2023年度販売量!CC$5,集計pivot!$83:$83,0)),0)</f>
        <v>0</v>
      </c>
      <c r="CI12" s="117">
        <f t="shared" si="16"/>
        <v>82.800000000000011</v>
      </c>
      <c r="CK12" t="str">
        <f t="shared" si="0"/>
        <v>ビール</v>
      </c>
      <c r="CL12" s="130">
        <f t="shared" si="1"/>
        <v>0</v>
      </c>
      <c r="CM12" s="130">
        <f t="shared" si="17"/>
        <v>82.800000000000011</v>
      </c>
      <c r="CN12" s="130">
        <f t="shared" si="2"/>
        <v>0</v>
      </c>
      <c r="CO12" s="130">
        <f t="shared" si="3"/>
        <v>82.800000000000011</v>
      </c>
      <c r="CQ12" s="131" t="str">
        <f t="shared" si="4"/>
        <v>ビール</v>
      </c>
      <c r="CR12" s="46">
        <f t="shared" si="18"/>
        <v>0</v>
      </c>
      <c r="CS12" s="46">
        <f t="shared" si="18"/>
        <v>83</v>
      </c>
      <c r="CT12" s="46">
        <f t="shared" si="18"/>
        <v>0</v>
      </c>
      <c r="CU12" s="46">
        <f t="shared" si="18"/>
        <v>83</v>
      </c>
      <c r="CY12" s="133" t="s">
        <v>306</v>
      </c>
      <c r="CZ12" s="134">
        <f t="shared" si="19"/>
        <v>0</v>
      </c>
      <c r="DA12" s="134"/>
      <c r="DB12" s="134">
        <f t="shared" si="20"/>
        <v>83</v>
      </c>
      <c r="DC12" s="134">
        <f t="shared" si="21"/>
        <v>83</v>
      </c>
    </row>
    <row r="13" spans="2:107" s="46" customFormat="1" x14ac:dyDescent="0.55000000000000004">
      <c r="B13" s="52" t="str">
        <f>'master（記入例）'!AL9</f>
        <v>果実酒</v>
      </c>
      <c r="C13" s="107">
        <v>17.759999999999998</v>
      </c>
      <c r="D13" s="109">
        <f>IFERROR(INDEX(集計pivot!$4:$24,MATCH(集計2023年度販売量!$B13,集計pivot!$A$4:$A$24,0),MATCH(集計2023年度販売量!D$5,集計pivot!$4:$4,0)),0)</f>
        <v>0</v>
      </c>
      <c r="E13" s="112">
        <f>IFERROR(INDEX(集計pivot!$28:$48,MATCH(集計2023年度販売量!$B13,集計pivot!$A$28:$A$48,0),MATCH(集計2023年度販売量!D$5,集計pivot!$28:$28,0)),0)</f>
        <v>0</v>
      </c>
      <c r="F13" s="113">
        <f>IFERROR(INDEX(集計pivot!$112:$131,MATCH(集計2023年度販売量!$B13,集計pivot!$A$112:$A$131,0),MATCH(集計2023年度販売量!D$5,集計pivot!$112:$112,0)),0)</f>
        <v>0</v>
      </c>
      <c r="G13" s="114">
        <f>IFERROR(INDEX(集計pivot!$163:$182,MATCH(集計2023年度販売量!$B13,集計pivot!$A$163:$A$182,0),MATCH(集計2023年度販売量!D$5,集計pivot!$163:$163,0)),0)</f>
        <v>0</v>
      </c>
      <c r="H13" s="115">
        <f>IFERROR(INDEX(集計pivot!$138:$157,MATCH(集計2023年度販売量!$B13,集計pivot!$A$138:$A$157,0),MATCH(集計2023年度販売量!D$5,集計pivot!$138:$138,0)),0)</f>
        <v>0</v>
      </c>
      <c r="I13" s="116">
        <f>IFERROR(INDEX(集計pivot!$83:$102,MATCH(集計2023年度販売量!$B13,集計pivot!$A$83:$A$102,0),MATCH(集計2023年度販売量!D$5,集計pivot!$83:$83,0)),0)</f>
        <v>0</v>
      </c>
      <c r="J13" s="117">
        <f t="shared" si="5"/>
        <v>17.759999999999998</v>
      </c>
      <c r="K13" s="109">
        <f>IFERROR(INDEX(集計pivot!$4:$24,MATCH(集計2023年度販売量!$B13,集計pivot!$A$4:$A$24,0),MATCH(集計2023年度販売量!K$5,集計pivot!$4:$4,0)),0)</f>
        <v>0</v>
      </c>
      <c r="L13" s="112">
        <f>IFERROR(INDEX(集計pivot!$28:$48,MATCH(集計2023年度販売量!$B13,集計pivot!$A$28:$A$48,0),MATCH(集計2023年度販売量!K$5,集計pivot!$28:$28,0)),0)</f>
        <v>0</v>
      </c>
      <c r="M13" s="113">
        <f>IFERROR(INDEX(集計pivot!$112:$131,MATCH(集計2023年度販売量!$B13,集計pivot!$A$112:$A$131,0),MATCH(集計2023年度販売量!K$5,集計pivot!$112:$112,0)),0)</f>
        <v>0</v>
      </c>
      <c r="N13" s="114">
        <f>IFERROR(INDEX(集計pivot!$163:$182,MATCH(集計2023年度販売量!$B13,集計pivot!$A$163:$A$182,0),MATCH(集計2023年度販売量!K$5,集計pivot!$163:$163,0)),0)</f>
        <v>0</v>
      </c>
      <c r="O13" s="115">
        <f>IFERROR(INDEX(集計pivot!$138:$157,MATCH(集計2023年度販売量!$B13,集計pivot!$A$138:$A$157,0),MATCH(集計2023年度販売量!K$5,集計pivot!$138:$138,0)),0)</f>
        <v>0</v>
      </c>
      <c r="P13" s="116">
        <f>IFERROR(INDEX(集計pivot!$83:$102,MATCH(集計2023年度販売量!$B13,集計pivot!$A$83:$A$102,0),MATCH(集計2023年度販売量!K$5,集計pivot!$83:$83,0)),0)</f>
        <v>0</v>
      </c>
      <c r="Q13" s="117">
        <f t="shared" si="6"/>
        <v>17.759999999999998</v>
      </c>
      <c r="R13" s="109">
        <f>IFERROR(INDEX(集計pivot!$4:$24,MATCH(集計2023年度販売量!$B13,集計pivot!$A$4:$A$24,0),MATCH(集計2023年度販売量!R$5,集計pivot!$4:$4,0)),0)</f>
        <v>0</v>
      </c>
      <c r="S13" s="112">
        <f>IFERROR(INDEX(集計pivot!$28:$48,MATCH(集計2023年度販売量!$B13,集計pivot!$A$28:$A$48,0),MATCH(集計2023年度販売量!R$5,集計pivot!$28:$28,0)),0)</f>
        <v>0</v>
      </c>
      <c r="T13" s="113">
        <f>IFERROR(INDEX(集計pivot!$112:$131,MATCH(集計2023年度販売量!$B13,集計pivot!$A$112:$A$131,0),MATCH(集計2023年度販売量!R$5,集計pivot!$112:$112,0)),0)</f>
        <v>0</v>
      </c>
      <c r="U13" s="114">
        <f>IFERROR(INDEX(集計pivot!$163:$182,MATCH(集計2023年度販売量!$B13,集計pivot!$A$163:$A$182,0),MATCH(集計2023年度販売量!R$5,集計pivot!$163:$163,0)),0)</f>
        <v>0</v>
      </c>
      <c r="V13" s="115">
        <f>IFERROR(INDEX(集計pivot!$138:$157,MATCH(集計2023年度販売量!$B13,集計pivot!$A$138:$A$157,0),MATCH(集計2023年度販売量!R$5,集計pivot!$138:$138,0)),0)</f>
        <v>0</v>
      </c>
      <c r="W13" s="116">
        <f>IFERROR(INDEX(集計pivot!$83:$102,MATCH(集計2023年度販売量!$B13,集計pivot!$A$83:$A$102,0),MATCH(集計2023年度販売量!R$5,集計pivot!$83:$83,0)),0)</f>
        <v>0</v>
      </c>
      <c r="X13" s="117">
        <f t="shared" si="7"/>
        <v>17.759999999999998</v>
      </c>
      <c r="Y13" s="109">
        <f>IFERROR(INDEX(集計pivot!$4:$24,MATCH(集計2023年度販売量!$B13,集計pivot!$A$4:$A$24,0),MATCH(集計2023年度販売量!Y$5,集計pivot!$4:$4,0)),0)</f>
        <v>0</v>
      </c>
      <c r="Z13" s="112">
        <f>IFERROR(INDEX(集計pivot!$28:$48,MATCH(集計2023年度販売量!$B13,集計pivot!$A$28:$A$48,0),MATCH(集計2023年度販売量!Y$5,集計pivot!$28:$28,0)),0)</f>
        <v>0</v>
      </c>
      <c r="AA13" s="113">
        <f>IFERROR(INDEX(集計pivot!$112:$131,MATCH(集計2023年度販売量!$B13,集計pivot!$A$112:$A$131,0),MATCH(集計2023年度販売量!Y$5,集計pivot!$112:$112,0)),0)</f>
        <v>0</v>
      </c>
      <c r="AB13" s="114">
        <f>IFERROR(INDEX(集計pivot!$163:$182,MATCH(集計2023年度販売量!$B13,集計pivot!$A$163:$A$182,0),MATCH(集計2023年度販売量!Y$5,集計pivot!$163:$163,0)),0)</f>
        <v>0</v>
      </c>
      <c r="AC13" s="115">
        <f>IFERROR(INDEX(集計pivot!$138:$157,MATCH(集計2023年度販売量!$B13,集計pivot!$A$138:$A$157,0),MATCH(集計2023年度販売量!Y$5,集計pivot!$138:$138,0)),0)</f>
        <v>0</v>
      </c>
      <c r="AD13" s="116">
        <f>IFERROR(INDEX(集計pivot!$83:$102,MATCH(集計2023年度販売量!$B13,集計pivot!$A$83:$A$102,0),MATCH(集計2023年度販売量!Y$5,集計pivot!$83:$83,0)),0)</f>
        <v>0</v>
      </c>
      <c r="AE13" s="117">
        <f t="shared" si="8"/>
        <v>17.759999999999998</v>
      </c>
      <c r="AF13" s="109">
        <f>IFERROR(INDEX(集計pivot!$4:$24,MATCH(集計2023年度販売量!$B13,集計pivot!$A$4:$A$24,0),MATCH(集計2023年度販売量!AF$5,集計pivot!$4:$4,0)),0)</f>
        <v>0</v>
      </c>
      <c r="AG13" s="112">
        <f>IFERROR(INDEX(集計pivot!$28:$48,MATCH(集計2023年度販売量!$B13,集計pivot!$A$28:$A$48,0),MATCH(集計2023年度販売量!AF$5,集計pivot!$28:$28,0)),0)</f>
        <v>0</v>
      </c>
      <c r="AH13" s="113">
        <f>IFERROR(INDEX(集計pivot!$112:$131,MATCH(集計2023年度販売量!$B13,集計pivot!$A$112:$A$131,0),MATCH(集計2023年度販売量!AF$5,集計pivot!$112:$112,0)),0)</f>
        <v>0</v>
      </c>
      <c r="AI13" s="114">
        <f>IFERROR(INDEX(集計pivot!$163:$182,MATCH(集計2023年度販売量!$B13,集計pivot!$A$163:$A$182,0),MATCH(集計2023年度販売量!AF$5,集計pivot!$163:$163,0)),0)</f>
        <v>0</v>
      </c>
      <c r="AJ13" s="115">
        <f>IFERROR(INDEX(集計pivot!$138:$157,MATCH(集計2023年度販売量!$B13,集計pivot!$A$138:$A$157,0),MATCH(集計2023年度販売量!AF$5,集計pivot!$138:$138,0)),0)</f>
        <v>0</v>
      </c>
      <c r="AK13" s="116">
        <f>IFERROR(INDEX(集計pivot!$83:$102,MATCH(集計2023年度販売量!$B13,集計pivot!$A$83:$A$102,0),MATCH(集計2023年度販売量!AF$5,集計pivot!$83:$83,0)),0)</f>
        <v>0</v>
      </c>
      <c r="AL13" s="117">
        <f t="shared" si="9"/>
        <v>17.759999999999998</v>
      </c>
      <c r="AM13" s="109">
        <f>IFERROR(INDEX(集計pivot!$4:$24,MATCH(集計2023年度販売量!$B13,集計pivot!$A$4:$A$24,0),MATCH(集計2023年度販売量!AM$5,集計pivot!$4:$4,0)),0)</f>
        <v>0</v>
      </c>
      <c r="AN13" s="112">
        <f>IFERROR(INDEX(集計pivot!$28:$48,MATCH(集計2023年度販売量!$B13,集計pivot!$A$28:$A$48,0),MATCH(集計2023年度販売量!AM$5,集計pivot!$28:$28,0)),0)</f>
        <v>0</v>
      </c>
      <c r="AO13" s="113">
        <f>IFERROR(INDEX(集計pivot!$112:$131,MATCH(集計2023年度販売量!$B13,集計pivot!$A$112:$A$131,0),MATCH(集計2023年度販売量!AM$5,集計pivot!$112:$112,0)),0)</f>
        <v>0</v>
      </c>
      <c r="AP13" s="114">
        <f>IFERROR(INDEX(集計pivot!$163:$182,MATCH(集計2023年度販売量!$B13,集計pivot!$A$163:$A$182,0),MATCH(集計2023年度販売量!AM$5,集計pivot!$163:$163,0)),0)</f>
        <v>0</v>
      </c>
      <c r="AQ13" s="115">
        <f>IFERROR(INDEX(集計pivot!$138:$157,MATCH(集計2023年度販売量!$B13,集計pivot!$A$138:$A$157,0),MATCH(集計2023年度販売量!AM$5,集計pivot!$138:$138,0)),0)</f>
        <v>0</v>
      </c>
      <c r="AR13" s="116">
        <f>IFERROR(INDEX(集計pivot!$83:$102,MATCH(集計2023年度販売量!$B13,集計pivot!$A$83:$A$102,0),MATCH(集計2023年度販売量!AM$5,集計pivot!$83:$83,0)),0)</f>
        <v>0</v>
      </c>
      <c r="AS13" s="117">
        <f t="shared" si="10"/>
        <v>17.759999999999998</v>
      </c>
      <c r="AT13" s="109">
        <f>IFERROR(INDEX(集計pivot!$4:$24,MATCH(集計2023年度販売量!$B13,集計pivot!$A$4:$A$24,0),MATCH(集計2023年度販売量!AT$5,集計pivot!$4:$4,0)),0)</f>
        <v>0</v>
      </c>
      <c r="AU13" s="112">
        <f>IFERROR(INDEX(集計pivot!$28:$48,MATCH(集計2023年度販売量!$B13,集計pivot!$A$28:$A$48,0),MATCH(集計2023年度販売量!AT$5,集計pivot!$28:$28,0)),0)</f>
        <v>0</v>
      </c>
      <c r="AV13" s="113">
        <f>IFERROR(INDEX(集計pivot!$112:$131,MATCH(集計2023年度販売量!$B13,集計pivot!$A$112:$A$131,0),MATCH(集計2023年度販売量!AT$5,集計pivot!$112:$112,0)),0)</f>
        <v>0</v>
      </c>
      <c r="AW13" s="114">
        <f>IFERROR(INDEX(集計pivot!$163:$182,MATCH(集計2023年度販売量!$B13,集計pivot!$A$163:$A$182,0),MATCH(集計2023年度販売量!AT$5,集計pivot!$163:$163,0)),0)</f>
        <v>0</v>
      </c>
      <c r="AX13" s="115">
        <f>IFERROR(INDEX(集計pivot!$138:$157,MATCH(集計2023年度販売量!$B13,集計pivot!$A$138:$A$157,0),MATCH(集計2023年度販売量!AT$5,集計pivot!$138:$138,0)),0)</f>
        <v>0</v>
      </c>
      <c r="AY13" s="116">
        <f>IFERROR(INDEX(集計pivot!$83:$102,MATCH(集計2023年度販売量!$B13,集計pivot!$A$83:$A$102,0),MATCH(集計2023年度販売量!AT$5,集計pivot!$83:$83,0)),0)</f>
        <v>0</v>
      </c>
      <c r="AZ13" s="117">
        <f t="shared" si="11"/>
        <v>17.759999999999998</v>
      </c>
      <c r="BA13" s="109">
        <f>IFERROR(INDEX(集計pivot!$4:$24,MATCH(集計2023年度販売量!$B13,集計pivot!$A$4:$A$24,0),MATCH(集計2023年度販売量!BA$5,集計pivot!$4:$4,0)),0)</f>
        <v>0</v>
      </c>
      <c r="BB13" s="112">
        <f>IFERROR(INDEX(集計pivot!$28:$48,MATCH(集計2023年度販売量!$B13,集計pivot!$A$28:$A$48,0),MATCH(集計2023年度販売量!BA$5,集計pivot!$28:$28,0)),0)</f>
        <v>0</v>
      </c>
      <c r="BC13" s="113">
        <f>IFERROR(INDEX(集計pivot!$112:$131,MATCH(集計2023年度販売量!$B13,集計pivot!$A$112:$A$131,0),MATCH(集計2023年度販売量!BA$5,集計pivot!$112:$112,0)),0)</f>
        <v>0</v>
      </c>
      <c r="BD13" s="114">
        <f>IFERROR(INDEX(集計pivot!$163:$182,MATCH(集計2023年度販売量!$B13,集計pivot!$A$163:$A$182,0),MATCH(集計2023年度販売量!BA$5,集計pivot!$163:$163,0)),0)</f>
        <v>0</v>
      </c>
      <c r="BE13" s="115">
        <f>IFERROR(INDEX(集計pivot!$138:$157,MATCH(集計2023年度販売量!$B13,集計pivot!$A$138:$A$157,0),MATCH(集計2023年度販売量!BA$5,集計pivot!$138:$138,0)),0)</f>
        <v>0</v>
      </c>
      <c r="BF13" s="116">
        <f>IFERROR(INDEX(集計pivot!$83:$102,MATCH(集計2023年度販売量!$B13,集計pivot!$A$83:$A$102,0),MATCH(集計2023年度販売量!BA$5,集計pivot!$83:$83,0)),0)</f>
        <v>0</v>
      </c>
      <c r="BG13" s="117">
        <f t="shared" si="12"/>
        <v>17.759999999999998</v>
      </c>
      <c r="BH13" s="109">
        <f>IFERROR(INDEX(集計pivot!$4:$24,MATCH(集計2023年度販売量!$B13,集計pivot!$A$4:$A$24,0),MATCH(集計2023年度販売量!BH$5,集計pivot!$4:$4,0)),0)</f>
        <v>0</v>
      </c>
      <c r="BI13" s="112">
        <f>IFERROR(INDEX(集計pivot!$28:$48,MATCH(集計2023年度販売量!$B13,集計pivot!$A$28:$A$48,0),MATCH(集計2023年度販売量!BH$5,集計pivot!$28:$28,0)),0)</f>
        <v>0</v>
      </c>
      <c r="BJ13" s="113">
        <f>IFERROR(INDEX(集計pivot!$112:$131,MATCH(集計2023年度販売量!$B13,集計pivot!$A$112:$A$131,0),MATCH(集計2023年度販売量!BH$5,集計pivot!$112:$112,0)),0)</f>
        <v>0</v>
      </c>
      <c r="BK13" s="114">
        <f>IFERROR(INDEX(集計pivot!$163:$182,MATCH(集計2023年度販売量!$B13,集計pivot!$A$163:$A$182,0),MATCH(集計2023年度販売量!BH$5,集計pivot!$163:$163,0)),0)</f>
        <v>0</v>
      </c>
      <c r="BL13" s="115">
        <f>IFERROR(INDEX(集計pivot!$138:$157,MATCH(集計2023年度販売量!$B13,集計pivot!$A$138:$A$157,0),MATCH(集計2023年度販売量!BH$5,集計pivot!$138:$138,0)),0)</f>
        <v>0</v>
      </c>
      <c r="BM13" s="116">
        <f>IFERROR(INDEX(集計pivot!$83:$102,MATCH(集計2023年度販売量!$B13,集計pivot!$A$83:$A$102,0),MATCH(集計2023年度販売量!BH$5,集計pivot!$83:$83,0)),0)</f>
        <v>0</v>
      </c>
      <c r="BN13" s="117">
        <f t="shared" si="13"/>
        <v>17.759999999999998</v>
      </c>
      <c r="BO13" s="109">
        <f>IFERROR(INDEX(集計pivot!$4:$24,MATCH(集計2023年度販売量!$B13,集計pivot!$A$4:$A$24,0),MATCH(集計2023年度販売量!BO$5,集計pivot!$4:$4,0)),0)</f>
        <v>0</v>
      </c>
      <c r="BP13" s="112">
        <f>IFERROR(INDEX(集計pivot!$28:$48,MATCH(集計2023年度販売量!$B13,集計pivot!$A$28:$A$48,0),MATCH(集計2023年度販売量!BO$5,集計pivot!$28:$28,0)),0)</f>
        <v>0</v>
      </c>
      <c r="BQ13" s="113">
        <f>IFERROR(INDEX(集計pivot!$112:$131,MATCH(集計2023年度販売量!$B13,集計pivot!$A$112:$A$131,0),MATCH(集計2023年度販売量!BO$5,集計pivot!$112:$112,0)),0)</f>
        <v>0</v>
      </c>
      <c r="BR13" s="114">
        <f>IFERROR(INDEX(集計pivot!$163:$182,MATCH(集計2023年度販売量!$B13,集計pivot!$A$163:$A$182,0),MATCH(集計2023年度販売量!BO$5,集計pivot!$163:$163,0)),0)</f>
        <v>0</v>
      </c>
      <c r="BS13" s="115">
        <f>IFERROR(INDEX(集計pivot!$138:$157,MATCH(集計2023年度販売量!$B13,集計pivot!$A$138:$A$157,0),MATCH(集計2023年度販売量!BO$5,集計pivot!$138:$138,0)),0)</f>
        <v>0</v>
      </c>
      <c r="BT13" s="116">
        <f>IFERROR(INDEX(集計pivot!$83:$102,MATCH(集計2023年度販売量!$B13,集計pivot!$A$83:$A$102,0),MATCH(集計2023年度販売量!BO$5,集計pivot!$83:$83,0)),0)</f>
        <v>0</v>
      </c>
      <c r="BU13" s="117">
        <f t="shared" si="14"/>
        <v>17.759999999999998</v>
      </c>
      <c r="BV13" s="109">
        <f>IFERROR(INDEX(集計pivot!$4:$24,MATCH(集計2023年度販売量!$B13,集計pivot!$A$4:$A$24,0),MATCH(集計2023年度販売量!BV$5,集計pivot!$4:$4,0)),0)</f>
        <v>0</v>
      </c>
      <c r="BW13" s="112">
        <f>IFERROR(INDEX(集計pivot!$28:$48,MATCH(集計2023年度販売量!$B13,集計pivot!$A$28:$A$48,0),MATCH(集計2023年度販売量!BV$5,集計pivot!$28:$28,0)),0)</f>
        <v>0</v>
      </c>
      <c r="BX13" s="113">
        <f>IFERROR(INDEX(集計pivot!$112:$131,MATCH(集計2023年度販売量!$B13,集計pivot!$A$112:$A$131,0),MATCH(集計2023年度販売量!BV$5,集計pivot!$112:$112,0)),0)</f>
        <v>0</v>
      </c>
      <c r="BY13" s="114">
        <f>IFERROR(INDEX(集計pivot!$163:$182,MATCH(集計2023年度販売量!$B13,集計pivot!$A$163:$A$182,0),MATCH(集計2023年度販売量!BV$5,集計pivot!$163:$163,0)),0)</f>
        <v>0</v>
      </c>
      <c r="BZ13" s="115">
        <f>IFERROR(INDEX(集計pivot!$138:$157,MATCH(集計2023年度販売量!$B13,集計pivot!$A$138:$A$157,0),MATCH(集計2023年度販売量!BV$5,集計pivot!$138:$138,0)),0)</f>
        <v>0</v>
      </c>
      <c r="CA13" s="116">
        <f>IFERROR(INDEX(集計pivot!$83:$102,MATCH(集計2023年度販売量!$B13,集計pivot!$A$83:$A$102,0),MATCH(集計2023年度販売量!BV$5,集計pivot!$83:$83,0)),0)</f>
        <v>0</v>
      </c>
      <c r="CB13" s="117">
        <f t="shared" si="15"/>
        <v>17.759999999999998</v>
      </c>
      <c r="CC13" s="109">
        <f>IFERROR(INDEX(集計pivot!$4:$24,MATCH(集計2023年度販売量!$B13,集計pivot!$A$4:$A$24,0),MATCH(集計2023年度販売量!CC$5,集計pivot!$4:$4,0)),0)</f>
        <v>0</v>
      </c>
      <c r="CD13" s="112">
        <f>IFERROR(INDEX(集計pivot!$28:$48,MATCH(集計2023年度販売量!$B13,集計pivot!$A$28:$A$48,0),MATCH(集計2023年度販売量!CC$5,集計pivot!$28:$28,0)),0)</f>
        <v>0</v>
      </c>
      <c r="CE13" s="113">
        <f>IFERROR(INDEX(集計pivot!$112:$131,MATCH(集計2023年度販売量!$B13,集計pivot!$A$112:$A$131,0),MATCH(集計2023年度販売量!CC$5,集計pivot!$112:$112,0)),0)</f>
        <v>0</v>
      </c>
      <c r="CF13" s="114">
        <f>IFERROR(INDEX(集計pivot!$163:$182,MATCH(集計2023年度販売量!$B13,集計pivot!$A$163:$A$182,0),MATCH(集計2023年度販売量!CC$5,集計pivot!$163:$163,0)),0)</f>
        <v>0</v>
      </c>
      <c r="CG13" s="115">
        <f>IFERROR(INDEX(集計pivot!$138:$157,MATCH(集計2023年度販売量!$B13,集計pivot!$A$138:$A$157,0),MATCH(集計2023年度販売量!CC$5,集計pivot!$138:$138,0)),0)</f>
        <v>0</v>
      </c>
      <c r="CH13" s="116">
        <f>IFERROR(INDEX(集計pivot!$83:$102,MATCH(集計2023年度販売量!$B13,集計pivot!$A$83:$A$102,0),MATCH(集計2023年度販売量!CC$5,集計pivot!$83:$83,0)),0)</f>
        <v>0</v>
      </c>
      <c r="CI13" s="117">
        <f t="shared" si="16"/>
        <v>17.759999999999998</v>
      </c>
      <c r="CK13" t="str">
        <f t="shared" si="0"/>
        <v>果実酒</v>
      </c>
      <c r="CL13" s="130">
        <f t="shared" si="1"/>
        <v>0</v>
      </c>
      <c r="CM13" s="130">
        <f t="shared" si="17"/>
        <v>17.759999999999998</v>
      </c>
      <c r="CN13" s="130">
        <f t="shared" si="2"/>
        <v>0</v>
      </c>
      <c r="CO13" s="130">
        <f t="shared" si="3"/>
        <v>17.759999999999998</v>
      </c>
      <c r="CQ13" s="131" t="str">
        <f t="shared" si="4"/>
        <v>果実酒</v>
      </c>
      <c r="CR13" s="46">
        <f t="shared" si="18"/>
        <v>0</v>
      </c>
      <c r="CS13" s="46">
        <f t="shared" si="18"/>
        <v>18</v>
      </c>
      <c r="CT13" s="46">
        <f t="shared" si="18"/>
        <v>0</v>
      </c>
      <c r="CU13" s="46">
        <f t="shared" si="18"/>
        <v>18</v>
      </c>
      <c r="CY13" s="133" t="s">
        <v>307</v>
      </c>
      <c r="CZ13" s="134">
        <f t="shared" si="19"/>
        <v>0</v>
      </c>
      <c r="DA13" s="134"/>
      <c r="DB13" s="134">
        <f t="shared" si="20"/>
        <v>18</v>
      </c>
      <c r="DC13" s="134">
        <f t="shared" si="21"/>
        <v>18</v>
      </c>
    </row>
    <row r="14" spans="2:107" s="46" customFormat="1" x14ac:dyDescent="0.55000000000000004">
      <c r="B14" s="52" t="str">
        <f>'master（記入例）'!AL10</f>
        <v>甘味果実酒</v>
      </c>
      <c r="C14" s="107">
        <v>0</v>
      </c>
      <c r="D14" s="109">
        <f>IFERROR(INDEX(集計pivot!$4:$24,MATCH(集計2023年度販売量!$B14,集計pivot!$A$4:$A$24,0),MATCH(集計2023年度販売量!D$5,集計pivot!$4:$4,0)),0)</f>
        <v>0</v>
      </c>
      <c r="E14" s="112">
        <f>IFERROR(INDEX(集計pivot!$28:$48,MATCH(集計2023年度販売量!$B14,集計pivot!$A$28:$A$48,0),MATCH(集計2023年度販売量!D$5,集計pivot!$28:$28,0)),0)</f>
        <v>0</v>
      </c>
      <c r="F14" s="113">
        <f>IFERROR(INDEX(集計pivot!$112:$131,MATCH(集計2023年度販売量!$B14,集計pivot!$A$112:$A$131,0),MATCH(集計2023年度販売量!D$5,集計pivot!$112:$112,0)),0)</f>
        <v>0</v>
      </c>
      <c r="G14" s="114">
        <f>IFERROR(INDEX(集計pivot!$163:$182,MATCH(集計2023年度販売量!$B14,集計pivot!$A$163:$A$182,0),MATCH(集計2023年度販売量!D$5,集計pivot!$163:$163,0)),0)</f>
        <v>0</v>
      </c>
      <c r="H14" s="115">
        <f>IFERROR(INDEX(集計pivot!$138:$157,MATCH(集計2023年度販売量!$B14,集計pivot!$A$138:$A$157,0),MATCH(集計2023年度販売量!D$5,集計pivot!$138:$138,0)),0)</f>
        <v>0</v>
      </c>
      <c r="I14" s="116">
        <f>IFERROR(INDEX(集計pivot!$83:$102,MATCH(集計2023年度販売量!$B14,集計pivot!$A$83:$A$102,0),MATCH(集計2023年度販売量!D$5,集計pivot!$83:$83,0)),0)</f>
        <v>0</v>
      </c>
      <c r="J14" s="117">
        <f t="shared" si="5"/>
        <v>0</v>
      </c>
      <c r="K14" s="109">
        <f>IFERROR(INDEX(集計pivot!$4:$24,MATCH(集計2023年度販売量!$B14,集計pivot!$A$4:$A$24,0),MATCH(集計2023年度販売量!K$5,集計pivot!$4:$4,0)),0)</f>
        <v>0</v>
      </c>
      <c r="L14" s="112">
        <f>IFERROR(INDEX(集計pivot!$28:$48,MATCH(集計2023年度販売量!$B14,集計pivot!$A$28:$A$48,0),MATCH(集計2023年度販売量!K$5,集計pivot!$28:$28,0)),0)</f>
        <v>0</v>
      </c>
      <c r="M14" s="113">
        <f>IFERROR(INDEX(集計pivot!$112:$131,MATCH(集計2023年度販売量!$B14,集計pivot!$A$112:$A$131,0),MATCH(集計2023年度販売量!K$5,集計pivot!$112:$112,0)),0)</f>
        <v>0</v>
      </c>
      <c r="N14" s="114">
        <f>IFERROR(INDEX(集計pivot!$163:$182,MATCH(集計2023年度販売量!$B14,集計pivot!$A$163:$A$182,0),MATCH(集計2023年度販売量!K$5,集計pivot!$163:$163,0)),0)</f>
        <v>0</v>
      </c>
      <c r="O14" s="115">
        <f>IFERROR(INDEX(集計pivot!$138:$157,MATCH(集計2023年度販売量!$B14,集計pivot!$A$138:$A$157,0),MATCH(集計2023年度販売量!K$5,集計pivot!$138:$138,0)),0)</f>
        <v>0</v>
      </c>
      <c r="P14" s="116">
        <f>IFERROR(INDEX(集計pivot!$83:$102,MATCH(集計2023年度販売量!$B14,集計pivot!$A$83:$A$102,0),MATCH(集計2023年度販売量!K$5,集計pivot!$83:$83,0)),0)</f>
        <v>0</v>
      </c>
      <c r="Q14" s="117">
        <f t="shared" si="6"/>
        <v>0</v>
      </c>
      <c r="R14" s="109">
        <f>IFERROR(INDEX(集計pivot!$4:$24,MATCH(集計2023年度販売量!$B14,集計pivot!$A$4:$A$24,0),MATCH(集計2023年度販売量!R$5,集計pivot!$4:$4,0)),0)</f>
        <v>0</v>
      </c>
      <c r="S14" s="112">
        <f>IFERROR(INDEX(集計pivot!$28:$48,MATCH(集計2023年度販売量!$B14,集計pivot!$A$28:$A$48,0),MATCH(集計2023年度販売量!R$5,集計pivot!$28:$28,0)),0)</f>
        <v>0</v>
      </c>
      <c r="T14" s="113">
        <f>IFERROR(INDEX(集計pivot!$112:$131,MATCH(集計2023年度販売量!$B14,集計pivot!$A$112:$A$131,0),MATCH(集計2023年度販売量!R$5,集計pivot!$112:$112,0)),0)</f>
        <v>0</v>
      </c>
      <c r="U14" s="114">
        <f>IFERROR(INDEX(集計pivot!$163:$182,MATCH(集計2023年度販売量!$B14,集計pivot!$A$163:$A$182,0),MATCH(集計2023年度販売量!R$5,集計pivot!$163:$163,0)),0)</f>
        <v>0</v>
      </c>
      <c r="V14" s="115">
        <f>IFERROR(INDEX(集計pivot!$138:$157,MATCH(集計2023年度販売量!$B14,集計pivot!$A$138:$A$157,0),MATCH(集計2023年度販売量!R$5,集計pivot!$138:$138,0)),0)</f>
        <v>0</v>
      </c>
      <c r="W14" s="116">
        <f>IFERROR(INDEX(集計pivot!$83:$102,MATCH(集計2023年度販売量!$B14,集計pivot!$A$83:$A$102,0),MATCH(集計2023年度販売量!R$5,集計pivot!$83:$83,0)),0)</f>
        <v>0</v>
      </c>
      <c r="X14" s="117">
        <f t="shared" si="7"/>
        <v>0</v>
      </c>
      <c r="Y14" s="109">
        <f>IFERROR(INDEX(集計pivot!$4:$24,MATCH(集計2023年度販売量!$B14,集計pivot!$A$4:$A$24,0),MATCH(集計2023年度販売量!Y$5,集計pivot!$4:$4,0)),0)</f>
        <v>0</v>
      </c>
      <c r="Z14" s="112">
        <f>IFERROR(INDEX(集計pivot!$28:$48,MATCH(集計2023年度販売量!$B14,集計pivot!$A$28:$A$48,0),MATCH(集計2023年度販売量!Y$5,集計pivot!$28:$28,0)),0)</f>
        <v>0</v>
      </c>
      <c r="AA14" s="113">
        <f>IFERROR(INDEX(集計pivot!$112:$131,MATCH(集計2023年度販売量!$B14,集計pivot!$A$112:$A$131,0),MATCH(集計2023年度販売量!Y$5,集計pivot!$112:$112,0)),0)</f>
        <v>0</v>
      </c>
      <c r="AB14" s="114">
        <f>IFERROR(INDEX(集計pivot!$163:$182,MATCH(集計2023年度販売量!$B14,集計pivot!$A$163:$A$182,0),MATCH(集計2023年度販売量!Y$5,集計pivot!$163:$163,0)),0)</f>
        <v>0</v>
      </c>
      <c r="AC14" s="115">
        <f>IFERROR(INDEX(集計pivot!$138:$157,MATCH(集計2023年度販売量!$B14,集計pivot!$A$138:$A$157,0),MATCH(集計2023年度販売量!Y$5,集計pivot!$138:$138,0)),0)</f>
        <v>0</v>
      </c>
      <c r="AD14" s="116">
        <f>IFERROR(INDEX(集計pivot!$83:$102,MATCH(集計2023年度販売量!$B14,集計pivot!$A$83:$A$102,0),MATCH(集計2023年度販売量!Y$5,集計pivot!$83:$83,0)),0)</f>
        <v>0</v>
      </c>
      <c r="AE14" s="117">
        <f t="shared" si="8"/>
        <v>0</v>
      </c>
      <c r="AF14" s="109">
        <f>IFERROR(INDEX(集計pivot!$4:$24,MATCH(集計2023年度販売量!$B14,集計pivot!$A$4:$A$24,0),MATCH(集計2023年度販売量!AF$5,集計pivot!$4:$4,0)),0)</f>
        <v>0</v>
      </c>
      <c r="AG14" s="112">
        <f>IFERROR(INDEX(集計pivot!$28:$48,MATCH(集計2023年度販売量!$B14,集計pivot!$A$28:$A$48,0),MATCH(集計2023年度販売量!AF$5,集計pivot!$28:$28,0)),0)</f>
        <v>0</v>
      </c>
      <c r="AH14" s="113">
        <f>IFERROR(INDEX(集計pivot!$112:$131,MATCH(集計2023年度販売量!$B14,集計pivot!$A$112:$A$131,0),MATCH(集計2023年度販売量!AF$5,集計pivot!$112:$112,0)),0)</f>
        <v>0</v>
      </c>
      <c r="AI14" s="114">
        <f>IFERROR(INDEX(集計pivot!$163:$182,MATCH(集計2023年度販売量!$B14,集計pivot!$A$163:$A$182,0),MATCH(集計2023年度販売量!AF$5,集計pivot!$163:$163,0)),0)</f>
        <v>0</v>
      </c>
      <c r="AJ14" s="115">
        <f>IFERROR(INDEX(集計pivot!$138:$157,MATCH(集計2023年度販売量!$B14,集計pivot!$A$138:$A$157,0),MATCH(集計2023年度販売量!AF$5,集計pivot!$138:$138,0)),0)</f>
        <v>0</v>
      </c>
      <c r="AK14" s="116">
        <f>IFERROR(INDEX(集計pivot!$83:$102,MATCH(集計2023年度販売量!$B14,集計pivot!$A$83:$A$102,0),MATCH(集計2023年度販売量!AF$5,集計pivot!$83:$83,0)),0)</f>
        <v>0</v>
      </c>
      <c r="AL14" s="117">
        <f t="shared" si="9"/>
        <v>0</v>
      </c>
      <c r="AM14" s="109">
        <f>IFERROR(INDEX(集計pivot!$4:$24,MATCH(集計2023年度販売量!$B14,集計pivot!$A$4:$A$24,0),MATCH(集計2023年度販売量!AM$5,集計pivot!$4:$4,0)),0)</f>
        <v>0</v>
      </c>
      <c r="AN14" s="112">
        <f>IFERROR(INDEX(集計pivot!$28:$48,MATCH(集計2023年度販売量!$B14,集計pivot!$A$28:$A$48,0),MATCH(集計2023年度販売量!AM$5,集計pivot!$28:$28,0)),0)</f>
        <v>0</v>
      </c>
      <c r="AO14" s="113">
        <f>IFERROR(INDEX(集計pivot!$112:$131,MATCH(集計2023年度販売量!$B14,集計pivot!$A$112:$A$131,0),MATCH(集計2023年度販売量!AM$5,集計pivot!$112:$112,0)),0)</f>
        <v>0</v>
      </c>
      <c r="AP14" s="114">
        <f>IFERROR(INDEX(集計pivot!$163:$182,MATCH(集計2023年度販売量!$B14,集計pivot!$A$163:$A$182,0),MATCH(集計2023年度販売量!AM$5,集計pivot!$163:$163,0)),0)</f>
        <v>0</v>
      </c>
      <c r="AQ14" s="115">
        <f>IFERROR(INDEX(集計pivot!$138:$157,MATCH(集計2023年度販売量!$B14,集計pivot!$A$138:$A$157,0),MATCH(集計2023年度販売量!AM$5,集計pivot!$138:$138,0)),0)</f>
        <v>0</v>
      </c>
      <c r="AR14" s="116">
        <f>IFERROR(INDEX(集計pivot!$83:$102,MATCH(集計2023年度販売量!$B14,集計pivot!$A$83:$A$102,0),MATCH(集計2023年度販売量!AM$5,集計pivot!$83:$83,0)),0)</f>
        <v>0</v>
      </c>
      <c r="AS14" s="117">
        <f t="shared" si="10"/>
        <v>0</v>
      </c>
      <c r="AT14" s="109">
        <f>IFERROR(INDEX(集計pivot!$4:$24,MATCH(集計2023年度販売量!$B14,集計pivot!$A$4:$A$24,0),MATCH(集計2023年度販売量!AT$5,集計pivot!$4:$4,0)),0)</f>
        <v>0</v>
      </c>
      <c r="AU14" s="112">
        <f>IFERROR(INDEX(集計pivot!$28:$48,MATCH(集計2023年度販売量!$B14,集計pivot!$A$28:$A$48,0),MATCH(集計2023年度販売量!AT$5,集計pivot!$28:$28,0)),0)</f>
        <v>0</v>
      </c>
      <c r="AV14" s="113">
        <f>IFERROR(INDEX(集計pivot!$112:$131,MATCH(集計2023年度販売量!$B14,集計pivot!$A$112:$A$131,0),MATCH(集計2023年度販売量!AT$5,集計pivot!$112:$112,0)),0)</f>
        <v>0</v>
      </c>
      <c r="AW14" s="114">
        <f>IFERROR(INDEX(集計pivot!$163:$182,MATCH(集計2023年度販売量!$B14,集計pivot!$A$163:$A$182,0),MATCH(集計2023年度販売量!AT$5,集計pivot!$163:$163,0)),0)</f>
        <v>0</v>
      </c>
      <c r="AX14" s="115">
        <f>IFERROR(INDEX(集計pivot!$138:$157,MATCH(集計2023年度販売量!$B14,集計pivot!$A$138:$A$157,0),MATCH(集計2023年度販売量!AT$5,集計pivot!$138:$138,0)),0)</f>
        <v>0</v>
      </c>
      <c r="AY14" s="116">
        <f>IFERROR(INDEX(集計pivot!$83:$102,MATCH(集計2023年度販売量!$B14,集計pivot!$A$83:$A$102,0),MATCH(集計2023年度販売量!AT$5,集計pivot!$83:$83,0)),0)</f>
        <v>0</v>
      </c>
      <c r="AZ14" s="117">
        <f t="shared" si="11"/>
        <v>0</v>
      </c>
      <c r="BA14" s="109">
        <f>IFERROR(INDEX(集計pivot!$4:$24,MATCH(集計2023年度販売量!$B14,集計pivot!$A$4:$A$24,0),MATCH(集計2023年度販売量!BA$5,集計pivot!$4:$4,0)),0)</f>
        <v>0</v>
      </c>
      <c r="BB14" s="112">
        <f>IFERROR(INDEX(集計pivot!$28:$48,MATCH(集計2023年度販売量!$B14,集計pivot!$A$28:$A$48,0),MATCH(集計2023年度販売量!BA$5,集計pivot!$28:$28,0)),0)</f>
        <v>0</v>
      </c>
      <c r="BC14" s="113">
        <f>IFERROR(INDEX(集計pivot!$112:$131,MATCH(集計2023年度販売量!$B14,集計pivot!$A$112:$A$131,0),MATCH(集計2023年度販売量!BA$5,集計pivot!$112:$112,0)),0)</f>
        <v>0</v>
      </c>
      <c r="BD14" s="114">
        <f>IFERROR(INDEX(集計pivot!$163:$182,MATCH(集計2023年度販売量!$B14,集計pivot!$A$163:$A$182,0),MATCH(集計2023年度販売量!BA$5,集計pivot!$163:$163,0)),0)</f>
        <v>0</v>
      </c>
      <c r="BE14" s="115">
        <f>IFERROR(INDEX(集計pivot!$138:$157,MATCH(集計2023年度販売量!$B14,集計pivot!$A$138:$A$157,0),MATCH(集計2023年度販売量!BA$5,集計pivot!$138:$138,0)),0)</f>
        <v>0</v>
      </c>
      <c r="BF14" s="116">
        <f>IFERROR(INDEX(集計pivot!$83:$102,MATCH(集計2023年度販売量!$B14,集計pivot!$A$83:$A$102,0),MATCH(集計2023年度販売量!BA$5,集計pivot!$83:$83,0)),0)</f>
        <v>0</v>
      </c>
      <c r="BG14" s="117">
        <f t="shared" si="12"/>
        <v>0</v>
      </c>
      <c r="BH14" s="109">
        <f>IFERROR(INDEX(集計pivot!$4:$24,MATCH(集計2023年度販売量!$B14,集計pivot!$A$4:$A$24,0),MATCH(集計2023年度販売量!BH$5,集計pivot!$4:$4,0)),0)</f>
        <v>0</v>
      </c>
      <c r="BI14" s="112">
        <f>IFERROR(INDEX(集計pivot!$28:$48,MATCH(集計2023年度販売量!$B14,集計pivot!$A$28:$A$48,0),MATCH(集計2023年度販売量!BH$5,集計pivot!$28:$28,0)),0)</f>
        <v>0</v>
      </c>
      <c r="BJ14" s="113">
        <f>IFERROR(INDEX(集計pivot!$112:$131,MATCH(集計2023年度販売量!$B14,集計pivot!$A$112:$A$131,0),MATCH(集計2023年度販売量!BH$5,集計pivot!$112:$112,0)),0)</f>
        <v>0</v>
      </c>
      <c r="BK14" s="114">
        <f>IFERROR(INDEX(集計pivot!$163:$182,MATCH(集計2023年度販売量!$B14,集計pivot!$A$163:$A$182,0),MATCH(集計2023年度販売量!BH$5,集計pivot!$163:$163,0)),0)</f>
        <v>0</v>
      </c>
      <c r="BL14" s="115">
        <f>IFERROR(INDEX(集計pivot!$138:$157,MATCH(集計2023年度販売量!$B14,集計pivot!$A$138:$A$157,0),MATCH(集計2023年度販売量!BH$5,集計pivot!$138:$138,0)),0)</f>
        <v>0</v>
      </c>
      <c r="BM14" s="116">
        <f>IFERROR(INDEX(集計pivot!$83:$102,MATCH(集計2023年度販売量!$B14,集計pivot!$A$83:$A$102,0),MATCH(集計2023年度販売量!BH$5,集計pivot!$83:$83,0)),0)</f>
        <v>0</v>
      </c>
      <c r="BN14" s="117">
        <f t="shared" si="13"/>
        <v>0</v>
      </c>
      <c r="BO14" s="109">
        <f>IFERROR(INDEX(集計pivot!$4:$24,MATCH(集計2023年度販売量!$B14,集計pivot!$A$4:$A$24,0),MATCH(集計2023年度販売量!BO$5,集計pivot!$4:$4,0)),0)</f>
        <v>0</v>
      </c>
      <c r="BP14" s="112">
        <f>IFERROR(INDEX(集計pivot!$28:$48,MATCH(集計2023年度販売量!$B14,集計pivot!$A$28:$A$48,0),MATCH(集計2023年度販売量!BO$5,集計pivot!$28:$28,0)),0)</f>
        <v>0</v>
      </c>
      <c r="BQ14" s="113">
        <f>IFERROR(INDEX(集計pivot!$112:$131,MATCH(集計2023年度販売量!$B14,集計pivot!$A$112:$A$131,0),MATCH(集計2023年度販売量!BO$5,集計pivot!$112:$112,0)),0)</f>
        <v>0</v>
      </c>
      <c r="BR14" s="114">
        <f>IFERROR(INDEX(集計pivot!$163:$182,MATCH(集計2023年度販売量!$B14,集計pivot!$A$163:$A$182,0),MATCH(集計2023年度販売量!BO$5,集計pivot!$163:$163,0)),0)</f>
        <v>0</v>
      </c>
      <c r="BS14" s="115">
        <f>IFERROR(INDEX(集計pivot!$138:$157,MATCH(集計2023年度販売量!$B14,集計pivot!$A$138:$A$157,0),MATCH(集計2023年度販売量!BO$5,集計pivot!$138:$138,0)),0)</f>
        <v>0</v>
      </c>
      <c r="BT14" s="116">
        <f>IFERROR(INDEX(集計pivot!$83:$102,MATCH(集計2023年度販売量!$B14,集計pivot!$A$83:$A$102,0),MATCH(集計2023年度販売量!BO$5,集計pivot!$83:$83,0)),0)</f>
        <v>0</v>
      </c>
      <c r="BU14" s="117">
        <f t="shared" si="14"/>
        <v>0</v>
      </c>
      <c r="BV14" s="109">
        <f>IFERROR(INDEX(集計pivot!$4:$24,MATCH(集計2023年度販売量!$B14,集計pivot!$A$4:$A$24,0),MATCH(集計2023年度販売量!BV$5,集計pivot!$4:$4,0)),0)</f>
        <v>0</v>
      </c>
      <c r="BW14" s="112">
        <f>IFERROR(INDEX(集計pivot!$28:$48,MATCH(集計2023年度販売量!$B14,集計pivot!$A$28:$A$48,0),MATCH(集計2023年度販売量!BV$5,集計pivot!$28:$28,0)),0)</f>
        <v>0</v>
      </c>
      <c r="BX14" s="113">
        <f>IFERROR(INDEX(集計pivot!$112:$131,MATCH(集計2023年度販売量!$B14,集計pivot!$A$112:$A$131,0),MATCH(集計2023年度販売量!BV$5,集計pivot!$112:$112,0)),0)</f>
        <v>0</v>
      </c>
      <c r="BY14" s="114">
        <f>IFERROR(INDEX(集計pivot!$163:$182,MATCH(集計2023年度販売量!$B14,集計pivot!$A$163:$A$182,0),MATCH(集計2023年度販売量!BV$5,集計pivot!$163:$163,0)),0)</f>
        <v>0</v>
      </c>
      <c r="BZ14" s="115">
        <f>IFERROR(INDEX(集計pivot!$138:$157,MATCH(集計2023年度販売量!$B14,集計pivot!$A$138:$A$157,0),MATCH(集計2023年度販売量!BV$5,集計pivot!$138:$138,0)),0)</f>
        <v>0</v>
      </c>
      <c r="CA14" s="116">
        <f>IFERROR(INDEX(集計pivot!$83:$102,MATCH(集計2023年度販売量!$B14,集計pivot!$A$83:$A$102,0),MATCH(集計2023年度販売量!BV$5,集計pivot!$83:$83,0)),0)</f>
        <v>0</v>
      </c>
      <c r="CB14" s="117">
        <f t="shared" si="15"/>
        <v>0</v>
      </c>
      <c r="CC14" s="109">
        <f>IFERROR(INDEX(集計pivot!$4:$24,MATCH(集計2023年度販売量!$B14,集計pivot!$A$4:$A$24,0),MATCH(集計2023年度販売量!CC$5,集計pivot!$4:$4,0)),0)</f>
        <v>0</v>
      </c>
      <c r="CD14" s="112">
        <f>IFERROR(INDEX(集計pivot!$28:$48,MATCH(集計2023年度販売量!$B14,集計pivot!$A$28:$A$48,0),MATCH(集計2023年度販売量!CC$5,集計pivot!$28:$28,0)),0)</f>
        <v>0</v>
      </c>
      <c r="CE14" s="113">
        <f>IFERROR(INDEX(集計pivot!$112:$131,MATCH(集計2023年度販売量!$B14,集計pivot!$A$112:$A$131,0),MATCH(集計2023年度販売量!CC$5,集計pivot!$112:$112,0)),0)</f>
        <v>0</v>
      </c>
      <c r="CF14" s="114">
        <f>IFERROR(INDEX(集計pivot!$163:$182,MATCH(集計2023年度販売量!$B14,集計pivot!$A$163:$A$182,0),MATCH(集計2023年度販売量!CC$5,集計pivot!$163:$163,0)),0)</f>
        <v>0</v>
      </c>
      <c r="CG14" s="115">
        <f>IFERROR(INDEX(集計pivot!$138:$157,MATCH(集計2023年度販売量!$B14,集計pivot!$A$138:$A$157,0),MATCH(集計2023年度販売量!CC$5,集計pivot!$138:$138,0)),0)</f>
        <v>0</v>
      </c>
      <c r="CH14" s="116">
        <f>IFERROR(INDEX(集計pivot!$83:$102,MATCH(集計2023年度販売量!$B14,集計pivot!$A$83:$A$102,0),MATCH(集計2023年度販売量!CC$5,集計pivot!$83:$83,0)),0)</f>
        <v>0</v>
      </c>
      <c r="CI14" s="117">
        <f t="shared" si="16"/>
        <v>0</v>
      </c>
      <c r="CK14" t="str">
        <f t="shared" si="0"/>
        <v>甘味果実酒</v>
      </c>
      <c r="CL14" s="130">
        <f t="shared" si="1"/>
        <v>0</v>
      </c>
      <c r="CM14" s="130">
        <f t="shared" si="17"/>
        <v>0</v>
      </c>
      <c r="CN14" s="130">
        <f t="shared" si="2"/>
        <v>0</v>
      </c>
      <c r="CO14" s="130">
        <f t="shared" si="3"/>
        <v>0</v>
      </c>
      <c r="CQ14" s="131" t="str">
        <f t="shared" si="4"/>
        <v>甘味果実酒</v>
      </c>
      <c r="CR14" s="46">
        <f t="shared" si="18"/>
        <v>0</v>
      </c>
      <c r="CS14" s="46">
        <f t="shared" si="18"/>
        <v>0</v>
      </c>
      <c r="CT14" s="46">
        <f t="shared" si="18"/>
        <v>0</v>
      </c>
      <c r="CU14" s="46">
        <f t="shared" si="18"/>
        <v>0</v>
      </c>
      <c r="CY14" s="133" t="s">
        <v>308</v>
      </c>
      <c r="CZ14" s="134">
        <f t="shared" si="19"/>
        <v>0</v>
      </c>
      <c r="DA14" s="134"/>
      <c r="DB14" s="134">
        <f t="shared" si="20"/>
        <v>0</v>
      </c>
      <c r="DC14" s="134">
        <f t="shared" si="21"/>
        <v>0</v>
      </c>
    </row>
    <row r="15" spans="2:107" s="46" customFormat="1" x14ac:dyDescent="0.55000000000000004">
      <c r="B15" s="52" t="str">
        <f>'master（記入例）'!AL11</f>
        <v>ウイスキー</v>
      </c>
      <c r="C15" s="107">
        <v>206.33099999999999</v>
      </c>
      <c r="D15" s="109">
        <f>IFERROR(INDEX(集計pivot!$4:$24,MATCH(集計2023年度販売量!$B15,集計pivot!$A$4:$A$24,0),MATCH(集計2023年度販売量!D$5,集計pivot!$4:$4,0)),0)</f>
        <v>0</v>
      </c>
      <c r="E15" s="112">
        <f>IFERROR(INDEX(集計pivot!$28:$48,MATCH(集計2023年度販売量!$B15,集計pivot!$A$28:$A$48,0),MATCH(集計2023年度販売量!D$5,集計pivot!$28:$28,0)),0)</f>
        <v>0</v>
      </c>
      <c r="F15" s="113">
        <f>IFERROR(INDEX(集計pivot!$112:$131,MATCH(集計2023年度販売量!$B15,集計pivot!$A$112:$A$131,0),MATCH(集計2023年度販売量!D$5,集計pivot!$112:$112,0)),0)</f>
        <v>0</v>
      </c>
      <c r="G15" s="114">
        <f>IFERROR(INDEX(集計pivot!$163:$182,MATCH(集計2023年度販売量!$B15,集計pivot!$A$163:$A$182,0),MATCH(集計2023年度販売量!D$5,集計pivot!$163:$163,0)),0)</f>
        <v>0</v>
      </c>
      <c r="H15" s="115">
        <f>IFERROR(INDEX(集計pivot!$138:$157,MATCH(集計2023年度販売量!$B15,集計pivot!$A$138:$A$157,0),MATCH(集計2023年度販売量!D$5,集計pivot!$138:$138,0)),0)</f>
        <v>0</v>
      </c>
      <c r="I15" s="116">
        <f>IFERROR(INDEX(集計pivot!$83:$102,MATCH(集計2023年度販売量!$B15,集計pivot!$A$83:$A$102,0),MATCH(集計2023年度販売量!D$5,集計pivot!$83:$83,0)),0)</f>
        <v>0</v>
      </c>
      <c r="J15" s="117">
        <f t="shared" si="5"/>
        <v>206.33099999999999</v>
      </c>
      <c r="K15" s="109">
        <f>IFERROR(INDEX(集計pivot!$4:$24,MATCH(集計2023年度販売量!$B15,集計pivot!$A$4:$A$24,0),MATCH(集計2023年度販売量!K$5,集計pivot!$4:$4,0)),0)</f>
        <v>0</v>
      </c>
      <c r="L15" s="112">
        <f>IFERROR(INDEX(集計pivot!$28:$48,MATCH(集計2023年度販売量!$B15,集計pivot!$A$28:$A$48,0),MATCH(集計2023年度販売量!K$5,集計pivot!$28:$28,0)),0)</f>
        <v>0</v>
      </c>
      <c r="M15" s="113">
        <f>IFERROR(INDEX(集計pivot!$112:$131,MATCH(集計2023年度販売量!$B15,集計pivot!$A$112:$A$131,0),MATCH(集計2023年度販売量!K$5,集計pivot!$112:$112,0)),0)</f>
        <v>0</v>
      </c>
      <c r="N15" s="114">
        <f>IFERROR(INDEX(集計pivot!$163:$182,MATCH(集計2023年度販売量!$B15,集計pivot!$A$163:$A$182,0),MATCH(集計2023年度販売量!K$5,集計pivot!$163:$163,0)),0)</f>
        <v>0</v>
      </c>
      <c r="O15" s="115">
        <f>IFERROR(INDEX(集計pivot!$138:$157,MATCH(集計2023年度販売量!$B15,集計pivot!$A$138:$A$157,0),MATCH(集計2023年度販売量!K$5,集計pivot!$138:$138,0)),0)</f>
        <v>0</v>
      </c>
      <c r="P15" s="116">
        <f>IFERROR(INDEX(集計pivot!$83:$102,MATCH(集計2023年度販売量!$B15,集計pivot!$A$83:$A$102,0),MATCH(集計2023年度販売量!K$5,集計pivot!$83:$83,0)),0)</f>
        <v>0</v>
      </c>
      <c r="Q15" s="117">
        <f t="shared" si="6"/>
        <v>206.33099999999999</v>
      </c>
      <c r="R15" s="109">
        <f>IFERROR(INDEX(集計pivot!$4:$24,MATCH(集計2023年度販売量!$B15,集計pivot!$A$4:$A$24,0),MATCH(集計2023年度販売量!R$5,集計pivot!$4:$4,0)),0)</f>
        <v>0</v>
      </c>
      <c r="S15" s="112">
        <f>IFERROR(INDEX(集計pivot!$28:$48,MATCH(集計2023年度販売量!$B15,集計pivot!$A$28:$A$48,0),MATCH(集計2023年度販売量!R$5,集計pivot!$28:$28,0)),0)</f>
        <v>0</v>
      </c>
      <c r="T15" s="113">
        <f>IFERROR(INDEX(集計pivot!$112:$131,MATCH(集計2023年度販売量!$B15,集計pivot!$A$112:$A$131,0),MATCH(集計2023年度販売量!R$5,集計pivot!$112:$112,0)),0)</f>
        <v>0</v>
      </c>
      <c r="U15" s="114">
        <f>IFERROR(INDEX(集計pivot!$163:$182,MATCH(集計2023年度販売量!$B15,集計pivot!$A$163:$A$182,0),MATCH(集計2023年度販売量!R$5,集計pivot!$163:$163,0)),0)</f>
        <v>0</v>
      </c>
      <c r="V15" s="115">
        <f>IFERROR(INDEX(集計pivot!$138:$157,MATCH(集計2023年度販売量!$B15,集計pivot!$A$138:$A$157,0),MATCH(集計2023年度販売量!R$5,集計pivot!$138:$138,0)),0)</f>
        <v>0</v>
      </c>
      <c r="W15" s="116">
        <f>IFERROR(INDEX(集計pivot!$83:$102,MATCH(集計2023年度販売量!$B15,集計pivot!$A$83:$A$102,0),MATCH(集計2023年度販売量!R$5,集計pivot!$83:$83,0)),0)</f>
        <v>0</v>
      </c>
      <c r="X15" s="117">
        <f t="shared" si="7"/>
        <v>206.33099999999999</v>
      </c>
      <c r="Y15" s="109">
        <f>IFERROR(INDEX(集計pivot!$4:$24,MATCH(集計2023年度販売量!$B15,集計pivot!$A$4:$A$24,0),MATCH(集計2023年度販売量!Y$5,集計pivot!$4:$4,0)),0)</f>
        <v>0</v>
      </c>
      <c r="Z15" s="112">
        <f>IFERROR(INDEX(集計pivot!$28:$48,MATCH(集計2023年度販売量!$B15,集計pivot!$A$28:$A$48,0),MATCH(集計2023年度販売量!Y$5,集計pivot!$28:$28,0)),0)</f>
        <v>0</v>
      </c>
      <c r="AA15" s="113">
        <f>IFERROR(INDEX(集計pivot!$112:$131,MATCH(集計2023年度販売量!$B15,集計pivot!$A$112:$A$131,0),MATCH(集計2023年度販売量!Y$5,集計pivot!$112:$112,0)),0)</f>
        <v>0</v>
      </c>
      <c r="AB15" s="114">
        <f>IFERROR(INDEX(集計pivot!$163:$182,MATCH(集計2023年度販売量!$B15,集計pivot!$A$163:$A$182,0),MATCH(集計2023年度販売量!Y$5,集計pivot!$163:$163,0)),0)</f>
        <v>0</v>
      </c>
      <c r="AC15" s="115">
        <f>IFERROR(INDEX(集計pivot!$138:$157,MATCH(集計2023年度販売量!$B15,集計pivot!$A$138:$A$157,0),MATCH(集計2023年度販売量!Y$5,集計pivot!$138:$138,0)),0)</f>
        <v>0</v>
      </c>
      <c r="AD15" s="116">
        <f>IFERROR(INDEX(集計pivot!$83:$102,MATCH(集計2023年度販売量!$B15,集計pivot!$A$83:$A$102,0),MATCH(集計2023年度販売量!Y$5,集計pivot!$83:$83,0)),0)</f>
        <v>0</v>
      </c>
      <c r="AE15" s="117">
        <f t="shared" si="8"/>
        <v>206.33099999999999</v>
      </c>
      <c r="AF15" s="109">
        <f>IFERROR(INDEX(集計pivot!$4:$24,MATCH(集計2023年度販売量!$B15,集計pivot!$A$4:$A$24,0),MATCH(集計2023年度販売量!AF$5,集計pivot!$4:$4,0)),0)</f>
        <v>0</v>
      </c>
      <c r="AG15" s="112">
        <f>IFERROR(INDEX(集計pivot!$28:$48,MATCH(集計2023年度販売量!$B15,集計pivot!$A$28:$A$48,0),MATCH(集計2023年度販売量!AF$5,集計pivot!$28:$28,0)),0)</f>
        <v>0</v>
      </c>
      <c r="AH15" s="113">
        <f>IFERROR(INDEX(集計pivot!$112:$131,MATCH(集計2023年度販売量!$B15,集計pivot!$A$112:$A$131,0),MATCH(集計2023年度販売量!AF$5,集計pivot!$112:$112,0)),0)</f>
        <v>0</v>
      </c>
      <c r="AI15" s="114">
        <f>IFERROR(INDEX(集計pivot!$163:$182,MATCH(集計2023年度販売量!$B15,集計pivot!$A$163:$A$182,0),MATCH(集計2023年度販売量!AF$5,集計pivot!$163:$163,0)),0)</f>
        <v>0</v>
      </c>
      <c r="AJ15" s="115">
        <f>IFERROR(INDEX(集計pivot!$138:$157,MATCH(集計2023年度販売量!$B15,集計pivot!$A$138:$A$157,0),MATCH(集計2023年度販売量!AF$5,集計pivot!$138:$138,0)),0)</f>
        <v>0</v>
      </c>
      <c r="AK15" s="116">
        <f>IFERROR(INDEX(集計pivot!$83:$102,MATCH(集計2023年度販売量!$B15,集計pivot!$A$83:$A$102,0),MATCH(集計2023年度販売量!AF$5,集計pivot!$83:$83,0)),0)</f>
        <v>0</v>
      </c>
      <c r="AL15" s="117">
        <f t="shared" si="9"/>
        <v>206.33099999999999</v>
      </c>
      <c r="AM15" s="109">
        <f>IFERROR(INDEX(集計pivot!$4:$24,MATCH(集計2023年度販売量!$B15,集計pivot!$A$4:$A$24,0),MATCH(集計2023年度販売量!AM$5,集計pivot!$4:$4,0)),0)</f>
        <v>0</v>
      </c>
      <c r="AN15" s="112">
        <f>IFERROR(INDEX(集計pivot!$28:$48,MATCH(集計2023年度販売量!$B15,集計pivot!$A$28:$A$48,0),MATCH(集計2023年度販売量!AM$5,集計pivot!$28:$28,0)),0)</f>
        <v>0</v>
      </c>
      <c r="AO15" s="113">
        <f>IFERROR(INDEX(集計pivot!$112:$131,MATCH(集計2023年度販売量!$B15,集計pivot!$A$112:$A$131,0),MATCH(集計2023年度販売量!AM$5,集計pivot!$112:$112,0)),0)</f>
        <v>0</v>
      </c>
      <c r="AP15" s="114">
        <f>IFERROR(INDEX(集計pivot!$163:$182,MATCH(集計2023年度販売量!$B15,集計pivot!$A$163:$A$182,0),MATCH(集計2023年度販売量!AM$5,集計pivot!$163:$163,0)),0)</f>
        <v>0</v>
      </c>
      <c r="AQ15" s="115">
        <f>IFERROR(INDEX(集計pivot!$138:$157,MATCH(集計2023年度販売量!$B15,集計pivot!$A$138:$A$157,0),MATCH(集計2023年度販売量!AM$5,集計pivot!$138:$138,0)),0)</f>
        <v>0</v>
      </c>
      <c r="AR15" s="116">
        <f>IFERROR(INDEX(集計pivot!$83:$102,MATCH(集計2023年度販売量!$B15,集計pivot!$A$83:$A$102,0),MATCH(集計2023年度販売量!AM$5,集計pivot!$83:$83,0)),0)</f>
        <v>0</v>
      </c>
      <c r="AS15" s="117">
        <f t="shared" si="10"/>
        <v>206.33099999999999</v>
      </c>
      <c r="AT15" s="109">
        <f>IFERROR(INDEX(集計pivot!$4:$24,MATCH(集計2023年度販売量!$B15,集計pivot!$A$4:$A$24,0),MATCH(集計2023年度販売量!AT$5,集計pivot!$4:$4,0)),0)</f>
        <v>0</v>
      </c>
      <c r="AU15" s="112">
        <f>IFERROR(INDEX(集計pivot!$28:$48,MATCH(集計2023年度販売量!$B15,集計pivot!$A$28:$A$48,0),MATCH(集計2023年度販売量!AT$5,集計pivot!$28:$28,0)),0)</f>
        <v>0</v>
      </c>
      <c r="AV15" s="113">
        <f>IFERROR(INDEX(集計pivot!$112:$131,MATCH(集計2023年度販売量!$B15,集計pivot!$A$112:$A$131,0),MATCH(集計2023年度販売量!AT$5,集計pivot!$112:$112,0)),0)</f>
        <v>0</v>
      </c>
      <c r="AW15" s="114">
        <f>IFERROR(INDEX(集計pivot!$163:$182,MATCH(集計2023年度販売量!$B15,集計pivot!$A$163:$A$182,0),MATCH(集計2023年度販売量!AT$5,集計pivot!$163:$163,0)),0)</f>
        <v>0</v>
      </c>
      <c r="AX15" s="115">
        <f>IFERROR(INDEX(集計pivot!$138:$157,MATCH(集計2023年度販売量!$B15,集計pivot!$A$138:$A$157,0),MATCH(集計2023年度販売量!AT$5,集計pivot!$138:$138,0)),0)</f>
        <v>0</v>
      </c>
      <c r="AY15" s="116">
        <f>IFERROR(INDEX(集計pivot!$83:$102,MATCH(集計2023年度販売量!$B15,集計pivot!$A$83:$A$102,0),MATCH(集計2023年度販売量!AT$5,集計pivot!$83:$83,0)),0)</f>
        <v>0</v>
      </c>
      <c r="AZ15" s="117">
        <f t="shared" si="11"/>
        <v>206.33099999999999</v>
      </c>
      <c r="BA15" s="109">
        <f>IFERROR(INDEX(集計pivot!$4:$24,MATCH(集計2023年度販売量!$B15,集計pivot!$A$4:$A$24,0),MATCH(集計2023年度販売量!BA$5,集計pivot!$4:$4,0)),0)</f>
        <v>0</v>
      </c>
      <c r="BB15" s="112">
        <f>IFERROR(INDEX(集計pivot!$28:$48,MATCH(集計2023年度販売量!$B15,集計pivot!$A$28:$A$48,0),MATCH(集計2023年度販売量!BA$5,集計pivot!$28:$28,0)),0)</f>
        <v>0</v>
      </c>
      <c r="BC15" s="113">
        <f>IFERROR(INDEX(集計pivot!$112:$131,MATCH(集計2023年度販売量!$B15,集計pivot!$A$112:$A$131,0),MATCH(集計2023年度販売量!BA$5,集計pivot!$112:$112,0)),0)</f>
        <v>0</v>
      </c>
      <c r="BD15" s="114">
        <f>IFERROR(INDEX(集計pivot!$163:$182,MATCH(集計2023年度販売量!$B15,集計pivot!$A$163:$A$182,0),MATCH(集計2023年度販売量!BA$5,集計pivot!$163:$163,0)),0)</f>
        <v>0</v>
      </c>
      <c r="BE15" s="115">
        <f>IFERROR(INDEX(集計pivot!$138:$157,MATCH(集計2023年度販売量!$B15,集計pivot!$A$138:$A$157,0),MATCH(集計2023年度販売量!BA$5,集計pivot!$138:$138,0)),0)</f>
        <v>0</v>
      </c>
      <c r="BF15" s="116">
        <f>IFERROR(INDEX(集計pivot!$83:$102,MATCH(集計2023年度販売量!$B15,集計pivot!$A$83:$A$102,0),MATCH(集計2023年度販売量!BA$5,集計pivot!$83:$83,0)),0)</f>
        <v>0</v>
      </c>
      <c r="BG15" s="117">
        <f t="shared" si="12"/>
        <v>206.33099999999999</v>
      </c>
      <c r="BH15" s="109">
        <f>IFERROR(INDEX(集計pivot!$4:$24,MATCH(集計2023年度販売量!$B15,集計pivot!$A$4:$A$24,0),MATCH(集計2023年度販売量!BH$5,集計pivot!$4:$4,0)),0)</f>
        <v>0</v>
      </c>
      <c r="BI15" s="112">
        <f>IFERROR(INDEX(集計pivot!$28:$48,MATCH(集計2023年度販売量!$B15,集計pivot!$A$28:$A$48,0),MATCH(集計2023年度販売量!BH$5,集計pivot!$28:$28,0)),0)</f>
        <v>0</v>
      </c>
      <c r="BJ15" s="113">
        <f>IFERROR(INDEX(集計pivot!$112:$131,MATCH(集計2023年度販売量!$B15,集計pivot!$A$112:$A$131,0),MATCH(集計2023年度販売量!BH$5,集計pivot!$112:$112,0)),0)</f>
        <v>0</v>
      </c>
      <c r="BK15" s="114">
        <f>IFERROR(INDEX(集計pivot!$163:$182,MATCH(集計2023年度販売量!$B15,集計pivot!$A$163:$A$182,0),MATCH(集計2023年度販売量!BH$5,集計pivot!$163:$163,0)),0)</f>
        <v>0</v>
      </c>
      <c r="BL15" s="115">
        <f>IFERROR(INDEX(集計pivot!$138:$157,MATCH(集計2023年度販売量!$B15,集計pivot!$A$138:$A$157,0),MATCH(集計2023年度販売量!BH$5,集計pivot!$138:$138,0)),0)</f>
        <v>0</v>
      </c>
      <c r="BM15" s="116">
        <f>IFERROR(INDEX(集計pivot!$83:$102,MATCH(集計2023年度販売量!$B15,集計pivot!$A$83:$A$102,0),MATCH(集計2023年度販売量!BH$5,集計pivot!$83:$83,0)),0)</f>
        <v>0</v>
      </c>
      <c r="BN15" s="117">
        <f t="shared" si="13"/>
        <v>206.33099999999999</v>
      </c>
      <c r="BO15" s="109">
        <f>IFERROR(INDEX(集計pivot!$4:$24,MATCH(集計2023年度販売量!$B15,集計pivot!$A$4:$A$24,0),MATCH(集計2023年度販売量!BO$5,集計pivot!$4:$4,0)),0)</f>
        <v>0</v>
      </c>
      <c r="BP15" s="112">
        <f>IFERROR(INDEX(集計pivot!$28:$48,MATCH(集計2023年度販売量!$B15,集計pivot!$A$28:$A$48,0),MATCH(集計2023年度販売量!BO$5,集計pivot!$28:$28,0)),0)</f>
        <v>0</v>
      </c>
      <c r="BQ15" s="113">
        <f>IFERROR(INDEX(集計pivot!$112:$131,MATCH(集計2023年度販売量!$B15,集計pivot!$A$112:$A$131,0),MATCH(集計2023年度販売量!BO$5,集計pivot!$112:$112,0)),0)</f>
        <v>0</v>
      </c>
      <c r="BR15" s="114">
        <f>IFERROR(INDEX(集計pivot!$163:$182,MATCH(集計2023年度販売量!$B15,集計pivot!$A$163:$A$182,0),MATCH(集計2023年度販売量!BO$5,集計pivot!$163:$163,0)),0)</f>
        <v>0</v>
      </c>
      <c r="BS15" s="115">
        <f>IFERROR(INDEX(集計pivot!$138:$157,MATCH(集計2023年度販売量!$B15,集計pivot!$A$138:$A$157,0),MATCH(集計2023年度販売量!BO$5,集計pivot!$138:$138,0)),0)</f>
        <v>0</v>
      </c>
      <c r="BT15" s="116">
        <f>IFERROR(INDEX(集計pivot!$83:$102,MATCH(集計2023年度販売量!$B15,集計pivot!$A$83:$A$102,0),MATCH(集計2023年度販売量!BO$5,集計pivot!$83:$83,0)),0)</f>
        <v>0</v>
      </c>
      <c r="BU15" s="117">
        <f t="shared" si="14"/>
        <v>206.33099999999999</v>
      </c>
      <c r="BV15" s="109">
        <f>IFERROR(INDEX(集計pivot!$4:$24,MATCH(集計2023年度販売量!$B15,集計pivot!$A$4:$A$24,0),MATCH(集計2023年度販売量!BV$5,集計pivot!$4:$4,0)),0)</f>
        <v>0</v>
      </c>
      <c r="BW15" s="112">
        <f>IFERROR(INDEX(集計pivot!$28:$48,MATCH(集計2023年度販売量!$B15,集計pivot!$A$28:$A$48,0),MATCH(集計2023年度販売量!BV$5,集計pivot!$28:$28,0)),0)</f>
        <v>0</v>
      </c>
      <c r="BX15" s="113">
        <f>IFERROR(INDEX(集計pivot!$112:$131,MATCH(集計2023年度販売量!$B15,集計pivot!$A$112:$A$131,0),MATCH(集計2023年度販売量!BV$5,集計pivot!$112:$112,0)),0)</f>
        <v>0</v>
      </c>
      <c r="BY15" s="114">
        <f>IFERROR(INDEX(集計pivot!$163:$182,MATCH(集計2023年度販売量!$B15,集計pivot!$A$163:$A$182,0),MATCH(集計2023年度販売量!BV$5,集計pivot!$163:$163,0)),0)</f>
        <v>0</v>
      </c>
      <c r="BZ15" s="115">
        <f>IFERROR(INDEX(集計pivot!$138:$157,MATCH(集計2023年度販売量!$B15,集計pivot!$A$138:$A$157,0),MATCH(集計2023年度販売量!BV$5,集計pivot!$138:$138,0)),0)</f>
        <v>0</v>
      </c>
      <c r="CA15" s="116">
        <f>IFERROR(INDEX(集計pivot!$83:$102,MATCH(集計2023年度販売量!$B15,集計pivot!$A$83:$A$102,0),MATCH(集計2023年度販売量!BV$5,集計pivot!$83:$83,0)),0)</f>
        <v>0</v>
      </c>
      <c r="CB15" s="117">
        <f t="shared" si="15"/>
        <v>206.33099999999999</v>
      </c>
      <c r="CC15" s="109">
        <f>IFERROR(INDEX(集計pivot!$4:$24,MATCH(集計2023年度販売量!$B15,集計pivot!$A$4:$A$24,0),MATCH(集計2023年度販売量!CC$5,集計pivot!$4:$4,0)),0)</f>
        <v>0</v>
      </c>
      <c r="CD15" s="112">
        <f>IFERROR(INDEX(集計pivot!$28:$48,MATCH(集計2023年度販売量!$B15,集計pivot!$A$28:$A$48,0),MATCH(集計2023年度販売量!CC$5,集計pivot!$28:$28,0)),0)</f>
        <v>0</v>
      </c>
      <c r="CE15" s="113">
        <f>IFERROR(INDEX(集計pivot!$112:$131,MATCH(集計2023年度販売量!$B15,集計pivot!$A$112:$A$131,0),MATCH(集計2023年度販売量!CC$5,集計pivot!$112:$112,0)),0)</f>
        <v>0</v>
      </c>
      <c r="CF15" s="114">
        <f>IFERROR(INDEX(集計pivot!$163:$182,MATCH(集計2023年度販売量!$B15,集計pivot!$A$163:$A$182,0),MATCH(集計2023年度販売量!CC$5,集計pivot!$163:$163,0)),0)</f>
        <v>0</v>
      </c>
      <c r="CG15" s="115">
        <f>IFERROR(INDEX(集計pivot!$138:$157,MATCH(集計2023年度販売量!$B15,集計pivot!$A$138:$A$157,0),MATCH(集計2023年度販売量!CC$5,集計pivot!$138:$138,0)),0)</f>
        <v>0</v>
      </c>
      <c r="CH15" s="116">
        <f>IFERROR(INDEX(集計pivot!$83:$102,MATCH(集計2023年度販売量!$B15,集計pivot!$A$83:$A$102,0),MATCH(集計2023年度販売量!CC$5,集計pivot!$83:$83,0)),0)</f>
        <v>0</v>
      </c>
      <c r="CI15" s="117">
        <f t="shared" si="16"/>
        <v>206.33099999999999</v>
      </c>
      <c r="CK15" t="str">
        <f t="shared" si="0"/>
        <v>ウイスキー</v>
      </c>
      <c r="CL15" s="130">
        <f t="shared" si="1"/>
        <v>0</v>
      </c>
      <c r="CM15" s="130">
        <f t="shared" si="17"/>
        <v>206.33099999999999</v>
      </c>
      <c r="CN15" s="130">
        <f t="shared" si="2"/>
        <v>0</v>
      </c>
      <c r="CO15" s="130">
        <f t="shared" si="3"/>
        <v>206.33099999999999</v>
      </c>
      <c r="CQ15" s="131" t="str">
        <f t="shared" si="4"/>
        <v>ウイスキー</v>
      </c>
      <c r="CR15" s="46">
        <f t="shared" si="18"/>
        <v>0</v>
      </c>
      <c r="CS15" s="46">
        <f t="shared" si="18"/>
        <v>206</v>
      </c>
      <c r="CT15" s="46">
        <f t="shared" si="18"/>
        <v>0</v>
      </c>
      <c r="CU15" s="46">
        <f t="shared" si="18"/>
        <v>206</v>
      </c>
      <c r="CY15" s="133" t="s">
        <v>309</v>
      </c>
      <c r="CZ15" s="134">
        <f t="shared" si="19"/>
        <v>0</v>
      </c>
      <c r="DA15" s="134"/>
      <c r="DB15" s="134">
        <f t="shared" si="20"/>
        <v>206</v>
      </c>
      <c r="DC15" s="134">
        <f t="shared" si="21"/>
        <v>206</v>
      </c>
    </row>
    <row r="16" spans="2:107" s="46" customFormat="1" x14ac:dyDescent="0.55000000000000004">
      <c r="B16" s="52" t="str">
        <f>'master（記入例）'!AL12</f>
        <v>ブランデー</v>
      </c>
      <c r="C16" s="107">
        <v>76.034999999999982</v>
      </c>
      <c r="D16" s="109">
        <f>IFERROR(INDEX(集計pivot!$4:$24,MATCH(集計2023年度販売量!$B16,集計pivot!$A$4:$A$24,0),MATCH(集計2023年度販売量!D$5,集計pivot!$4:$4,0)),0)</f>
        <v>0</v>
      </c>
      <c r="E16" s="112">
        <f>IFERROR(INDEX(集計pivot!$28:$48,MATCH(集計2023年度販売量!$B16,集計pivot!$A$28:$A$48,0),MATCH(集計2023年度販売量!D$5,集計pivot!$28:$28,0)),0)</f>
        <v>0</v>
      </c>
      <c r="F16" s="113">
        <f>IFERROR(INDEX(集計pivot!$112:$131,MATCH(集計2023年度販売量!$B16,集計pivot!$A$112:$A$131,0),MATCH(集計2023年度販売量!D$5,集計pivot!$112:$112,0)),0)</f>
        <v>0</v>
      </c>
      <c r="G16" s="114">
        <f>IFERROR(INDEX(集計pivot!$163:$182,MATCH(集計2023年度販売量!$B16,集計pivot!$A$163:$A$182,0),MATCH(集計2023年度販売量!D$5,集計pivot!$163:$163,0)),0)</f>
        <v>0</v>
      </c>
      <c r="H16" s="115">
        <f>IFERROR(INDEX(集計pivot!$138:$157,MATCH(集計2023年度販売量!$B16,集計pivot!$A$138:$A$157,0),MATCH(集計2023年度販売量!D$5,集計pivot!$138:$138,0)),0)</f>
        <v>0</v>
      </c>
      <c r="I16" s="116">
        <f>IFERROR(INDEX(集計pivot!$83:$102,MATCH(集計2023年度販売量!$B16,集計pivot!$A$83:$A$102,0),MATCH(集計2023年度販売量!D$5,集計pivot!$83:$83,0)),0)</f>
        <v>0</v>
      </c>
      <c r="J16" s="117">
        <f t="shared" si="5"/>
        <v>76.034999999999982</v>
      </c>
      <c r="K16" s="109">
        <f>IFERROR(INDEX(集計pivot!$4:$24,MATCH(集計2023年度販売量!$B16,集計pivot!$A$4:$A$24,0),MATCH(集計2023年度販売量!K$5,集計pivot!$4:$4,0)),0)</f>
        <v>0</v>
      </c>
      <c r="L16" s="112">
        <f>IFERROR(INDEX(集計pivot!$28:$48,MATCH(集計2023年度販売量!$B16,集計pivot!$A$28:$A$48,0),MATCH(集計2023年度販売量!K$5,集計pivot!$28:$28,0)),0)</f>
        <v>0</v>
      </c>
      <c r="M16" s="113">
        <f>IFERROR(INDEX(集計pivot!$112:$131,MATCH(集計2023年度販売量!$B16,集計pivot!$A$112:$A$131,0),MATCH(集計2023年度販売量!K$5,集計pivot!$112:$112,0)),0)</f>
        <v>0</v>
      </c>
      <c r="N16" s="114">
        <f>IFERROR(INDEX(集計pivot!$163:$182,MATCH(集計2023年度販売量!$B16,集計pivot!$A$163:$A$182,0),MATCH(集計2023年度販売量!K$5,集計pivot!$163:$163,0)),0)</f>
        <v>0</v>
      </c>
      <c r="O16" s="115">
        <f>IFERROR(INDEX(集計pivot!$138:$157,MATCH(集計2023年度販売量!$B16,集計pivot!$A$138:$A$157,0),MATCH(集計2023年度販売量!K$5,集計pivot!$138:$138,0)),0)</f>
        <v>0</v>
      </c>
      <c r="P16" s="116">
        <f>IFERROR(INDEX(集計pivot!$83:$102,MATCH(集計2023年度販売量!$B16,集計pivot!$A$83:$A$102,0),MATCH(集計2023年度販売量!K$5,集計pivot!$83:$83,0)),0)</f>
        <v>0</v>
      </c>
      <c r="Q16" s="117">
        <f t="shared" si="6"/>
        <v>76.034999999999982</v>
      </c>
      <c r="R16" s="109">
        <f>IFERROR(INDEX(集計pivot!$4:$24,MATCH(集計2023年度販売量!$B16,集計pivot!$A$4:$A$24,0),MATCH(集計2023年度販売量!R$5,集計pivot!$4:$4,0)),0)</f>
        <v>0</v>
      </c>
      <c r="S16" s="112">
        <f>IFERROR(INDEX(集計pivot!$28:$48,MATCH(集計2023年度販売量!$B16,集計pivot!$A$28:$A$48,0),MATCH(集計2023年度販売量!R$5,集計pivot!$28:$28,0)),0)</f>
        <v>0</v>
      </c>
      <c r="T16" s="113">
        <f>IFERROR(INDEX(集計pivot!$112:$131,MATCH(集計2023年度販売量!$B16,集計pivot!$A$112:$A$131,0),MATCH(集計2023年度販売量!R$5,集計pivot!$112:$112,0)),0)</f>
        <v>0</v>
      </c>
      <c r="U16" s="114">
        <f>IFERROR(INDEX(集計pivot!$163:$182,MATCH(集計2023年度販売量!$B16,集計pivot!$A$163:$A$182,0),MATCH(集計2023年度販売量!R$5,集計pivot!$163:$163,0)),0)</f>
        <v>0</v>
      </c>
      <c r="V16" s="115">
        <f>IFERROR(INDEX(集計pivot!$138:$157,MATCH(集計2023年度販売量!$B16,集計pivot!$A$138:$A$157,0),MATCH(集計2023年度販売量!R$5,集計pivot!$138:$138,0)),0)</f>
        <v>0</v>
      </c>
      <c r="W16" s="116">
        <f>IFERROR(INDEX(集計pivot!$83:$102,MATCH(集計2023年度販売量!$B16,集計pivot!$A$83:$A$102,0),MATCH(集計2023年度販売量!R$5,集計pivot!$83:$83,0)),0)</f>
        <v>0</v>
      </c>
      <c r="X16" s="117">
        <f t="shared" si="7"/>
        <v>76.034999999999982</v>
      </c>
      <c r="Y16" s="109">
        <f>IFERROR(INDEX(集計pivot!$4:$24,MATCH(集計2023年度販売量!$B16,集計pivot!$A$4:$A$24,0),MATCH(集計2023年度販売量!Y$5,集計pivot!$4:$4,0)),0)</f>
        <v>0</v>
      </c>
      <c r="Z16" s="112">
        <f>IFERROR(INDEX(集計pivot!$28:$48,MATCH(集計2023年度販売量!$B16,集計pivot!$A$28:$A$48,0),MATCH(集計2023年度販売量!Y$5,集計pivot!$28:$28,0)),0)</f>
        <v>0</v>
      </c>
      <c r="AA16" s="113">
        <f>IFERROR(INDEX(集計pivot!$112:$131,MATCH(集計2023年度販売量!$B16,集計pivot!$A$112:$A$131,0),MATCH(集計2023年度販売量!Y$5,集計pivot!$112:$112,0)),0)</f>
        <v>0</v>
      </c>
      <c r="AB16" s="114">
        <f>IFERROR(INDEX(集計pivot!$163:$182,MATCH(集計2023年度販売量!$B16,集計pivot!$A$163:$A$182,0),MATCH(集計2023年度販売量!Y$5,集計pivot!$163:$163,0)),0)</f>
        <v>0</v>
      </c>
      <c r="AC16" s="115">
        <f>IFERROR(INDEX(集計pivot!$138:$157,MATCH(集計2023年度販売量!$B16,集計pivot!$A$138:$A$157,0),MATCH(集計2023年度販売量!Y$5,集計pivot!$138:$138,0)),0)</f>
        <v>0</v>
      </c>
      <c r="AD16" s="116">
        <f>IFERROR(INDEX(集計pivot!$83:$102,MATCH(集計2023年度販売量!$B16,集計pivot!$A$83:$A$102,0),MATCH(集計2023年度販売量!Y$5,集計pivot!$83:$83,0)),0)</f>
        <v>0</v>
      </c>
      <c r="AE16" s="117">
        <f t="shared" si="8"/>
        <v>76.034999999999982</v>
      </c>
      <c r="AF16" s="109">
        <f>IFERROR(INDEX(集計pivot!$4:$24,MATCH(集計2023年度販売量!$B16,集計pivot!$A$4:$A$24,0),MATCH(集計2023年度販売量!AF$5,集計pivot!$4:$4,0)),0)</f>
        <v>0</v>
      </c>
      <c r="AG16" s="112">
        <f>IFERROR(INDEX(集計pivot!$28:$48,MATCH(集計2023年度販売量!$B16,集計pivot!$A$28:$A$48,0),MATCH(集計2023年度販売量!AF$5,集計pivot!$28:$28,0)),0)</f>
        <v>0</v>
      </c>
      <c r="AH16" s="113">
        <f>IFERROR(INDEX(集計pivot!$112:$131,MATCH(集計2023年度販売量!$B16,集計pivot!$A$112:$A$131,0),MATCH(集計2023年度販売量!AF$5,集計pivot!$112:$112,0)),0)</f>
        <v>0</v>
      </c>
      <c r="AI16" s="114">
        <f>IFERROR(INDEX(集計pivot!$163:$182,MATCH(集計2023年度販売量!$B16,集計pivot!$A$163:$A$182,0),MATCH(集計2023年度販売量!AF$5,集計pivot!$163:$163,0)),0)</f>
        <v>0</v>
      </c>
      <c r="AJ16" s="115">
        <f>IFERROR(INDEX(集計pivot!$138:$157,MATCH(集計2023年度販売量!$B16,集計pivot!$A$138:$A$157,0),MATCH(集計2023年度販売量!AF$5,集計pivot!$138:$138,0)),0)</f>
        <v>0</v>
      </c>
      <c r="AK16" s="116">
        <f>IFERROR(INDEX(集計pivot!$83:$102,MATCH(集計2023年度販売量!$B16,集計pivot!$A$83:$A$102,0),MATCH(集計2023年度販売量!AF$5,集計pivot!$83:$83,0)),0)</f>
        <v>0</v>
      </c>
      <c r="AL16" s="117">
        <f t="shared" si="9"/>
        <v>76.034999999999982</v>
      </c>
      <c r="AM16" s="109">
        <f>IFERROR(INDEX(集計pivot!$4:$24,MATCH(集計2023年度販売量!$B16,集計pivot!$A$4:$A$24,0),MATCH(集計2023年度販売量!AM$5,集計pivot!$4:$4,0)),0)</f>
        <v>0</v>
      </c>
      <c r="AN16" s="112">
        <f>IFERROR(INDEX(集計pivot!$28:$48,MATCH(集計2023年度販売量!$B16,集計pivot!$A$28:$A$48,0),MATCH(集計2023年度販売量!AM$5,集計pivot!$28:$28,0)),0)</f>
        <v>0</v>
      </c>
      <c r="AO16" s="113">
        <f>IFERROR(INDEX(集計pivot!$112:$131,MATCH(集計2023年度販売量!$B16,集計pivot!$A$112:$A$131,0),MATCH(集計2023年度販売量!AM$5,集計pivot!$112:$112,0)),0)</f>
        <v>0</v>
      </c>
      <c r="AP16" s="114">
        <f>IFERROR(INDEX(集計pivot!$163:$182,MATCH(集計2023年度販売量!$B16,集計pivot!$A$163:$A$182,0),MATCH(集計2023年度販売量!AM$5,集計pivot!$163:$163,0)),0)</f>
        <v>0</v>
      </c>
      <c r="AQ16" s="115">
        <f>IFERROR(INDEX(集計pivot!$138:$157,MATCH(集計2023年度販売量!$B16,集計pivot!$A$138:$A$157,0),MATCH(集計2023年度販売量!AM$5,集計pivot!$138:$138,0)),0)</f>
        <v>0</v>
      </c>
      <c r="AR16" s="116">
        <f>IFERROR(INDEX(集計pivot!$83:$102,MATCH(集計2023年度販売量!$B16,集計pivot!$A$83:$A$102,0),MATCH(集計2023年度販売量!AM$5,集計pivot!$83:$83,0)),0)</f>
        <v>0</v>
      </c>
      <c r="AS16" s="117">
        <f t="shared" si="10"/>
        <v>76.034999999999982</v>
      </c>
      <c r="AT16" s="109">
        <f>IFERROR(INDEX(集計pivot!$4:$24,MATCH(集計2023年度販売量!$B16,集計pivot!$A$4:$A$24,0),MATCH(集計2023年度販売量!AT$5,集計pivot!$4:$4,0)),0)</f>
        <v>0</v>
      </c>
      <c r="AU16" s="112">
        <f>IFERROR(INDEX(集計pivot!$28:$48,MATCH(集計2023年度販売量!$B16,集計pivot!$A$28:$A$48,0),MATCH(集計2023年度販売量!AT$5,集計pivot!$28:$28,0)),0)</f>
        <v>0</v>
      </c>
      <c r="AV16" s="113">
        <f>IFERROR(INDEX(集計pivot!$112:$131,MATCH(集計2023年度販売量!$B16,集計pivot!$A$112:$A$131,0),MATCH(集計2023年度販売量!AT$5,集計pivot!$112:$112,0)),0)</f>
        <v>0</v>
      </c>
      <c r="AW16" s="114">
        <f>IFERROR(INDEX(集計pivot!$163:$182,MATCH(集計2023年度販売量!$B16,集計pivot!$A$163:$A$182,0),MATCH(集計2023年度販売量!AT$5,集計pivot!$163:$163,0)),0)</f>
        <v>0</v>
      </c>
      <c r="AX16" s="115">
        <f>IFERROR(INDEX(集計pivot!$138:$157,MATCH(集計2023年度販売量!$B16,集計pivot!$A$138:$A$157,0),MATCH(集計2023年度販売量!AT$5,集計pivot!$138:$138,0)),0)</f>
        <v>0</v>
      </c>
      <c r="AY16" s="116">
        <f>IFERROR(INDEX(集計pivot!$83:$102,MATCH(集計2023年度販売量!$B16,集計pivot!$A$83:$A$102,0),MATCH(集計2023年度販売量!AT$5,集計pivot!$83:$83,0)),0)</f>
        <v>0</v>
      </c>
      <c r="AZ16" s="117">
        <f t="shared" si="11"/>
        <v>76.034999999999982</v>
      </c>
      <c r="BA16" s="109">
        <f>IFERROR(INDEX(集計pivot!$4:$24,MATCH(集計2023年度販売量!$B16,集計pivot!$A$4:$A$24,0),MATCH(集計2023年度販売量!BA$5,集計pivot!$4:$4,0)),0)</f>
        <v>0</v>
      </c>
      <c r="BB16" s="112">
        <f>IFERROR(INDEX(集計pivot!$28:$48,MATCH(集計2023年度販売量!$B16,集計pivot!$A$28:$A$48,0),MATCH(集計2023年度販売量!BA$5,集計pivot!$28:$28,0)),0)</f>
        <v>0</v>
      </c>
      <c r="BC16" s="113">
        <f>IFERROR(INDEX(集計pivot!$112:$131,MATCH(集計2023年度販売量!$B16,集計pivot!$A$112:$A$131,0),MATCH(集計2023年度販売量!BA$5,集計pivot!$112:$112,0)),0)</f>
        <v>0</v>
      </c>
      <c r="BD16" s="114">
        <f>IFERROR(INDEX(集計pivot!$163:$182,MATCH(集計2023年度販売量!$B16,集計pivot!$A$163:$A$182,0),MATCH(集計2023年度販売量!BA$5,集計pivot!$163:$163,0)),0)</f>
        <v>0</v>
      </c>
      <c r="BE16" s="115">
        <f>IFERROR(INDEX(集計pivot!$138:$157,MATCH(集計2023年度販売量!$B16,集計pivot!$A$138:$A$157,0),MATCH(集計2023年度販売量!BA$5,集計pivot!$138:$138,0)),0)</f>
        <v>0</v>
      </c>
      <c r="BF16" s="116">
        <f>IFERROR(INDEX(集計pivot!$83:$102,MATCH(集計2023年度販売量!$B16,集計pivot!$A$83:$A$102,0),MATCH(集計2023年度販売量!BA$5,集計pivot!$83:$83,0)),0)</f>
        <v>0</v>
      </c>
      <c r="BG16" s="117">
        <f t="shared" si="12"/>
        <v>76.034999999999982</v>
      </c>
      <c r="BH16" s="109">
        <f>IFERROR(INDEX(集計pivot!$4:$24,MATCH(集計2023年度販売量!$B16,集計pivot!$A$4:$A$24,0),MATCH(集計2023年度販売量!BH$5,集計pivot!$4:$4,0)),0)</f>
        <v>0</v>
      </c>
      <c r="BI16" s="112">
        <f>IFERROR(INDEX(集計pivot!$28:$48,MATCH(集計2023年度販売量!$B16,集計pivot!$A$28:$A$48,0),MATCH(集計2023年度販売量!BH$5,集計pivot!$28:$28,0)),0)</f>
        <v>0</v>
      </c>
      <c r="BJ16" s="113">
        <f>IFERROR(INDEX(集計pivot!$112:$131,MATCH(集計2023年度販売量!$B16,集計pivot!$A$112:$A$131,0),MATCH(集計2023年度販売量!BH$5,集計pivot!$112:$112,0)),0)</f>
        <v>0</v>
      </c>
      <c r="BK16" s="114">
        <f>IFERROR(INDEX(集計pivot!$163:$182,MATCH(集計2023年度販売量!$B16,集計pivot!$A$163:$A$182,0),MATCH(集計2023年度販売量!BH$5,集計pivot!$163:$163,0)),0)</f>
        <v>0</v>
      </c>
      <c r="BL16" s="115">
        <f>IFERROR(INDEX(集計pivot!$138:$157,MATCH(集計2023年度販売量!$B16,集計pivot!$A$138:$A$157,0),MATCH(集計2023年度販売量!BH$5,集計pivot!$138:$138,0)),0)</f>
        <v>0</v>
      </c>
      <c r="BM16" s="116">
        <f>IFERROR(INDEX(集計pivot!$83:$102,MATCH(集計2023年度販売量!$B16,集計pivot!$A$83:$A$102,0),MATCH(集計2023年度販売量!BH$5,集計pivot!$83:$83,0)),0)</f>
        <v>0</v>
      </c>
      <c r="BN16" s="117">
        <f t="shared" si="13"/>
        <v>76.034999999999982</v>
      </c>
      <c r="BO16" s="109">
        <f>IFERROR(INDEX(集計pivot!$4:$24,MATCH(集計2023年度販売量!$B16,集計pivot!$A$4:$A$24,0),MATCH(集計2023年度販売量!BO$5,集計pivot!$4:$4,0)),0)</f>
        <v>0</v>
      </c>
      <c r="BP16" s="112">
        <f>IFERROR(INDEX(集計pivot!$28:$48,MATCH(集計2023年度販売量!$B16,集計pivot!$A$28:$A$48,0),MATCH(集計2023年度販売量!BO$5,集計pivot!$28:$28,0)),0)</f>
        <v>0</v>
      </c>
      <c r="BQ16" s="113">
        <f>IFERROR(INDEX(集計pivot!$112:$131,MATCH(集計2023年度販売量!$B16,集計pivot!$A$112:$A$131,0),MATCH(集計2023年度販売量!BO$5,集計pivot!$112:$112,0)),0)</f>
        <v>0</v>
      </c>
      <c r="BR16" s="114">
        <f>IFERROR(INDEX(集計pivot!$163:$182,MATCH(集計2023年度販売量!$B16,集計pivot!$A$163:$A$182,0),MATCH(集計2023年度販売量!BO$5,集計pivot!$163:$163,0)),0)</f>
        <v>0</v>
      </c>
      <c r="BS16" s="115">
        <f>IFERROR(INDEX(集計pivot!$138:$157,MATCH(集計2023年度販売量!$B16,集計pivot!$A$138:$A$157,0),MATCH(集計2023年度販売量!BO$5,集計pivot!$138:$138,0)),0)</f>
        <v>0</v>
      </c>
      <c r="BT16" s="116">
        <f>IFERROR(INDEX(集計pivot!$83:$102,MATCH(集計2023年度販売量!$B16,集計pivot!$A$83:$A$102,0),MATCH(集計2023年度販売量!BO$5,集計pivot!$83:$83,0)),0)</f>
        <v>0</v>
      </c>
      <c r="BU16" s="117">
        <f t="shared" si="14"/>
        <v>76.034999999999982</v>
      </c>
      <c r="BV16" s="109">
        <f>IFERROR(INDEX(集計pivot!$4:$24,MATCH(集計2023年度販売量!$B16,集計pivot!$A$4:$A$24,0),MATCH(集計2023年度販売量!BV$5,集計pivot!$4:$4,0)),0)</f>
        <v>0</v>
      </c>
      <c r="BW16" s="112">
        <f>IFERROR(INDEX(集計pivot!$28:$48,MATCH(集計2023年度販売量!$B16,集計pivot!$A$28:$A$48,0),MATCH(集計2023年度販売量!BV$5,集計pivot!$28:$28,0)),0)</f>
        <v>0</v>
      </c>
      <c r="BX16" s="113">
        <f>IFERROR(INDEX(集計pivot!$112:$131,MATCH(集計2023年度販売量!$B16,集計pivot!$A$112:$A$131,0),MATCH(集計2023年度販売量!BV$5,集計pivot!$112:$112,0)),0)</f>
        <v>0</v>
      </c>
      <c r="BY16" s="114">
        <f>IFERROR(INDEX(集計pivot!$163:$182,MATCH(集計2023年度販売量!$B16,集計pivot!$A$163:$A$182,0),MATCH(集計2023年度販売量!BV$5,集計pivot!$163:$163,0)),0)</f>
        <v>0</v>
      </c>
      <c r="BZ16" s="115">
        <f>IFERROR(INDEX(集計pivot!$138:$157,MATCH(集計2023年度販売量!$B16,集計pivot!$A$138:$A$157,0),MATCH(集計2023年度販売量!BV$5,集計pivot!$138:$138,0)),0)</f>
        <v>0</v>
      </c>
      <c r="CA16" s="116">
        <f>IFERROR(INDEX(集計pivot!$83:$102,MATCH(集計2023年度販売量!$B16,集計pivot!$A$83:$A$102,0),MATCH(集計2023年度販売量!BV$5,集計pivot!$83:$83,0)),0)</f>
        <v>0</v>
      </c>
      <c r="CB16" s="117">
        <f t="shared" si="15"/>
        <v>76.034999999999982</v>
      </c>
      <c r="CC16" s="109">
        <f>IFERROR(INDEX(集計pivot!$4:$24,MATCH(集計2023年度販売量!$B16,集計pivot!$A$4:$A$24,0),MATCH(集計2023年度販売量!CC$5,集計pivot!$4:$4,0)),0)</f>
        <v>0</v>
      </c>
      <c r="CD16" s="112">
        <f>IFERROR(INDEX(集計pivot!$28:$48,MATCH(集計2023年度販売量!$B16,集計pivot!$A$28:$A$48,0),MATCH(集計2023年度販売量!CC$5,集計pivot!$28:$28,0)),0)</f>
        <v>0</v>
      </c>
      <c r="CE16" s="113">
        <f>IFERROR(INDEX(集計pivot!$112:$131,MATCH(集計2023年度販売量!$B16,集計pivot!$A$112:$A$131,0),MATCH(集計2023年度販売量!CC$5,集計pivot!$112:$112,0)),0)</f>
        <v>0</v>
      </c>
      <c r="CF16" s="114">
        <f>IFERROR(INDEX(集計pivot!$163:$182,MATCH(集計2023年度販売量!$B16,集計pivot!$A$163:$A$182,0),MATCH(集計2023年度販売量!CC$5,集計pivot!$163:$163,0)),0)</f>
        <v>0</v>
      </c>
      <c r="CG16" s="115">
        <f>IFERROR(INDEX(集計pivot!$138:$157,MATCH(集計2023年度販売量!$B16,集計pivot!$A$138:$A$157,0),MATCH(集計2023年度販売量!CC$5,集計pivot!$138:$138,0)),0)</f>
        <v>0</v>
      </c>
      <c r="CH16" s="116">
        <f>IFERROR(INDEX(集計pivot!$83:$102,MATCH(集計2023年度販売量!$B16,集計pivot!$A$83:$A$102,0),MATCH(集計2023年度販売量!CC$5,集計pivot!$83:$83,0)),0)</f>
        <v>0</v>
      </c>
      <c r="CI16" s="117">
        <f t="shared" si="16"/>
        <v>76.034999999999982</v>
      </c>
      <c r="CK16" t="str">
        <f t="shared" si="0"/>
        <v>ブランデー</v>
      </c>
      <c r="CL16" s="130">
        <f t="shared" si="1"/>
        <v>0</v>
      </c>
      <c r="CM16" s="130">
        <f t="shared" si="17"/>
        <v>76.034999999999982</v>
      </c>
      <c r="CN16" s="130">
        <f t="shared" si="2"/>
        <v>0</v>
      </c>
      <c r="CO16" s="130">
        <f t="shared" si="3"/>
        <v>76.034999999999982</v>
      </c>
      <c r="CQ16" s="131" t="str">
        <f t="shared" si="4"/>
        <v>ブランデー</v>
      </c>
      <c r="CR16" s="46">
        <f t="shared" si="18"/>
        <v>0</v>
      </c>
      <c r="CS16" s="46">
        <f t="shared" si="18"/>
        <v>76</v>
      </c>
      <c r="CT16" s="46">
        <f t="shared" si="18"/>
        <v>0</v>
      </c>
      <c r="CU16" s="46">
        <f t="shared" si="18"/>
        <v>76</v>
      </c>
      <c r="CY16" s="133" t="s">
        <v>310</v>
      </c>
      <c r="CZ16" s="134">
        <f t="shared" si="19"/>
        <v>0</v>
      </c>
      <c r="DA16" s="134"/>
      <c r="DB16" s="134">
        <f t="shared" si="20"/>
        <v>76</v>
      </c>
      <c r="DC16" s="134">
        <f t="shared" si="21"/>
        <v>76</v>
      </c>
    </row>
    <row r="17" spans="2:107" s="46" customFormat="1" x14ac:dyDescent="0.55000000000000004">
      <c r="B17" s="52" t="str">
        <f>'master（記入例）'!AL13</f>
        <v>原料用アルコール</v>
      </c>
      <c r="C17" s="107">
        <v>0</v>
      </c>
      <c r="D17" s="109">
        <f>IFERROR(INDEX(集計pivot!$4:$24,MATCH(集計2023年度販売量!$B17,集計pivot!$A$4:$A$24,0),MATCH(集計2023年度販売量!D$5,集計pivot!$4:$4,0)),0)</f>
        <v>0</v>
      </c>
      <c r="E17" s="112">
        <f>IFERROR(INDEX(集計pivot!$28:$48,MATCH(集計2023年度販売量!$B17,集計pivot!$A$28:$A$48,0),MATCH(集計2023年度販売量!D$5,集計pivot!$28:$28,0)),0)</f>
        <v>0</v>
      </c>
      <c r="F17" s="113">
        <f>IFERROR(INDEX(集計pivot!$112:$131,MATCH(集計2023年度販売量!$B17,集計pivot!$A$112:$A$131,0),MATCH(集計2023年度販売量!D$5,集計pivot!$112:$112,0)),0)</f>
        <v>0</v>
      </c>
      <c r="G17" s="114">
        <f>IFERROR(INDEX(集計pivot!$163:$182,MATCH(集計2023年度販売量!$B17,集計pivot!$A$163:$A$182,0),MATCH(集計2023年度販売量!D$5,集計pivot!$163:$163,0)),0)</f>
        <v>0</v>
      </c>
      <c r="H17" s="115">
        <f>IFERROR(INDEX(集計pivot!$138:$157,MATCH(集計2023年度販売量!$B17,集計pivot!$A$138:$A$157,0),MATCH(集計2023年度販売量!D$5,集計pivot!$138:$138,0)),0)</f>
        <v>0</v>
      </c>
      <c r="I17" s="116">
        <f>IFERROR(INDEX(集計pivot!$83:$102,MATCH(集計2023年度販売量!$B17,集計pivot!$A$83:$A$102,0),MATCH(集計2023年度販売量!D$5,集計pivot!$83:$83,0)),0)</f>
        <v>0</v>
      </c>
      <c r="J17" s="117">
        <f t="shared" si="5"/>
        <v>0</v>
      </c>
      <c r="K17" s="109">
        <f>IFERROR(INDEX(集計pivot!$4:$24,MATCH(集計2023年度販売量!$B17,集計pivot!$A$4:$A$24,0),MATCH(集計2023年度販売量!K$5,集計pivot!$4:$4,0)),0)</f>
        <v>0</v>
      </c>
      <c r="L17" s="112">
        <f>IFERROR(INDEX(集計pivot!$28:$48,MATCH(集計2023年度販売量!$B17,集計pivot!$A$28:$A$48,0),MATCH(集計2023年度販売量!K$5,集計pivot!$28:$28,0)),0)</f>
        <v>0</v>
      </c>
      <c r="M17" s="113">
        <f>IFERROR(INDEX(集計pivot!$112:$131,MATCH(集計2023年度販売量!$B17,集計pivot!$A$112:$A$131,0),MATCH(集計2023年度販売量!K$5,集計pivot!$112:$112,0)),0)</f>
        <v>0</v>
      </c>
      <c r="N17" s="114">
        <f>IFERROR(INDEX(集計pivot!$163:$182,MATCH(集計2023年度販売量!$B17,集計pivot!$A$163:$A$182,0),MATCH(集計2023年度販売量!K$5,集計pivot!$163:$163,0)),0)</f>
        <v>0</v>
      </c>
      <c r="O17" s="115">
        <f>IFERROR(INDEX(集計pivot!$138:$157,MATCH(集計2023年度販売量!$B17,集計pivot!$A$138:$A$157,0),MATCH(集計2023年度販売量!K$5,集計pivot!$138:$138,0)),0)</f>
        <v>0</v>
      </c>
      <c r="P17" s="116">
        <f>IFERROR(INDEX(集計pivot!$83:$102,MATCH(集計2023年度販売量!$B17,集計pivot!$A$83:$A$102,0),MATCH(集計2023年度販売量!K$5,集計pivot!$83:$83,0)),0)</f>
        <v>0</v>
      </c>
      <c r="Q17" s="117">
        <f t="shared" si="6"/>
        <v>0</v>
      </c>
      <c r="R17" s="109">
        <f>IFERROR(INDEX(集計pivot!$4:$24,MATCH(集計2023年度販売量!$B17,集計pivot!$A$4:$A$24,0),MATCH(集計2023年度販売量!R$5,集計pivot!$4:$4,0)),0)</f>
        <v>0</v>
      </c>
      <c r="S17" s="112">
        <f>IFERROR(INDEX(集計pivot!$28:$48,MATCH(集計2023年度販売量!$B17,集計pivot!$A$28:$A$48,0),MATCH(集計2023年度販売量!R$5,集計pivot!$28:$28,0)),0)</f>
        <v>0</v>
      </c>
      <c r="T17" s="113">
        <f>IFERROR(INDEX(集計pivot!$112:$131,MATCH(集計2023年度販売量!$B17,集計pivot!$A$112:$A$131,0),MATCH(集計2023年度販売量!R$5,集計pivot!$112:$112,0)),0)</f>
        <v>0</v>
      </c>
      <c r="U17" s="114">
        <f>IFERROR(INDEX(集計pivot!$163:$182,MATCH(集計2023年度販売量!$B17,集計pivot!$A$163:$A$182,0),MATCH(集計2023年度販売量!R$5,集計pivot!$163:$163,0)),0)</f>
        <v>0</v>
      </c>
      <c r="V17" s="115">
        <f>IFERROR(INDEX(集計pivot!$138:$157,MATCH(集計2023年度販売量!$B17,集計pivot!$A$138:$A$157,0),MATCH(集計2023年度販売量!R$5,集計pivot!$138:$138,0)),0)</f>
        <v>0</v>
      </c>
      <c r="W17" s="116">
        <f>IFERROR(INDEX(集計pivot!$83:$102,MATCH(集計2023年度販売量!$B17,集計pivot!$A$83:$A$102,0),MATCH(集計2023年度販売量!R$5,集計pivot!$83:$83,0)),0)</f>
        <v>0</v>
      </c>
      <c r="X17" s="117">
        <f t="shared" si="7"/>
        <v>0</v>
      </c>
      <c r="Y17" s="109">
        <f>IFERROR(INDEX(集計pivot!$4:$24,MATCH(集計2023年度販売量!$B17,集計pivot!$A$4:$A$24,0),MATCH(集計2023年度販売量!Y$5,集計pivot!$4:$4,0)),0)</f>
        <v>0</v>
      </c>
      <c r="Z17" s="112">
        <f>IFERROR(INDEX(集計pivot!$28:$48,MATCH(集計2023年度販売量!$B17,集計pivot!$A$28:$A$48,0),MATCH(集計2023年度販売量!Y$5,集計pivot!$28:$28,0)),0)</f>
        <v>0</v>
      </c>
      <c r="AA17" s="113">
        <f>IFERROR(INDEX(集計pivot!$112:$131,MATCH(集計2023年度販売量!$B17,集計pivot!$A$112:$A$131,0),MATCH(集計2023年度販売量!Y$5,集計pivot!$112:$112,0)),0)</f>
        <v>0</v>
      </c>
      <c r="AB17" s="114">
        <f>IFERROR(INDEX(集計pivot!$163:$182,MATCH(集計2023年度販売量!$B17,集計pivot!$A$163:$A$182,0),MATCH(集計2023年度販売量!Y$5,集計pivot!$163:$163,0)),0)</f>
        <v>0</v>
      </c>
      <c r="AC17" s="115">
        <f>IFERROR(INDEX(集計pivot!$138:$157,MATCH(集計2023年度販売量!$B17,集計pivot!$A$138:$A$157,0),MATCH(集計2023年度販売量!Y$5,集計pivot!$138:$138,0)),0)</f>
        <v>0</v>
      </c>
      <c r="AD17" s="116">
        <f>IFERROR(INDEX(集計pivot!$83:$102,MATCH(集計2023年度販売量!$B17,集計pivot!$A$83:$A$102,0),MATCH(集計2023年度販売量!Y$5,集計pivot!$83:$83,0)),0)</f>
        <v>0</v>
      </c>
      <c r="AE17" s="117">
        <f t="shared" si="8"/>
        <v>0</v>
      </c>
      <c r="AF17" s="109">
        <f>IFERROR(INDEX(集計pivot!$4:$24,MATCH(集計2023年度販売量!$B17,集計pivot!$A$4:$A$24,0),MATCH(集計2023年度販売量!AF$5,集計pivot!$4:$4,0)),0)</f>
        <v>0</v>
      </c>
      <c r="AG17" s="112">
        <f>IFERROR(INDEX(集計pivot!$28:$48,MATCH(集計2023年度販売量!$B17,集計pivot!$A$28:$A$48,0),MATCH(集計2023年度販売量!AF$5,集計pivot!$28:$28,0)),0)</f>
        <v>0</v>
      </c>
      <c r="AH17" s="113">
        <f>IFERROR(INDEX(集計pivot!$112:$131,MATCH(集計2023年度販売量!$B17,集計pivot!$A$112:$A$131,0),MATCH(集計2023年度販売量!AF$5,集計pivot!$112:$112,0)),0)</f>
        <v>0</v>
      </c>
      <c r="AI17" s="114">
        <f>IFERROR(INDEX(集計pivot!$163:$182,MATCH(集計2023年度販売量!$B17,集計pivot!$A$163:$A$182,0),MATCH(集計2023年度販売量!AF$5,集計pivot!$163:$163,0)),0)</f>
        <v>0</v>
      </c>
      <c r="AJ17" s="115">
        <f>IFERROR(INDEX(集計pivot!$138:$157,MATCH(集計2023年度販売量!$B17,集計pivot!$A$138:$A$157,0),MATCH(集計2023年度販売量!AF$5,集計pivot!$138:$138,0)),0)</f>
        <v>0</v>
      </c>
      <c r="AK17" s="116">
        <f>IFERROR(INDEX(集計pivot!$83:$102,MATCH(集計2023年度販売量!$B17,集計pivot!$A$83:$A$102,0),MATCH(集計2023年度販売量!AF$5,集計pivot!$83:$83,0)),0)</f>
        <v>0</v>
      </c>
      <c r="AL17" s="117">
        <f t="shared" si="9"/>
        <v>0</v>
      </c>
      <c r="AM17" s="109">
        <f>IFERROR(INDEX(集計pivot!$4:$24,MATCH(集計2023年度販売量!$B17,集計pivot!$A$4:$A$24,0),MATCH(集計2023年度販売量!AM$5,集計pivot!$4:$4,0)),0)</f>
        <v>0</v>
      </c>
      <c r="AN17" s="112">
        <f>IFERROR(INDEX(集計pivot!$28:$48,MATCH(集計2023年度販売量!$B17,集計pivot!$A$28:$A$48,0),MATCH(集計2023年度販売量!AM$5,集計pivot!$28:$28,0)),0)</f>
        <v>0</v>
      </c>
      <c r="AO17" s="113">
        <f>IFERROR(INDEX(集計pivot!$112:$131,MATCH(集計2023年度販売量!$B17,集計pivot!$A$112:$A$131,0),MATCH(集計2023年度販売量!AM$5,集計pivot!$112:$112,0)),0)</f>
        <v>0</v>
      </c>
      <c r="AP17" s="114">
        <f>IFERROR(INDEX(集計pivot!$163:$182,MATCH(集計2023年度販売量!$B17,集計pivot!$A$163:$A$182,0),MATCH(集計2023年度販売量!AM$5,集計pivot!$163:$163,0)),0)</f>
        <v>0</v>
      </c>
      <c r="AQ17" s="115">
        <f>IFERROR(INDEX(集計pivot!$138:$157,MATCH(集計2023年度販売量!$B17,集計pivot!$A$138:$A$157,0),MATCH(集計2023年度販売量!AM$5,集計pivot!$138:$138,0)),0)</f>
        <v>0</v>
      </c>
      <c r="AR17" s="116">
        <f>IFERROR(INDEX(集計pivot!$83:$102,MATCH(集計2023年度販売量!$B17,集計pivot!$A$83:$A$102,0),MATCH(集計2023年度販売量!AM$5,集計pivot!$83:$83,0)),0)</f>
        <v>0</v>
      </c>
      <c r="AS17" s="117">
        <f t="shared" si="10"/>
        <v>0</v>
      </c>
      <c r="AT17" s="109">
        <f>IFERROR(INDEX(集計pivot!$4:$24,MATCH(集計2023年度販売量!$B17,集計pivot!$A$4:$A$24,0),MATCH(集計2023年度販売量!AT$5,集計pivot!$4:$4,0)),0)</f>
        <v>0</v>
      </c>
      <c r="AU17" s="112">
        <f>IFERROR(INDEX(集計pivot!$28:$48,MATCH(集計2023年度販売量!$B17,集計pivot!$A$28:$A$48,0),MATCH(集計2023年度販売量!AT$5,集計pivot!$28:$28,0)),0)</f>
        <v>0</v>
      </c>
      <c r="AV17" s="113">
        <f>IFERROR(INDEX(集計pivot!$112:$131,MATCH(集計2023年度販売量!$B17,集計pivot!$A$112:$A$131,0),MATCH(集計2023年度販売量!AT$5,集計pivot!$112:$112,0)),0)</f>
        <v>0</v>
      </c>
      <c r="AW17" s="114">
        <f>IFERROR(INDEX(集計pivot!$163:$182,MATCH(集計2023年度販売量!$B17,集計pivot!$A$163:$A$182,0),MATCH(集計2023年度販売量!AT$5,集計pivot!$163:$163,0)),0)</f>
        <v>0</v>
      </c>
      <c r="AX17" s="115">
        <f>IFERROR(INDEX(集計pivot!$138:$157,MATCH(集計2023年度販売量!$B17,集計pivot!$A$138:$A$157,0),MATCH(集計2023年度販売量!AT$5,集計pivot!$138:$138,0)),0)</f>
        <v>0</v>
      </c>
      <c r="AY17" s="116">
        <f>IFERROR(INDEX(集計pivot!$83:$102,MATCH(集計2023年度販売量!$B17,集計pivot!$A$83:$A$102,0),MATCH(集計2023年度販売量!AT$5,集計pivot!$83:$83,0)),0)</f>
        <v>0</v>
      </c>
      <c r="AZ17" s="117">
        <f t="shared" si="11"/>
        <v>0</v>
      </c>
      <c r="BA17" s="109">
        <f>IFERROR(INDEX(集計pivot!$4:$24,MATCH(集計2023年度販売量!$B17,集計pivot!$A$4:$A$24,0),MATCH(集計2023年度販売量!BA$5,集計pivot!$4:$4,0)),0)</f>
        <v>0</v>
      </c>
      <c r="BB17" s="112">
        <f>IFERROR(INDEX(集計pivot!$28:$48,MATCH(集計2023年度販売量!$B17,集計pivot!$A$28:$A$48,0),MATCH(集計2023年度販売量!BA$5,集計pivot!$28:$28,0)),0)</f>
        <v>0</v>
      </c>
      <c r="BC17" s="113">
        <f>IFERROR(INDEX(集計pivot!$112:$131,MATCH(集計2023年度販売量!$B17,集計pivot!$A$112:$A$131,0),MATCH(集計2023年度販売量!BA$5,集計pivot!$112:$112,0)),0)</f>
        <v>0</v>
      </c>
      <c r="BD17" s="114">
        <f>IFERROR(INDEX(集計pivot!$163:$182,MATCH(集計2023年度販売量!$B17,集計pivot!$A$163:$A$182,0),MATCH(集計2023年度販売量!BA$5,集計pivot!$163:$163,0)),0)</f>
        <v>0</v>
      </c>
      <c r="BE17" s="115">
        <f>IFERROR(INDEX(集計pivot!$138:$157,MATCH(集計2023年度販売量!$B17,集計pivot!$A$138:$A$157,0),MATCH(集計2023年度販売量!BA$5,集計pivot!$138:$138,0)),0)</f>
        <v>0</v>
      </c>
      <c r="BF17" s="116">
        <f>IFERROR(INDEX(集計pivot!$83:$102,MATCH(集計2023年度販売量!$B17,集計pivot!$A$83:$A$102,0),MATCH(集計2023年度販売量!BA$5,集計pivot!$83:$83,0)),0)</f>
        <v>0</v>
      </c>
      <c r="BG17" s="117">
        <f t="shared" si="12"/>
        <v>0</v>
      </c>
      <c r="BH17" s="109">
        <f>IFERROR(INDEX(集計pivot!$4:$24,MATCH(集計2023年度販売量!$B17,集計pivot!$A$4:$A$24,0),MATCH(集計2023年度販売量!BH$5,集計pivot!$4:$4,0)),0)</f>
        <v>0</v>
      </c>
      <c r="BI17" s="112">
        <f>IFERROR(INDEX(集計pivot!$28:$48,MATCH(集計2023年度販売量!$B17,集計pivot!$A$28:$A$48,0),MATCH(集計2023年度販売量!BH$5,集計pivot!$28:$28,0)),0)</f>
        <v>0</v>
      </c>
      <c r="BJ17" s="113">
        <f>IFERROR(INDEX(集計pivot!$112:$131,MATCH(集計2023年度販売量!$B17,集計pivot!$A$112:$A$131,0),MATCH(集計2023年度販売量!BH$5,集計pivot!$112:$112,0)),0)</f>
        <v>0</v>
      </c>
      <c r="BK17" s="114">
        <f>IFERROR(INDEX(集計pivot!$163:$182,MATCH(集計2023年度販売量!$B17,集計pivot!$A$163:$A$182,0),MATCH(集計2023年度販売量!BH$5,集計pivot!$163:$163,0)),0)</f>
        <v>0</v>
      </c>
      <c r="BL17" s="115">
        <f>IFERROR(INDEX(集計pivot!$138:$157,MATCH(集計2023年度販売量!$B17,集計pivot!$A$138:$A$157,0),MATCH(集計2023年度販売量!BH$5,集計pivot!$138:$138,0)),0)</f>
        <v>0</v>
      </c>
      <c r="BM17" s="116">
        <f>IFERROR(INDEX(集計pivot!$83:$102,MATCH(集計2023年度販売量!$B17,集計pivot!$A$83:$A$102,0),MATCH(集計2023年度販売量!BH$5,集計pivot!$83:$83,0)),0)</f>
        <v>0</v>
      </c>
      <c r="BN17" s="117">
        <f t="shared" si="13"/>
        <v>0</v>
      </c>
      <c r="BO17" s="109">
        <f>IFERROR(INDEX(集計pivot!$4:$24,MATCH(集計2023年度販売量!$B17,集計pivot!$A$4:$A$24,0),MATCH(集計2023年度販売量!BO$5,集計pivot!$4:$4,0)),0)</f>
        <v>0</v>
      </c>
      <c r="BP17" s="112">
        <f>IFERROR(INDEX(集計pivot!$28:$48,MATCH(集計2023年度販売量!$B17,集計pivot!$A$28:$A$48,0),MATCH(集計2023年度販売量!BO$5,集計pivot!$28:$28,0)),0)</f>
        <v>0</v>
      </c>
      <c r="BQ17" s="113">
        <f>IFERROR(INDEX(集計pivot!$112:$131,MATCH(集計2023年度販売量!$B17,集計pivot!$A$112:$A$131,0),MATCH(集計2023年度販売量!BO$5,集計pivot!$112:$112,0)),0)</f>
        <v>0</v>
      </c>
      <c r="BR17" s="114">
        <f>IFERROR(INDEX(集計pivot!$163:$182,MATCH(集計2023年度販売量!$B17,集計pivot!$A$163:$A$182,0),MATCH(集計2023年度販売量!BO$5,集計pivot!$163:$163,0)),0)</f>
        <v>0</v>
      </c>
      <c r="BS17" s="115">
        <f>IFERROR(INDEX(集計pivot!$138:$157,MATCH(集計2023年度販売量!$B17,集計pivot!$A$138:$A$157,0),MATCH(集計2023年度販売量!BO$5,集計pivot!$138:$138,0)),0)</f>
        <v>0</v>
      </c>
      <c r="BT17" s="116">
        <f>IFERROR(INDEX(集計pivot!$83:$102,MATCH(集計2023年度販売量!$B17,集計pivot!$A$83:$A$102,0),MATCH(集計2023年度販売量!BO$5,集計pivot!$83:$83,0)),0)</f>
        <v>0</v>
      </c>
      <c r="BU17" s="117">
        <f t="shared" si="14"/>
        <v>0</v>
      </c>
      <c r="BV17" s="109">
        <f>IFERROR(INDEX(集計pivot!$4:$24,MATCH(集計2023年度販売量!$B17,集計pivot!$A$4:$A$24,0),MATCH(集計2023年度販売量!BV$5,集計pivot!$4:$4,0)),0)</f>
        <v>0</v>
      </c>
      <c r="BW17" s="112">
        <f>IFERROR(INDEX(集計pivot!$28:$48,MATCH(集計2023年度販売量!$B17,集計pivot!$A$28:$A$48,0),MATCH(集計2023年度販売量!BV$5,集計pivot!$28:$28,0)),0)</f>
        <v>0</v>
      </c>
      <c r="BX17" s="113">
        <f>IFERROR(INDEX(集計pivot!$112:$131,MATCH(集計2023年度販売量!$B17,集計pivot!$A$112:$A$131,0),MATCH(集計2023年度販売量!BV$5,集計pivot!$112:$112,0)),0)</f>
        <v>0</v>
      </c>
      <c r="BY17" s="114">
        <f>IFERROR(INDEX(集計pivot!$163:$182,MATCH(集計2023年度販売量!$B17,集計pivot!$A$163:$A$182,0),MATCH(集計2023年度販売量!BV$5,集計pivot!$163:$163,0)),0)</f>
        <v>0</v>
      </c>
      <c r="BZ17" s="115">
        <f>IFERROR(INDEX(集計pivot!$138:$157,MATCH(集計2023年度販売量!$B17,集計pivot!$A$138:$A$157,0),MATCH(集計2023年度販売量!BV$5,集計pivot!$138:$138,0)),0)</f>
        <v>0</v>
      </c>
      <c r="CA17" s="116">
        <f>IFERROR(INDEX(集計pivot!$83:$102,MATCH(集計2023年度販売量!$B17,集計pivot!$A$83:$A$102,0),MATCH(集計2023年度販売量!BV$5,集計pivot!$83:$83,0)),0)</f>
        <v>0</v>
      </c>
      <c r="CB17" s="117">
        <f t="shared" si="15"/>
        <v>0</v>
      </c>
      <c r="CC17" s="109">
        <f>IFERROR(INDEX(集計pivot!$4:$24,MATCH(集計2023年度販売量!$B17,集計pivot!$A$4:$A$24,0),MATCH(集計2023年度販売量!CC$5,集計pivot!$4:$4,0)),0)</f>
        <v>0</v>
      </c>
      <c r="CD17" s="112">
        <f>IFERROR(INDEX(集計pivot!$28:$48,MATCH(集計2023年度販売量!$B17,集計pivot!$A$28:$A$48,0),MATCH(集計2023年度販売量!CC$5,集計pivot!$28:$28,0)),0)</f>
        <v>0</v>
      </c>
      <c r="CE17" s="113">
        <f>IFERROR(INDEX(集計pivot!$112:$131,MATCH(集計2023年度販売量!$B17,集計pivot!$A$112:$A$131,0),MATCH(集計2023年度販売量!CC$5,集計pivot!$112:$112,0)),0)</f>
        <v>0</v>
      </c>
      <c r="CF17" s="114">
        <f>IFERROR(INDEX(集計pivot!$163:$182,MATCH(集計2023年度販売量!$B17,集計pivot!$A$163:$A$182,0),MATCH(集計2023年度販売量!CC$5,集計pivot!$163:$163,0)),0)</f>
        <v>0</v>
      </c>
      <c r="CG17" s="115">
        <f>IFERROR(INDEX(集計pivot!$138:$157,MATCH(集計2023年度販売量!$B17,集計pivot!$A$138:$A$157,0),MATCH(集計2023年度販売量!CC$5,集計pivot!$138:$138,0)),0)</f>
        <v>0</v>
      </c>
      <c r="CH17" s="116">
        <f>IFERROR(INDEX(集計pivot!$83:$102,MATCH(集計2023年度販売量!$B17,集計pivot!$A$83:$A$102,0),MATCH(集計2023年度販売量!CC$5,集計pivot!$83:$83,0)),0)</f>
        <v>0</v>
      </c>
      <c r="CI17" s="117">
        <f t="shared" si="16"/>
        <v>0</v>
      </c>
      <c r="CK17" t="str">
        <f t="shared" si="0"/>
        <v>原料用アルコール</v>
      </c>
      <c r="CL17" s="130">
        <f t="shared" si="1"/>
        <v>0</v>
      </c>
      <c r="CM17" s="130">
        <f t="shared" si="17"/>
        <v>0</v>
      </c>
      <c r="CN17" s="130">
        <f t="shared" si="2"/>
        <v>0</v>
      </c>
      <c r="CO17" s="130">
        <f t="shared" si="3"/>
        <v>0</v>
      </c>
      <c r="CQ17" s="131" t="str">
        <f t="shared" si="4"/>
        <v>原料用アルコール</v>
      </c>
      <c r="CR17" s="46">
        <f t="shared" si="18"/>
        <v>0</v>
      </c>
      <c r="CS17" s="46">
        <f t="shared" si="18"/>
        <v>0</v>
      </c>
      <c r="CT17" s="46">
        <f t="shared" si="18"/>
        <v>0</v>
      </c>
      <c r="CU17" s="46">
        <f t="shared" si="18"/>
        <v>0</v>
      </c>
      <c r="CY17" s="133" t="s">
        <v>311</v>
      </c>
      <c r="CZ17" s="134">
        <f t="shared" si="19"/>
        <v>0</v>
      </c>
      <c r="DA17" s="134"/>
      <c r="DB17" s="134">
        <f t="shared" si="20"/>
        <v>0</v>
      </c>
      <c r="DC17" s="134">
        <f t="shared" si="21"/>
        <v>0</v>
      </c>
    </row>
    <row r="18" spans="2:107" s="46" customFormat="1" x14ac:dyDescent="0.55000000000000004">
      <c r="B18" s="52" t="str">
        <f>'master（記入例）'!AL14</f>
        <v>発泡酒</v>
      </c>
      <c r="C18" s="107">
        <v>25.200000000000003</v>
      </c>
      <c r="D18" s="109">
        <f>IFERROR(INDEX(集計pivot!$4:$24,MATCH(集計2023年度販売量!$B18,集計pivot!$A$4:$A$24,0),MATCH(集計2023年度販売量!D$5,集計pivot!$4:$4,0)),0)</f>
        <v>0</v>
      </c>
      <c r="E18" s="112">
        <f>IFERROR(INDEX(集計pivot!$28:$48,MATCH(集計2023年度販売量!$B18,集計pivot!$A$28:$A$48,0),MATCH(集計2023年度販売量!D$5,集計pivot!$28:$28,0)),0)</f>
        <v>0</v>
      </c>
      <c r="F18" s="113">
        <f>IFERROR(INDEX(集計pivot!$112:$131,MATCH(集計2023年度販売量!$B18,集計pivot!$A$112:$A$131,0),MATCH(集計2023年度販売量!D$5,集計pivot!$112:$112,0)),0)</f>
        <v>0</v>
      </c>
      <c r="G18" s="114">
        <f>IFERROR(INDEX(集計pivot!$163:$182,MATCH(集計2023年度販売量!$B18,集計pivot!$A$163:$A$182,0),MATCH(集計2023年度販売量!D$5,集計pivot!$163:$163,0)),0)</f>
        <v>0</v>
      </c>
      <c r="H18" s="115">
        <f>IFERROR(INDEX(集計pivot!$138:$157,MATCH(集計2023年度販売量!$B18,集計pivot!$A$138:$A$157,0),MATCH(集計2023年度販売量!D$5,集計pivot!$138:$138,0)),0)</f>
        <v>0</v>
      </c>
      <c r="I18" s="116">
        <f>IFERROR(INDEX(集計pivot!$83:$102,MATCH(集計2023年度販売量!$B18,集計pivot!$A$83:$A$102,0),MATCH(集計2023年度販売量!D$5,集計pivot!$83:$83,0)),0)</f>
        <v>0</v>
      </c>
      <c r="J18" s="117">
        <f t="shared" si="5"/>
        <v>25.200000000000003</v>
      </c>
      <c r="K18" s="109">
        <f>IFERROR(INDEX(集計pivot!$4:$24,MATCH(集計2023年度販売量!$B18,集計pivot!$A$4:$A$24,0),MATCH(集計2023年度販売量!K$5,集計pivot!$4:$4,0)),0)</f>
        <v>0</v>
      </c>
      <c r="L18" s="112">
        <f>IFERROR(INDEX(集計pivot!$28:$48,MATCH(集計2023年度販売量!$B18,集計pivot!$A$28:$A$48,0),MATCH(集計2023年度販売量!K$5,集計pivot!$28:$28,0)),0)</f>
        <v>0</v>
      </c>
      <c r="M18" s="113">
        <f>IFERROR(INDEX(集計pivot!$112:$131,MATCH(集計2023年度販売量!$B18,集計pivot!$A$112:$A$131,0),MATCH(集計2023年度販売量!K$5,集計pivot!$112:$112,0)),0)</f>
        <v>0</v>
      </c>
      <c r="N18" s="114">
        <f>IFERROR(INDEX(集計pivot!$163:$182,MATCH(集計2023年度販売量!$B18,集計pivot!$A$163:$A$182,0),MATCH(集計2023年度販売量!K$5,集計pivot!$163:$163,0)),0)</f>
        <v>0</v>
      </c>
      <c r="O18" s="115">
        <f>IFERROR(INDEX(集計pivot!$138:$157,MATCH(集計2023年度販売量!$B18,集計pivot!$A$138:$A$157,0),MATCH(集計2023年度販売量!K$5,集計pivot!$138:$138,0)),0)</f>
        <v>0</v>
      </c>
      <c r="P18" s="116">
        <f>IFERROR(INDEX(集計pivot!$83:$102,MATCH(集計2023年度販売量!$B18,集計pivot!$A$83:$A$102,0),MATCH(集計2023年度販売量!K$5,集計pivot!$83:$83,0)),0)</f>
        <v>0</v>
      </c>
      <c r="Q18" s="117">
        <f t="shared" si="6"/>
        <v>25.200000000000003</v>
      </c>
      <c r="R18" s="109">
        <f>IFERROR(INDEX(集計pivot!$4:$24,MATCH(集計2023年度販売量!$B18,集計pivot!$A$4:$A$24,0),MATCH(集計2023年度販売量!R$5,集計pivot!$4:$4,0)),0)</f>
        <v>0</v>
      </c>
      <c r="S18" s="112">
        <f>IFERROR(INDEX(集計pivot!$28:$48,MATCH(集計2023年度販売量!$B18,集計pivot!$A$28:$A$48,0),MATCH(集計2023年度販売量!R$5,集計pivot!$28:$28,0)),0)</f>
        <v>0</v>
      </c>
      <c r="T18" s="113">
        <f>IFERROR(INDEX(集計pivot!$112:$131,MATCH(集計2023年度販売量!$B18,集計pivot!$A$112:$A$131,0),MATCH(集計2023年度販売量!R$5,集計pivot!$112:$112,0)),0)</f>
        <v>0</v>
      </c>
      <c r="U18" s="114">
        <f>IFERROR(INDEX(集計pivot!$163:$182,MATCH(集計2023年度販売量!$B18,集計pivot!$A$163:$A$182,0),MATCH(集計2023年度販売量!R$5,集計pivot!$163:$163,0)),0)</f>
        <v>0</v>
      </c>
      <c r="V18" s="115">
        <f>IFERROR(INDEX(集計pivot!$138:$157,MATCH(集計2023年度販売量!$B18,集計pivot!$A$138:$A$157,0),MATCH(集計2023年度販売量!R$5,集計pivot!$138:$138,0)),0)</f>
        <v>0</v>
      </c>
      <c r="W18" s="116">
        <f>IFERROR(INDEX(集計pivot!$83:$102,MATCH(集計2023年度販売量!$B18,集計pivot!$A$83:$A$102,0),MATCH(集計2023年度販売量!R$5,集計pivot!$83:$83,0)),0)</f>
        <v>0</v>
      </c>
      <c r="X18" s="117">
        <f t="shared" si="7"/>
        <v>25.200000000000003</v>
      </c>
      <c r="Y18" s="109">
        <f>IFERROR(INDEX(集計pivot!$4:$24,MATCH(集計2023年度販売量!$B18,集計pivot!$A$4:$A$24,0),MATCH(集計2023年度販売量!Y$5,集計pivot!$4:$4,0)),0)</f>
        <v>0</v>
      </c>
      <c r="Z18" s="112">
        <f>IFERROR(INDEX(集計pivot!$28:$48,MATCH(集計2023年度販売量!$B18,集計pivot!$A$28:$A$48,0),MATCH(集計2023年度販売量!Y$5,集計pivot!$28:$28,0)),0)</f>
        <v>0</v>
      </c>
      <c r="AA18" s="113">
        <f>IFERROR(INDEX(集計pivot!$112:$131,MATCH(集計2023年度販売量!$B18,集計pivot!$A$112:$A$131,0),MATCH(集計2023年度販売量!Y$5,集計pivot!$112:$112,0)),0)</f>
        <v>0</v>
      </c>
      <c r="AB18" s="114">
        <f>IFERROR(INDEX(集計pivot!$163:$182,MATCH(集計2023年度販売量!$B18,集計pivot!$A$163:$A$182,0),MATCH(集計2023年度販売量!Y$5,集計pivot!$163:$163,0)),0)</f>
        <v>0</v>
      </c>
      <c r="AC18" s="115">
        <f>IFERROR(INDEX(集計pivot!$138:$157,MATCH(集計2023年度販売量!$B18,集計pivot!$A$138:$A$157,0),MATCH(集計2023年度販売量!Y$5,集計pivot!$138:$138,0)),0)</f>
        <v>0</v>
      </c>
      <c r="AD18" s="116">
        <f>IFERROR(INDEX(集計pivot!$83:$102,MATCH(集計2023年度販売量!$B18,集計pivot!$A$83:$A$102,0),MATCH(集計2023年度販売量!Y$5,集計pivot!$83:$83,0)),0)</f>
        <v>0</v>
      </c>
      <c r="AE18" s="117">
        <f t="shared" si="8"/>
        <v>25.200000000000003</v>
      </c>
      <c r="AF18" s="109">
        <f>IFERROR(INDEX(集計pivot!$4:$24,MATCH(集計2023年度販売量!$B18,集計pivot!$A$4:$A$24,0),MATCH(集計2023年度販売量!AF$5,集計pivot!$4:$4,0)),0)</f>
        <v>0</v>
      </c>
      <c r="AG18" s="112">
        <f>IFERROR(INDEX(集計pivot!$28:$48,MATCH(集計2023年度販売量!$B18,集計pivot!$A$28:$A$48,0),MATCH(集計2023年度販売量!AF$5,集計pivot!$28:$28,0)),0)</f>
        <v>0</v>
      </c>
      <c r="AH18" s="113">
        <f>IFERROR(INDEX(集計pivot!$112:$131,MATCH(集計2023年度販売量!$B18,集計pivot!$A$112:$A$131,0),MATCH(集計2023年度販売量!AF$5,集計pivot!$112:$112,0)),0)</f>
        <v>0</v>
      </c>
      <c r="AI18" s="114">
        <f>IFERROR(INDEX(集計pivot!$163:$182,MATCH(集計2023年度販売量!$B18,集計pivot!$A$163:$A$182,0),MATCH(集計2023年度販売量!AF$5,集計pivot!$163:$163,0)),0)</f>
        <v>0</v>
      </c>
      <c r="AJ18" s="115">
        <f>IFERROR(INDEX(集計pivot!$138:$157,MATCH(集計2023年度販売量!$B18,集計pivot!$A$138:$A$157,0),MATCH(集計2023年度販売量!AF$5,集計pivot!$138:$138,0)),0)</f>
        <v>0</v>
      </c>
      <c r="AK18" s="116">
        <f>IFERROR(INDEX(集計pivot!$83:$102,MATCH(集計2023年度販売量!$B18,集計pivot!$A$83:$A$102,0),MATCH(集計2023年度販売量!AF$5,集計pivot!$83:$83,0)),0)</f>
        <v>0</v>
      </c>
      <c r="AL18" s="117">
        <f t="shared" si="9"/>
        <v>25.200000000000003</v>
      </c>
      <c r="AM18" s="109">
        <f>IFERROR(INDEX(集計pivot!$4:$24,MATCH(集計2023年度販売量!$B18,集計pivot!$A$4:$A$24,0),MATCH(集計2023年度販売量!AM$5,集計pivot!$4:$4,0)),0)</f>
        <v>0</v>
      </c>
      <c r="AN18" s="112">
        <f>IFERROR(INDEX(集計pivot!$28:$48,MATCH(集計2023年度販売量!$B18,集計pivot!$A$28:$A$48,0),MATCH(集計2023年度販売量!AM$5,集計pivot!$28:$28,0)),0)</f>
        <v>0</v>
      </c>
      <c r="AO18" s="113">
        <f>IFERROR(INDEX(集計pivot!$112:$131,MATCH(集計2023年度販売量!$B18,集計pivot!$A$112:$A$131,0),MATCH(集計2023年度販売量!AM$5,集計pivot!$112:$112,0)),0)</f>
        <v>0</v>
      </c>
      <c r="AP18" s="114">
        <f>IFERROR(INDEX(集計pivot!$163:$182,MATCH(集計2023年度販売量!$B18,集計pivot!$A$163:$A$182,0),MATCH(集計2023年度販売量!AM$5,集計pivot!$163:$163,0)),0)</f>
        <v>0</v>
      </c>
      <c r="AQ18" s="115">
        <f>IFERROR(INDEX(集計pivot!$138:$157,MATCH(集計2023年度販売量!$B18,集計pivot!$A$138:$A$157,0),MATCH(集計2023年度販売量!AM$5,集計pivot!$138:$138,0)),0)</f>
        <v>0</v>
      </c>
      <c r="AR18" s="116">
        <f>IFERROR(INDEX(集計pivot!$83:$102,MATCH(集計2023年度販売量!$B18,集計pivot!$A$83:$A$102,0),MATCH(集計2023年度販売量!AM$5,集計pivot!$83:$83,0)),0)</f>
        <v>0</v>
      </c>
      <c r="AS18" s="117">
        <f t="shared" si="10"/>
        <v>25.200000000000003</v>
      </c>
      <c r="AT18" s="109">
        <f>IFERROR(INDEX(集計pivot!$4:$24,MATCH(集計2023年度販売量!$B18,集計pivot!$A$4:$A$24,0),MATCH(集計2023年度販売量!AT$5,集計pivot!$4:$4,0)),0)</f>
        <v>0</v>
      </c>
      <c r="AU18" s="112">
        <f>IFERROR(INDEX(集計pivot!$28:$48,MATCH(集計2023年度販売量!$B18,集計pivot!$A$28:$A$48,0),MATCH(集計2023年度販売量!AT$5,集計pivot!$28:$28,0)),0)</f>
        <v>0</v>
      </c>
      <c r="AV18" s="113">
        <f>IFERROR(INDEX(集計pivot!$112:$131,MATCH(集計2023年度販売量!$B18,集計pivot!$A$112:$A$131,0),MATCH(集計2023年度販売量!AT$5,集計pivot!$112:$112,0)),0)</f>
        <v>0</v>
      </c>
      <c r="AW18" s="114">
        <f>IFERROR(INDEX(集計pivot!$163:$182,MATCH(集計2023年度販売量!$B18,集計pivot!$A$163:$A$182,0),MATCH(集計2023年度販売量!AT$5,集計pivot!$163:$163,0)),0)</f>
        <v>0</v>
      </c>
      <c r="AX18" s="115">
        <f>IFERROR(INDEX(集計pivot!$138:$157,MATCH(集計2023年度販売量!$B18,集計pivot!$A$138:$A$157,0),MATCH(集計2023年度販売量!AT$5,集計pivot!$138:$138,0)),0)</f>
        <v>0</v>
      </c>
      <c r="AY18" s="116">
        <f>IFERROR(INDEX(集計pivot!$83:$102,MATCH(集計2023年度販売量!$B18,集計pivot!$A$83:$A$102,0),MATCH(集計2023年度販売量!AT$5,集計pivot!$83:$83,0)),0)</f>
        <v>0</v>
      </c>
      <c r="AZ18" s="117">
        <f t="shared" si="11"/>
        <v>25.200000000000003</v>
      </c>
      <c r="BA18" s="109">
        <f>IFERROR(INDEX(集計pivot!$4:$24,MATCH(集計2023年度販売量!$B18,集計pivot!$A$4:$A$24,0),MATCH(集計2023年度販売量!BA$5,集計pivot!$4:$4,0)),0)</f>
        <v>0</v>
      </c>
      <c r="BB18" s="112">
        <f>IFERROR(INDEX(集計pivot!$28:$48,MATCH(集計2023年度販売量!$B18,集計pivot!$A$28:$A$48,0),MATCH(集計2023年度販売量!BA$5,集計pivot!$28:$28,0)),0)</f>
        <v>0</v>
      </c>
      <c r="BC18" s="113">
        <f>IFERROR(INDEX(集計pivot!$112:$131,MATCH(集計2023年度販売量!$B18,集計pivot!$A$112:$A$131,0),MATCH(集計2023年度販売量!BA$5,集計pivot!$112:$112,0)),0)</f>
        <v>0</v>
      </c>
      <c r="BD18" s="114">
        <f>IFERROR(INDEX(集計pivot!$163:$182,MATCH(集計2023年度販売量!$B18,集計pivot!$A$163:$A$182,0),MATCH(集計2023年度販売量!BA$5,集計pivot!$163:$163,0)),0)</f>
        <v>0</v>
      </c>
      <c r="BE18" s="115">
        <f>IFERROR(INDEX(集計pivot!$138:$157,MATCH(集計2023年度販売量!$B18,集計pivot!$A$138:$A$157,0),MATCH(集計2023年度販売量!BA$5,集計pivot!$138:$138,0)),0)</f>
        <v>0</v>
      </c>
      <c r="BF18" s="116">
        <f>IFERROR(INDEX(集計pivot!$83:$102,MATCH(集計2023年度販売量!$B18,集計pivot!$A$83:$A$102,0),MATCH(集計2023年度販売量!BA$5,集計pivot!$83:$83,0)),0)</f>
        <v>0</v>
      </c>
      <c r="BG18" s="117">
        <f t="shared" si="12"/>
        <v>25.200000000000003</v>
      </c>
      <c r="BH18" s="109">
        <f>IFERROR(INDEX(集計pivot!$4:$24,MATCH(集計2023年度販売量!$B18,集計pivot!$A$4:$A$24,0),MATCH(集計2023年度販売量!BH$5,集計pivot!$4:$4,0)),0)</f>
        <v>0</v>
      </c>
      <c r="BI18" s="112">
        <f>IFERROR(INDEX(集計pivot!$28:$48,MATCH(集計2023年度販売量!$B18,集計pivot!$A$28:$A$48,0),MATCH(集計2023年度販売量!BH$5,集計pivot!$28:$28,0)),0)</f>
        <v>0</v>
      </c>
      <c r="BJ18" s="113">
        <f>IFERROR(INDEX(集計pivot!$112:$131,MATCH(集計2023年度販売量!$B18,集計pivot!$A$112:$A$131,0),MATCH(集計2023年度販売量!BH$5,集計pivot!$112:$112,0)),0)</f>
        <v>0</v>
      </c>
      <c r="BK18" s="114">
        <f>IFERROR(INDEX(集計pivot!$163:$182,MATCH(集計2023年度販売量!$B18,集計pivot!$A$163:$A$182,0),MATCH(集計2023年度販売量!BH$5,集計pivot!$163:$163,0)),0)</f>
        <v>0</v>
      </c>
      <c r="BL18" s="115">
        <f>IFERROR(INDEX(集計pivot!$138:$157,MATCH(集計2023年度販売量!$B18,集計pivot!$A$138:$A$157,0),MATCH(集計2023年度販売量!BH$5,集計pivot!$138:$138,0)),0)</f>
        <v>0</v>
      </c>
      <c r="BM18" s="116">
        <f>IFERROR(INDEX(集計pivot!$83:$102,MATCH(集計2023年度販売量!$B18,集計pivot!$A$83:$A$102,0),MATCH(集計2023年度販売量!BH$5,集計pivot!$83:$83,0)),0)</f>
        <v>0</v>
      </c>
      <c r="BN18" s="117">
        <f t="shared" si="13"/>
        <v>25.200000000000003</v>
      </c>
      <c r="BO18" s="109">
        <f>IFERROR(INDEX(集計pivot!$4:$24,MATCH(集計2023年度販売量!$B18,集計pivot!$A$4:$A$24,0),MATCH(集計2023年度販売量!BO$5,集計pivot!$4:$4,0)),0)</f>
        <v>0</v>
      </c>
      <c r="BP18" s="112">
        <f>IFERROR(INDEX(集計pivot!$28:$48,MATCH(集計2023年度販売量!$B18,集計pivot!$A$28:$A$48,0),MATCH(集計2023年度販売量!BO$5,集計pivot!$28:$28,0)),0)</f>
        <v>0</v>
      </c>
      <c r="BQ18" s="113">
        <f>IFERROR(INDEX(集計pivot!$112:$131,MATCH(集計2023年度販売量!$B18,集計pivot!$A$112:$A$131,0),MATCH(集計2023年度販売量!BO$5,集計pivot!$112:$112,0)),0)</f>
        <v>0</v>
      </c>
      <c r="BR18" s="114">
        <f>IFERROR(INDEX(集計pivot!$163:$182,MATCH(集計2023年度販売量!$B18,集計pivot!$A$163:$A$182,0),MATCH(集計2023年度販売量!BO$5,集計pivot!$163:$163,0)),0)</f>
        <v>0</v>
      </c>
      <c r="BS18" s="115">
        <f>IFERROR(INDEX(集計pivot!$138:$157,MATCH(集計2023年度販売量!$B18,集計pivot!$A$138:$A$157,0),MATCH(集計2023年度販売量!BO$5,集計pivot!$138:$138,0)),0)</f>
        <v>0</v>
      </c>
      <c r="BT18" s="116">
        <f>IFERROR(INDEX(集計pivot!$83:$102,MATCH(集計2023年度販売量!$B18,集計pivot!$A$83:$A$102,0),MATCH(集計2023年度販売量!BO$5,集計pivot!$83:$83,0)),0)</f>
        <v>0</v>
      </c>
      <c r="BU18" s="117">
        <f t="shared" si="14"/>
        <v>25.200000000000003</v>
      </c>
      <c r="BV18" s="109">
        <f>IFERROR(INDEX(集計pivot!$4:$24,MATCH(集計2023年度販売量!$B18,集計pivot!$A$4:$A$24,0),MATCH(集計2023年度販売量!BV$5,集計pivot!$4:$4,0)),0)</f>
        <v>0</v>
      </c>
      <c r="BW18" s="112">
        <f>IFERROR(INDEX(集計pivot!$28:$48,MATCH(集計2023年度販売量!$B18,集計pivot!$A$28:$A$48,0),MATCH(集計2023年度販売量!BV$5,集計pivot!$28:$28,0)),0)</f>
        <v>0</v>
      </c>
      <c r="BX18" s="113">
        <f>IFERROR(INDEX(集計pivot!$112:$131,MATCH(集計2023年度販売量!$B18,集計pivot!$A$112:$A$131,0),MATCH(集計2023年度販売量!BV$5,集計pivot!$112:$112,0)),0)</f>
        <v>0</v>
      </c>
      <c r="BY18" s="114">
        <f>IFERROR(INDEX(集計pivot!$163:$182,MATCH(集計2023年度販売量!$B18,集計pivot!$A$163:$A$182,0),MATCH(集計2023年度販売量!BV$5,集計pivot!$163:$163,0)),0)</f>
        <v>0</v>
      </c>
      <c r="BZ18" s="115">
        <f>IFERROR(INDEX(集計pivot!$138:$157,MATCH(集計2023年度販売量!$B18,集計pivot!$A$138:$A$157,0),MATCH(集計2023年度販売量!BV$5,集計pivot!$138:$138,0)),0)</f>
        <v>0</v>
      </c>
      <c r="CA18" s="116">
        <f>IFERROR(INDEX(集計pivot!$83:$102,MATCH(集計2023年度販売量!$B18,集計pivot!$A$83:$A$102,0),MATCH(集計2023年度販売量!BV$5,集計pivot!$83:$83,0)),0)</f>
        <v>0</v>
      </c>
      <c r="CB18" s="117">
        <f t="shared" si="15"/>
        <v>25.200000000000003</v>
      </c>
      <c r="CC18" s="109">
        <f>IFERROR(INDEX(集計pivot!$4:$24,MATCH(集計2023年度販売量!$B18,集計pivot!$A$4:$A$24,0),MATCH(集計2023年度販売量!CC$5,集計pivot!$4:$4,0)),0)</f>
        <v>0</v>
      </c>
      <c r="CD18" s="112">
        <f>IFERROR(INDEX(集計pivot!$28:$48,MATCH(集計2023年度販売量!$B18,集計pivot!$A$28:$A$48,0),MATCH(集計2023年度販売量!CC$5,集計pivot!$28:$28,0)),0)</f>
        <v>0</v>
      </c>
      <c r="CE18" s="113">
        <f>IFERROR(INDEX(集計pivot!$112:$131,MATCH(集計2023年度販売量!$B18,集計pivot!$A$112:$A$131,0),MATCH(集計2023年度販売量!CC$5,集計pivot!$112:$112,0)),0)</f>
        <v>0</v>
      </c>
      <c r="CF18" s="114">
        <f>IFERROR(INDEX(集計pivot!$163:$182,MATCH(集計2023年度販売量!$B18,集計pivot!$A$163:$A$182,0),MATCH(集計2023年度販売量!CC$5,集計pivot!$163:$163,0)),0)</f>
        <v>0</v>
      </c>
      <c r="CG18" s="115">
        <f>IFERROR(INDEX(集計pivot!$138:$157,MATCH(集計2023年度販売量!$B18,集計pivot!$A$138:$A$157,0),MATCH(集計2023年度販売量!CC$5,集計pivot!$138:$138,0)),0)</f>
        <v>0</v>
      </c>
      <c r="CH18" s="116">
        <f>IFERROR(INDEX(集計pivot!$83:$102,MATCH(集計2023年度販売量!$B18,集計pivot!$A$83:$A$102,0),MATCH(集計2023年度販売量!CC$5,集計pivot!$83:$83,0)),0)</f>
        <v>0</v>
      </c>
      <c r="CI18" s="117">
        <f t="shared" si="16"/>
        <v>25.200000000000003</v>
      </c>
      <c r="CK18" t="str">
        <f t="shared" si="0"/>
        <v>発泡酒</v>
      </c>
      <c r="CL18" s="130">
        <f t="shared" si="1"/>
        <v>0</v>
      </c>
      <c r="CM18" s="130">
        <f t="shared" si="17"/>
        <v>25.200000000000003</v>
      </c>
      <c r="CN18" s="130">
        <f t="shared" si="2"/>
        <v>0</v>
      </c>
      <c r="CO18" s="130">
        <f t="shared" si="3"/>
        <v>25.200000000000003</v>
      </c>
      <c r="CQ18" s="131" t="str">
        <f t="shared" si="4"/>
        <v>発泡酒</v>
      </c>
      <c r="CR18" s="46">
        <f t="shared" si="18"/>
        <v>0</v>
      </c>
      <c r="CS18" s="46">
        <f t="shared" si="18"/>
        <v>25</v>
      </c>
      <c r="CT18" s="46">
        <f t="shared" si="18"/>
        <v>0</v>
      </c>
      <c r="CU18" s="46">
        <f t="shared" si="18"/>
        <v>25</v>
      </c>
      <c r="CY18" s="133" t="s">
        <v>312</v>
      </c>
      <c r="CZ18" s="134">
        <f t="shared" si="19"/>
        <v>0</v>
      </c>
      <c r="DA18" s="134"/>
      <c r="DB18" s="134">
        <f t="shared" si="20"/>
        <v>25</v>
      </c>
      <c r="DC18" s="134">
        <f t="shared" si="21"/>
        <v>25</v>
      </c>
    </row>
    <row r="19" spans="2:107" s="46" customFormat="1" x14ac:dyDescent="0.55000000000000004">
      <c r="B19" s="52" t="str">
        <f>'master（記入例）'!AL15</f>
        <v>その他の醸造酒</v>
      </c>
      <c r="C19" s="107">
        <v>2.5</v>
      </c>
      <c r="D19" s="109">
        <f>IFERROR(INDEX(集計pivot!$4:$24,MATCH(集計2023年度販売量!$B19,集計pivot!$A$4:$A$24,0),MATCH(集計2023年度販売量!D$5,集計pivot!$4:$4,0)),0)</f>
        <v>0</v>
      </c>
      <c r="E19" s="112">
        <f>IFERROR(INDEX(集計pivot!$28:$48,MATCH(集計2023年度販売量!$B19,集計pivot!$A$28:$A$48,0),MATCH(集計2023年度販売量!D$5,集計pivot!$28:$28,0)),0)</f>
        <v>0</v>
      </c>
      <c r="F19" s="113">
        <f>IFERROR(INDEX(集計pivot!$112:$131,MATCH(集計2023年度販売量!$B19,集計pivot!$A$112:$A$131,0),MATCH(集計2023年度販売量!D$5,集計pivot!$112:$112,0)),0)</f>
        <v>0</v>
      </c>
      <c r="G19" s="114">
        <f>IFERROR(INDEX(集計pivot!$163:$182,MATCH(集計2023年度販売量!$B19,集計pivot!$A$163:$A$182,0),MATCH(集計2023年度販売量!D$5,集計pivot!$163:$163,0)),0)</f>
        <v>0</v>
      </c>
      <c r="H19" s="115">
        <f>IFERROR(INDEX(集計pivot!$138:$157,MATCH(集計2023年度販売量!$B19,集計pivot!$A$138:$A$157,0),MATCH(集計2023年度販売量!D$5,集計pivot!$138:$138,0)),0)</f>
        <v>0</v>
      </c>
      <c r="I19" s="116">
        <f>IFERROR(INDEX(集計pivot!$83:$102,MATCH(集計2023年度販売量!$B19,集計pivot!$A$83:$A$102,0),MATCH(集計2023年度販売量!D$5,集計pivot!$83:$83,0)),0)</f>
        <v>0</v>
      </c>
      <c r="J19" s="117">
        <f t="shared" si="5"/>
        <v>2.5</v>
      </c>
      <c r="K19" s="109">
        <f>IFERROR(INDEX(集計pivot!$4:$24,MATCH(集計2023年度販売量!$B19,集計pivot!$A$4:$A$24,0),MATCH(集計2023年度販売量!K$5,集計pivot!$4:$4,0)),0)</f>
        <v>0</v>
      </c>
      <c r="L19" s="112">
        <f>IFERROR(INDEX(集計pivot!$28:$48,MATCH(集計2023年度販売量!$B19,集計pivot!$A$28:$A$48,0),MATCH(集計2023年度販売量!K$5,集計pivot!$28:$28,0)),0)</f>
        <v>0</v>
      </c>
      <c r="M19" s="113">
        <f>IFERROR(INDEX(集計pivot!$112:$131,MATCH(集計2023年度販売量!$B19,集計pivot!$A$112:$A$131,0),MATCH(集計2023年度販売量!K$5,集計pivot!$112:$112,0)),0)</f>
        <v>0</v>
      </c>
      <c r="N19" s="114">
        <f>IFERROR(INDEX(集計pivot!$163:$182,MATCH(集計2023年度販売量!$B19,集計pivot!$A$163:$A$182,0),MATCH(集計2023年度販売量!K$5,集計pivot!$163:$163,0)),0)</f>
        <v>0</v>
      </c>
      <c r="O19" s="115">
        <f>IFERROR(INDEX(集計pivot!$138:$157,MATCH(集計2023年度販売量!$B19,集計pivot!$A$138:$A$157,0),MATCH(集計2023年度販売量!K$5,集計pivot!$138:$138,0)),0)</f>
        <v>0</v>
      </c>
      <c r="P19" s="116">
        <f>IFERROR(INDEX(集計pivot!$83:$102,MATCH(集計2023年度販売量!$B19,集計pivot!$A$83:$A$102,0),MATCH(集計2023年度販売量!K$5,集計pivot!$83:$83,0)),0)</f>
        <v>0</v>
      </c>
      <c r="Q19" s="117">
        <f t="shared" si="6"/>
        <v>2.5</v>
      </c>
      <c r="R19" s="109">
        <f>IFERROR(INDEX(集計pivot!$4:$24,MATCH(集計2023年度販売量!$B19,集計pivot!$A$4:$A$24,0),MATCH(集計2023年度販売量!R$5,集計pivot!$4:$4,0)),0)</f>
        <v>0</v>
      </c>
      <c r="S19" s="112">
        <f>IFERROR(INDEX(集計pivot!$28:$48,MATCH(集計2023年度販売量!$B19,集計pivot!$A$28:$A$48,0),MATCH(集計2023年度販売量!R$5,集計pivot!$28:$28,0)),0)</f>
        <v>0</v>
      </c>
      <c r="T19" s="113">
        <f>IFERROR(INDEX(集計pivot!$112:$131,MATCH(集計2023年度販売量!$B19,集計pivot!$A$112:$A$131,0),MATCH(集計2023年度販売量!R$5,集計pivot!$112:$112,0)),0)</f>
        <v>0</v>
      </c>
      <c r="U19" s="114">
        <f>IFERROR(INDEX(集計pivot!$163:$182,MATCH(集計2023年度販売量!$B19,集計pivot!$A$163:$A$182,0),MATCH(集計2023年度販売量!R$5,集計pivot!$163:$163,0)),0)</f>
        <v>0</v>
      </c>
      <c r="V19" s="115">
        <f>IFERROR(INDEX(集計pivot!$138:$157,MATCH(集計2023年度販売量!$B19,集計pivot!$A$138:$A$157,0),MATCH(集計2023年度販売量!R$5,集計pivot!$138:$138,0)),0)</f>
        <v>0</v>
      </c>
      <c r="W19" s="116">
        <f>IFERROR(INDEX(集計pivot!$83:$102,MATCH(集計2023年度販売量!$B19,集計pivot!$A$83:$A$102,0),MATCH(集計2023年度販売量!R$5,集計pivot!$83:$83,0)),0)</f>
        <v>0</v>
      </c>
      <c r="X19" s="117">
        <f t="shared" si="7"/>
        <v>2.5</v>
      </c>
      <c r="Y19" s="109">
        <f>IFERROR(INDEX(集計pivot!$4:$24,MATCH(集計2023年度販売量!$B19,集計pivot!$A$4:$A$24,0),MATCH(集計2023年度販売量!Y$5,集計pivot!$4:$4,0)),0)</f>
        <v>0</v>
      </c>
      <c r="Z19" s="112">
        <f>IFERROR(INDEX(集計pivot!$28:$48,MATCH(集計2023年度販売量!$B19,集計pivot!$A$28:$A$48,0),MATCH(集計2023年度販売量!Y$5,集計pivot!$28:$28,0)),0)</f>
        <v>0</v>
      </c>
      <c r="AA19" s="113">
        <f>IFERROR(INDEX(集計pivot!$112:$131,MATCH(集計2023年度販売量!$B19,集計pivot!$A$112:$A$131,0),MATCH(集計2023年度販売量!Y$5,集計pivot!$112:$112,0)),0)</f>
        <v>0</v>
      </c>
      <c r="AB19" s="114">
        <f>IFERROR(INDEX(集計pivot!$163:$182,MATCH(集計2023年度販売量!$B19,集計pivot!$A$163:$A$182,0),MATCH(集計2023年度販売量!Y$5,集計pivot!$163:$163,0)),0)</f>
        <v>0</v>
      </c>
      <c r="AC19" s="115">
        <f>IFERROR(INDEX(集計pivot!$138:$157,MATCH(集計2023年度販売量!$B19,集計pivot!$A$138:$A$157,0),MATCH(集計2023年度販売量!Y$5,集計pivot!$138:$138,0)),0)</f>
        <v>0</v>
      </c>
      <c r="AD19" s="116">
        <f>IFERROR(INDEX(集計pivot!$83:$102,MATCH(集計2023年度販売量!$B19,集計pivot!$A$83:$A$102,0),MATCH(集計2023年度販売量!Y$5,集計pivot!$83:$83,0)),0)</f>
        <v>0</v>
      </c>
      <c r="AE19" s="117">
        <f t="shared" si="8"/>
        <v>2.5</v>
      </c>
      <c r="AF19" s="109">
        <f>IFERROR(INDEX(集計pivot!$4:$24,MATCH(集計2023年度販売量!$B19,集計pivot!$A$4:$A$24,0),MATCH(集計2023年度販売量!AF$5,集計pivot!$4:$4,0)),0)</f>
        <v>0</v>
      </c>
      <c r="AG19" s="112">
        <f>IFERROR(INDEX(集計pivot!$28:$48,MATCH(集計2023年度販売量!$B19,集計pivot!$A$28:$A$48,0),MATCH(集計2023年度販売量!AF$5,集計pivot!$28:$28,0)),0)</f>
        <v>0</v>
      </c>
      <c r="AH19" s="113">
        <f>IFERROR(INDEX(集計pivot!$112:$131,MATCH(集計2023年度販売量!$B19,集計pivot!$A$112:$A$131,0),MATCH(集計2023年度販売量!AF$5,集計pivot!$112:$112,0)),0)</f>
        <v>0</v>
      </c>
      <c r="AI19" s="114">
        <f>IFERROR(INDEX(集計pivot!$163:$182,MATCH(集計2023年度販売量!$B19,集計pivot!$A$163:$A$182,0),MATCH(集計2023年度販売量!AF$5,集計pivot!$163:$163,0)),0)</f>
        <v>0</v>
      </c>
      <c r="AJ19" s="115">
        <f>IFERROR(INDEX(集計pivot!$138:$157,MATCH(集計2023年度販売量!$B19,集計pivot!$A$138:$A$157,0),MATCH(集計2023年度販売量!AF$5,集計pivot!$138:$138,0)),0)</f>
        <v>0</v>
      </c>
      <c r="AK19" s="116">
        <f>IFERROR(INDEX(集計pivot!$83:$102,MATCH(集計2023年度販売量!$B19,集計pivot!$A$83:$A$102,0),MATCH(集計2023年度販売量!AF$5,集計pivot!$83:$83,0)),0)</f>
        <v>0</v>
      </c>
      <c r="AL19" s="117">
        <f t="shared" si="9"/>
        <v>2.5</v>
      </c>
      <c r="AM19" s="109">
        <f>IFERROR(INDEX(集計pivot!$4:$24,MATCH(集計2023年度販売量!$B19,集計pivot!$A$4:$A$24,0),MATCH(集計2023年度販売量!AM$5,集計pivot!$4:$4,0)),0)</f>
        <v>0</v>
      </c>
      <c r="AN19" s="112">
        <f>IFERROR(INDEX(集計pivot!$28:$48,MATCH(集計2023年度販売量!$B19,集計pivot!$A$28:$A$48,0),MATCH(集計2023年度販売量!AM$5,集計pivot!$28:$28,0)),0)</f>
        <v>0</v>
      </c>
      <c r="AO19" s="113">
        <f>IFERROR(INDEX(集計pivot!$112:$131,MATCH(集計2023年度販売量!$B19,集計pivot!$A$112:$A$131,0),MATCH(集計2023年度販売量!AM$5,集計pivot!$112:$112,0)),0)</f>
        <v>0</v>
      </c>
      <c r="AP19" s="114">
        <f>IFERROR(INDEX(集計pivot!$163:$182,MATCH(集計2023年度販売量!$B19,集計pivot!$A$163:$A$182,0),MATCH(集計2023年度販売量!AM$5,集計pivot!$163:$163,0)),0)</f>
        <v>0</v>
      </c>
      <c r="AQ19" s="115">
        <f>IFERROR(INDEX(集計pivot!$138:$157,MATCH(集計2023年度販売量!$B19,集計pivot!$A$138:$A$157,0),MATCH(集計2023年度販売量!AM$5,集計pivot!$138:$138,0)),0)</f>
        <v>0</v>
      </c>
      <c r="AR19" s="116">
        <f>IFERROR(INDEX(集計pivot!$83:$102,MATCH(集計2023年度販売量!$B19,集計pivot!$A$83:$A$102,0),MATCH(集計2023年度販売量!AM$5,集計pivot!$83:$83,0)),0)</f>
        <v>0</v>
      </c>
      <c r="AS19" s="117">
        <f t="shared" si="10"/>
        <v>2.5</v>
      </c>
      <c r="AT19" s="109">
        <f>IFERROR(INDEX(集計pivot!$4:$24,MATCH(集計2023年度販売量!$B19,集計pivot!$A$4:$A$24,0),MATCH(集計2023年度販売量!AT$5,集計pivot!$4:$4,0)),0)</f>
        <v>0</v>
      </c>
      <c r="AU19" s="112">
        <f>IFERROR(INDEX(集計pivot!$28:$48,MATCH(集計2023年度販売量!$B19,集計pivot!$A$28:$A$48,0),MATCH(集計2023年度販売量!AT$5,集計pivot!$28:$28,0)),0)</f>
        <v>0</v>
      </c>
      <c r="AV19" s="113">
        <f>IFERROR(INDEX(集計pivot!$112:$131,MATCH(集計2023年度販売量!$B19,集計pivot!$A$112:$A$131,0),MATCH(集計2023年度販売量!AT$5,集計pivot!$112:$112,0)),0)</f>
        <v>0</v>
      </c>
      <c r="AW19" s="114">
        <f>IFERROR(INDEX(集計pivot!$163:$182,MATCH(集計2023年度販売量!$B19,集計pivot!$A$163:$A$182,0),MATCH(集計2023年度販売量!AT$5,集計pivot!$163:$163,0)),0)</f>
        <v>0</v>
      </c>
      <c r="AX19" s="115">
        <f>IFERROR(INDEX(集計pivot!$138:$157,MATCH(集計2023年度販売量!$B19,集計pivot!$A$138:$A$157,0),MATCH(集計2023年度販売量!AT$5,集計pivot!$138:$138,0)),0)</f>
        <v>0</v>
      </c>
      <c r="AY19" s="116">
        <f>IFERROR(INDEX(集計pivot!$83:$102,MATCH(集計2023年度販売量!$B19,集計pivot!$A$83:$A$102,0),MATCH(集計2023年度販売量!AT$5,集計pivot!$83:$83,0)),0)</f>
        <v>0</v>
      </c>
      <c r="AZ19" s="117">
        <f t="shared" si="11"/>
        <v>2.5</v>
      </c>
      <c r="BA19" s="109">
        <f>IFERROR(INDEX(集計pivot!$4:$24,MATCH(集計2023年度販売量!$B19,集計pivot!$A$4:$A$24,0),MATCH(集計2023年度販売量!BA$5,集計pivot!$4:$4,0)),0)</f>
        <v>0</v>
      </c>
      <c r="BB19" s="112">
        <f>IFERROR(INDEX(集計pivot!$28:$48,MATCH(集計2023年度販売量!$B19,集計pivot!$A$28:$A$48,0),MATCH(集計2023年度販売量!BA$5,集計pivot!$28:$28,0)),0)</f>
        <v>0</v>
      </c>
      <c r="BC19" s="113">
        <f>IFERROR(INDEX(集計pivot!$112:$131,MATCH(集計2023年度販売量!$B19,集計pivot!$A$112:$A$131,0),MATCH(集計2023年度販売量!BA$5,集計pivot!$112:$112,0)),0)</f>
        <v>0</v>
      </c>
      <c r="BD19" s="114">
        <f>IFERROR(INDEX(集計pivot!$163:$182,MATCH(集計2023年度販売量!$B19,集計pivot!$A$163:$A$182,0),MATCH(集計2023年度販売量!BA$5,集計pivot!$163:$163,0)),0)</f>
        <v>0</v>
      </c>
      <c r="BE19" s="115">
        <f>IFERROR(INDEX(集計pivot!$138:$157,MATCH(集計2023年度販売量!$B19,集計pivot!$A$138:$A$157,0),MATCH(集計2023年度販売量!BA$5,集計pivot!$138:$138,0)),0)</f>
        <v>0</v>
      </c>
      <c r="BF19" s="116">
        <f>IFERROR(INDEX(集計pivot!$83:$102,MATCH(集計2023年度販売量!$B19,集計pivot!$A$83:$A$102,0),MATCH(集計2023年度販売量!BA$5,集計pivot!$83:$83,0)),0)</f>
        <v>0</v>
      </c>
      <c r="BG19" s="117">
        <f t="shared" si="12"/>
        <v>2.5</v>
      </c>
      <c r="BH19" s="109">
        <f>IFERROR(INDEX(集計pivot!$4:$24,MATCH(集計2023年度販売量!$B19,集計pivot!$A$4:$A$24,0),MATCH(集計2023年度販売量!BH$5,集計pivot!$4:$4,0)),0)</f>
        <v>0</v>
      </c>
      <c r="BI19" s="112">
        <f>IFERROR(INDEX(集計pivot!$28:$48,MATCH(集計2023年度販売量!$B19,集計pivot!$A$28:$A$48,0),MATCH(集計2023年度販売量!BH$5,集計pivot!$28:$28,0)),0)</f>
        <v>0</v>
      </c>
      <c r="BJ19" s="113">
        <f>IFERROR(INDEX(集計pivot!$112:$131,MATCH(集計2023年度販売量!$B19,集計pivot!$A$112:$A$131,0),MATCH(集計2023年度販売量!BH$5,集計pivot!$112:$112,0)),0)</f>
        <v>0</v>
      </c>
      <c r="BK19" s="114">
        <f>IFERROR(INDEX(集計pivot!$163:$182,MATCH(集計2023年度販売量!$B19,集計pivot!$A$163:$A$182,0),MATCH(集計2023年度販売量!BH$5,集計pivot!$163:$163,0)),0)</f>
        <v>0</v>
      </c>
      <c r="BL19" s="115">
        <f>IFERROR(INDEX(集計pivot!$138:$157,MATCH(集計2023年度販売量!$B19,集計pivot!$A$138:$A$157,0),MATCH(集計2023年度販売量!BH$5,集計pivot!$138:$138,0)),0)</f>
        <v>0</v>
      </c>
      <c r="BM19" s="116">
        <f>IFERROR(INDEX(集計pivot!$83:$102,MATCH(集計2023年度販売量!$B19,集計pivot!$A$83:$A$102,0),MATCH(集計2023年度販売量!BH$5,集計pivot!$83:$83,0)),0)</f>
        <v>0</v>
      </c>
      <c r="BN19" s="117">
        <f t="shared" si="13"/>
        <v>2.5</v>
      </c>
      <c r="BO19" s="109">
        <f>IFERROR(INDEX(集計pivot!$4:$24,MATCH(集計2023年度販売量!$B19,集計pivot!$A$4:$A$24,0),MATCH(集計2023年度販売量!BO$5,集計pivot!$4:$4,0)),0)</f>
        <v>0</v>
      </c>
      <c r="BP19" s="112">
        <f>IFERROR(INDEX(集計pivot!$28:$48,MATCH(集計2023年度販売量!$B19,集計pivot!$A$28:$A$48,0),MATCH(集計2023年度販売量!BO$5,集計pivot!$28:$28,0)),0)</f>
        <v>0</v>
      </c>
      <c r="BQ19" s="113">
        <f>IFERROR(INDEX(集計pivot!$112:$131,MATCH(集計2023年度販売量!$B19,集計pivot!$A$112:$A$131,0),MATCH(集計2023年度販売量!BO$5,集計pivot!$112:$112,0)),0)</f>
        <v>0</v>
      </c>
      <c r="BR19" s="114">
        <f>IFERROR(INDEX(集計pivot!$163:$182,MATCH(集計2023年度販売量!$B19,集計pivot!$A$163:$A$182,0),MATCH(集計2023年度販売量!BO$5,集計pivot!$163:$163,0)),0)</f>
        <v>0</v>
      </c>
      <c r="BS19" s="115">
        <f>IFERROR(INDEX(集計pivot!$138:$157,MATCH(集計2023年度販売量!$B19,集計pivot!$A$138:$A$157,0),MATCH(集計2023年度販売量!BO$5,集計pivot!$138:$138,0)),0)</f>
        <v>0</v>
      </c>
      <c r="BT19" s="116">
        <f>IFERROR(INDEX(集計pivot!$83:$102,MATCH(集計2023年度販売量!$B19,集計pivot!$A$83:$A$102,0),MATCH(集計2023年度販売量!BO$5,集計pivot!$83:$83,0)),0)</f>
        <v>0</v>
      </c>
      <c r="BU19" s="117">
        <f t="shared" si="14"/>
        <v>2.5</v>
      </c>
      <c r="BV19" s="109">
        <f>IFERROR(INDEX(集計pivot!$4:$24,MATCH(集計2023年度販売量!$B19,集計pivot!$A$4:$A$24,0),MATCH(集計2023年度販売量!BV$5,集計pivot!$4:$4,0)),0)</f>
        <v>0</v>
      </c>
      <c r="BW19" s="112">
        <f>IFERROR(INDEX(集計pivot!$28:$48,MATCH(集計2023年度販売量!$B19,集計pivot!$A$28:$A$48,0),MATCH(集計2023年度販売量!BV$5,集計pivot!$28:$28,0)),0)</f>
        <v>0</v>
      </c>
      <c r="BX19" s="113">
        <f>IFERROR(INDEX(集計pivot!$112:$131,MATCH(集計2023年度販売量!$B19,集計pivot!$A$112:$A$131,0),MATCH(集計2023年度販売量!BV$5,集計pivot!$112:$112,0)),0)</f>
        <v>0</v>
      </c>
      <c r="BY19" s="114">
        <f>IFERROR(INDEX(集計pivot!$163:$182,MATCH(集計2023年度販売量!$B19,集計pivot!$A$163:$A$182,0),MATCH(集計2023年度販売量!BV$5,集計pivot!$163:$163,0)),0)</f>
        <v>0</v>
      </c>
      <c r="BZ19" s="115">
        <f>IFERROR(INDEX(集計pivot!$138:$157,MATCH(集計2023年度販売量!$B19,集計pivot!$A$138:$A$157,0),MATCH(集計2023年度販売量!BV$5,集計pivot!$138:$138,0)),0)</f>
        <v>0</v>
      </c>
      <c r="CA19" s="116">
        <f>IFERROR(INDEX(集計pivot!$83:$102,MATCH(集計2023年度販売量!$B19,集計pivot!$A$83:$A$102,0),MATCH(集計2023年度販売量!BV$5,集計pivot!$83:$83,0)),0)</f>
        <v>0</v>
      </c>
      <c r="CB19" s="117">
        <f t="shared" si="15"/>
        <v>2.5</v>
      </c>
      <c r="CC19" s="109">
        <f>IFERROR(INDEX(集計pivot!$4:$24,MATCH(集計2023年度販売量!$B19,集計pivot!$A$4:$A$24,0),MATCH(集計2023年度販売量!CC$5,集計pivot!$4:$4,0)),0)</f>
        <v>0</v>
      </c>
      <c r="CD19" s="112">
        <f>IFERROR(INDEX(集計pivot!$28:$48,MATCH(集計2023年度販売量!$B19,集計pivot!$A$28:$A$48,0),MATCH(集計2023年度販売量!CC$5,集計pivot!$28:$28,0)),0)</f>
        <v>0</v>
      </c>
      <c r="CE19" s="113">
        <f>IFERROR(INDEX(集計pivot!$112:$131,MATCH(集計2023年度販売量!$B19,集計pivot!$A$112:$A$131,0),MATCH(集計2023年度販売量!CC$5,集計pivot!$112:$112,0)),0)</f>
        <v>0</v>
      </c>
      <c r="CF19" s="114">
        <f>IFERROR(INDEX(集計pivot!$163:$182,MATCH(集計2023年度販売量!$B19,集計pivot!$A$163:$A$182,0),MATCH(集計2023年度販売量!CC$5,集計pivot!$163:$163,0)),0)</f>
        <v>0</v>
      </c>
      <c r="CG19" s="115">
        <f>IFERROR(INDEX(集計pivot!$138:$157,MATCH(集計2023年度販売量!$B19,集計pivot!$A$138:$A$157,0),MATCH(集計2023年度販売量!CC$5,集計pivot!$138:$138,0)),0)</f>
        <v>0</v>
      </c>
      <c r="CH19" s="116">
        <f>IFERROR(INDEX(集計pivot!$83:$102,MATCH(集計2023年度販売量!$B19,集計pivot!$A$83:$A$102,0),MATCH(集計2023年度販売量!CC$5,集計pivot!$83:$83,0)),0)</f>
        <v>0</v>
      </c>
      <c r="CI19" s="117">
        <f t="shared" si="16"/>
        <v>2.5</v>
      </c>
      <c r="CK19" t="str">
        <f t="shared" si="0"/>
        <v>その他の醸造酒</v>
      </c>
      <c r="CL19" s="130">
        <f t="shared" si="1"/>
        <v>0</v>
      </c>
      <c r="CM19" s="130">
        <f t="shared" si="17"/>
        <v>2.5</v>
      </c>
      <c r="CN19" s="130">
        <f t="shared" si="2"/>
        <v>0</v>
      </c>
      <c r="CO19" s="130">
        <f t="shared" si="3"/>
        <v>2.5</v>
      </c>
      <c r="CQ19" s="131" t="str">
        <f t="shared" si="4"/>
        <v>その他の醸造酒</v>
      </c>
      <c r="CR19" s="46">
        <f t="shared" si="18"/>
        <v>0</v>
      </c>
      <c r="CS19" s="46">
        <f t="shared" si="18"/>
        <v>3</v>
      </c>
      <c r="CT19" s="46">
        <f t="shared" si="18"/>
        <v>0</v>
      </c>
      <c r="CU19" s="46">
        <f t="shared" si="18"/>
        <v>3</v>
      </c>
      <c r="CY19" s="133" t="s">
        <v>313</v>
      </c>
      <c r="CZ19" s="134">
        <f t="shared" si="19"/>
        <v>0</v>
      </c>
      <c r="DA19" s="134"/>
      <c r="DB19" s="134">
        <f t="shared" si="20"/>
        <v>3</v>
      </c>
      <c r="DC19" s="134">
        <f t="shared" si="21"/>
        <v>3</v>
      </c>
    </row>
    <row r="20" spans="2:107" s="46" customFormat="1" x14ac:dyDescent="0.55000000000000004">
      <c r="B20" s="52" t="str">
        <f>'master（記入例）'!AL16</f>
        <v>スピリッツ</v>
      </c>
      <c r="C20" s="107">
        <v>0.62000000000000011</v>
      </c>
      <c r="D20" s="109">
        <f>IFERROR(INDEX(集計pivot!$4:$24,MATCH(集計2023年度販売量!$B20,集計pivot!$A$4:$A$24,0),MATCH(集計2023年度販売量!D$5,集計pivot!$4:$4,0)),0)</f>
        <v>0</v>
      </c>
      <c r="E20" s="112">
        <f>IFERROR(INDEX(集計pivot!$28:$48,MATCH(集計2023年度販売量!$B20,集計pivot!$A$28:$A$48,0),MATCH(集計2023年度販売量!D$5,集計pivot!$28:$28,0)),0)</f>
        <v>0</v>
      </c>
      <c r="F20" s="113">
        <f>IFERROR(INDEX(集計pivot!$112:$131,MATCH(集計2023年度販売量!$B20,集計pivot!$A$112:$A$131,0),MATCH(集計2023年度販売量!D$5,集計pivot!$112:$112,0)),0)</f>
        <v>0</v>
      </c>
      <c r="G20" s="114">
        <f>IFERROR(INDEX(集計pivot!$163:$182,MATCH(集計2023年度販売量!$B20,集計pivot!$A$163:$A$182,0),MATCH(集計2023年度販売量!D$5,集計pivot!$163:$163,0)),0)</f>
        <v>0</v>
      </c>
      <c r="H20" s="115">
        <f>IFERROR(INDEX(集計pivot!$138:$157,MATCH(集計2023年度販売量!$B20,集計pivot!$A$138:$A$157,0),MATCH(集計2023年度販売量!D$5,集計pivot!$138:$138,0)),0)</f>
        <v>0</v>
      </c>
      <c r="I20" s="116">
        <f>IFERROR(INDEX(集計pivot!$83:$102,MATCH(集計2023年度販売量!$B20,集計pivot!$A$83:$A$102,0),MATCH(集計2023年度販売量!D$5,集計pivot!$83:$83,0)),0)</f>
        <v>0</v>
      </c>
      <c r="J20" s="117">
        <f t="shared" si="5"/>
        <v>0.62000000000000011</v>
      </c>
      <c r="K20" s="109">
        <f>IFERROR(INDEX(集計pivot!$4:$24,MATCH(集計2023年度販売量!$B20,集計pivot!$A$4:$A$24,0),MATCH(集計2023年度販売量!K$5,集計pivot!$4:$4,0)),0)</f>
        <v>0</v>
      </c>
      <c r="L20" s="112">
        <f>IFERROR(INDEX(集計pivot!$28:$48,MATCH(集計2023年度販売量!$B20,集計pivot!$A$28:$A$48,0),MATCH(集計2023年度販売量!K$5,集計pivot!$28:$28,0)),0)</f>
        <v>0</v>
      </c>
      <c r="M20" s="113">
        <f>IFERROR(INDEX(集計pivot!$112:$131,MATCH(集計2023年度販売量!$B20,集計pivot!$A$112:$A$131,0),MATCH(集計2023年度販売量!K$5,集計pivot!$112:$112,0)),0)</f>
        <v>0</v>
      </c>
      <c r="N20" s="114">
        <f>IFERROR(INDEX(集計pivot!$163:$182,MATCH(集計2023年度販売量!$B20,集計pivot!$A$163:$A$182,0),MATCH(集計2023年度販売量!K$5,集計pivot!$163:$163,0)),0)</f>
        <v>0</v>
      </c>
      <c r="O20" s="115">
        <f>IFERROR(INDEX(集計pivot!$138:$157,MATCH(集計2023年度販売量!$B20,集計pivot!$A$138:$A$157,0),MATCH(集計2023年度販売量!K$5,集計pivot!$138:$138,0)),0)</f>
        <v>0</v>
      </c>
      <c r="P20" s="116">
        <f>IFERROR(INDEX(集計pivot!$83:$102,MATCH(集計2023年度販売量!$B20,集計pivot!$A$83:$A$102,0),MATCH(集計2023年度販売量!K$5,集計pivot!$83:$83,0)),0)</f>
        <v>0</v>
      </c>
      <c r="Q20" s="117">
        <f t="shared" si="6"/>
        <v>0.62000000000000011</v>
      </c>
      <c r="R20" s="109">
        <f>IFERROR(INDEX(集計pivot!$4:$24,MATCH(集計2023年度販売量!$B20,集計pivot!$A$4:$A$24,0),MATCH(集計2023年度販売量!R$5,集計pivot!$4:$4,0)),0)</f>
        <v>0</v>
      </c>
      <c r="S20" s="112">
        <f>IFERROR(INDEX(集計pivot!$28:$48,MATCH(集計2023年度販売量!$B20,集計pivot!$A$28:$A$48,0),MATCH(集計2023年度販売量!R$5,集計pivot!$28:$28,0)),0)</f>
        <v>0</v>
      </c>
      <c r="T20" s="113">
        <f>IFERROR(INDEX(集計pivot!$112:$131,MATCH(集計2023年度販売量!$B20,集計pivot!$A$112:$A$131,0),MATCH(集計2023年度販売量!R$5,集計pivot!$112:$112,0)),0)</f>
        <v>0</v>
      </c>
      <c r="U20" s="114">
        <f>IFERROR(INDEX(集計pivot!$163:$182,MATCH(集計2023年度販売量!$B20,集計pivot!$A$163:$A$182,0),MATCH(集計2023年度販売量!R$5,集計pivot!$163:$163,0)),0)</f>
        <v>0</v>
      </c>
      <c r="V20" s="115">
        <f>IFERROR(INDEX(集計pivot!$138:$157,MATCH(集計2023年度販売量!$B20,集計pivot!$A$138:$A$157,0),MATCH(集計2023年度販売量!R$5,集計pivot!$138:$138,0)),0)</f>
        <v>0</v>
      </c>
      <c r="W20" s="116">
        <f>IFERROR(INDEX(集計pivot!$83:$102,MATCH(集計2023年度販売量!$B20,集計pivot!$A$83:$A$102,0),MATCH(集計2023年度販売量!R$5,集計pivot!$83:$83,0)),0)</f>
        <v>0</v>
      </c>
      <c r="X20" s="117">
        <f t="shared" si="7"/>
        <v>0.62000000000000011</v>
      </c>
      <c r="Y20" s="109">
        <f>IFERROR(INDEX(集計pivot!$4:$24,MATCH(集計2023年度販売量!$B20,集計pivot!$A$4:$A$24,0),MATCH(集計2023年度販売量!Y$5,集計pivot!$4:$4,0)),0)</f>
        <v>0</v>
      </c>
      <c r="Z20" s="112">
        <f>IFERROR(INDEX(集計pivot!$28:$48,MATCH(集計2023年度販売量!$B20,集計pivot!$A$28:$A$48,0),MATCH(集計2023年度販売量!Y$5,集計pivot!$28:$28,0)),0)</f>
        <v>0</v>
      </c>
      <c r="AA20" s="113">
        <f>IFERROR(INDEX(集計pivot!$112:$131,MATCH(集計2023年度販売量!$B20,集計pivot!$A$112:$A$131,0),MATCH(集計2023年度販売量!Y$5,集計pivot!$112:$112,0)),0)</f>
        <v>0</v>
      </c>
      <c r="AB20" s="114">
        <f>IFERROR(INDEX(集計pivot!$163:$182,MATCH(集計2023年度販売量!$B20,集計pivot!$A$163:$A$182,0),MATCH(集計2023年度販売量!Y$5,集計pivot!$163:$163,0)),0)</f>
        <v>0</v>
      </c>
      <c r="AC20" s="115">
        <f>IFERROR(INDEX(集計pivot!$138:$157,MATCH(集計2023年度販売量!$B20,集計pivot!$A$138:$A$157,0),MATCH(集計2023年度販売量!Y$5,集計pivot!$138:$138,0)),0)</f>
        <v>0</v>
      </c>
      <c r="AD20" s="116">
        <f>IFERROR(INDEX(集計pivot!$83:$102,MATCH(集計2023年度販売量!$B20,集計pivot!$A$83:$A$102,0),MATCH(集計2023年度販売量!Y$5,集計pivot!$83:$83,0)),0)</f>
        <v>0</v>
      </c>
      <c r="AE20" s="117">
        <f t="shared" si="8"/>
        <v>0.62000000000000011</v>
      </c>
      <c r="AF20" s="109">
        <f>IFERROR(INDEX(集計pivot!$4:$24,MATCH(集計2023年度販売量!$B20,集計pivot!$A$4:$A$24,0),MATCH(集計2023年度販売量!AF$5,集計pivot!$4:$4,0)),0)</f>
        <v>0</v>
      </c>
      <c r="AG20" s="112">
        <f>IFERROR(INDEX(集計pivot!$28:$48,MATCH(集計2023年度販売量!$B20,集計pivot!$A$28:$A$48,0),MATCH(集計2023年度販売量!AF$5,集計pivot!$28:$28,0)),0)</f>
        <v>0</v>
      </c>
      <c r="AH20" s="113">
        <f>IFERROR(INDEX(集計pivot!$112:$131,MATCH(集計2023年度販売量!$B20,集計pivot!$A$112:$A$131,0),MATCH(集計2023年度販売量!AF$5,集計pivot!$112:$112,0)),0)</f>
        <v>0</v>
      </c>
      <c r="AI20" s="114">
        <f>IFERROR(INDEX(集計pivot!$163:$182,MATCH(集計2023年度販売量!$B20,集計pivot!$A$163:$A$182,0),MATCH(集計2023年度販売量!AF$5,集計pivot!$163:$163,0)),0)</f>
        <v>0</v>
      </c>
      <c r="AJ20" s="115">
        <f>IFERROR(INDEX(集計pivot!$138:$157,MATCH(集計2023年度販売量!$B20,集計pivot!$A$138:$A$157,0),MATCH(集計2023年度販売量!AF$5,集計pivot!$138:$138,0)),0)</f>
        <v>0</v>
      </c>
      <c r="AK20" s="116">
        <f>IFERROR(INDEX(集計pivot!$83:$102,MATCH(集計2023年度販売量!$B20,集計pivot!$A$83:$A$102,0),MATCH(集計2023年度販売量!AF$5,集計pivot!$83:$83,0)),0)</f>
        <v>0</v>
      </c>
      <c r="AL20" s="117">
        <f t="shared" si="9"/>
        <v>0.62000000000000011</v>
      </c>
      <c r="AM20" s="109">
        <f>IFERROR(INDEX(集計pivot!$4:$24,MATCH(集計2023年度販売量!$B20,集計pivot!$A$4:$A$24,0),MATCH(集計2023年度販売量!AM$5,集計pivot!$4:$4,0)),0)</f>
        <v>0</v>
      </c>
      <c r="AN20" s="112">
        <f>IFERROR(INDEX(集計pivot!$28:$48,MATCH(集計2023年度販売量!$B20,集計pivot!$A$28:$A$48,0),MATCH(集計2023年度販売量!AM$5,集計pivot!$28:$28,0)),0)</f>
        <v>0</v>
      </c>
      <c r="AO20" s="113">
        <f>IFERROR(INDEX(集計pivot!$112:$131,MATCH(集計2023年度販売量!$B20,集計pivot!$A$112:$A$131,0),MATCH(集計2023年度販売量!AM$5,集計pivot!$112:$112,0)),0)</f>
        <v>0</v>
      </c>
      <c r="AP20" s="114">
        <f>IFERROR(INDEX(集計pivot!$163:$182,MATCH(集計2023年度販売量!$B20,集計pivot!$A$163:$A$182,0),MATCH(集計2023年度販売量!AM$5,集計pivot!$163:$163,0)),0)</f>
        <v>0</v>
      </c>
      <c r="AQ20" s="115">
        <f>IFERROR(INDEX(集計pivot!$138:$157,MATCH(集計2023年度販売量!$B20,集計pivot!$A$138:$A$157,0),MATCH(集計2023年度販売量!AM$5,集計pivot!$138:$138,0)),0)</f>
        <v>0</v>
      </c>
      <c r="AR20" s="116">
        <f>IFERROR(INDEX(集計pivot!$83:$102,MATCH(集計2023年度販売量!$B20,集計pivot!$A$83:$A$102,0),MATCH(集計2023年度販売量!AM$5,集計pivot!$83:$83,0)),0)</f>
        <v>0</v>
      </c>
      <c r="AS20" s="117">
        <f t="shared" si="10"/>
        <v>0.62000000000000011</v>
      </c>
      <c r="AT20" s="109">
        <f>IFERROR(INDEX(集計pivot!$4:$24,MATCH(集計2023年度販売量!$B20,集計pivot!$A$4:$A$24,0),MATCH(集計2023年度販売量!AT$5,集計pivot!$4:$4,0)),0)</f>
        <v>0</v>
      </c>
      <c r="AU20" s="112">
        <f>IFERROR(INDEX(集計pivot!$28:$48,MATCH(集計2023年度販売量!$B20,集計pivot!$A$28:$A$48,0),MATCH(集計2023年度販売量!AT$5,集計pivot!$28:$28,0)),0)</f>
        <v>0</v>
      </c>
      <c r="AV20" s="113">
        <f>IFERROR(INDEX(集計pivot!$112:$131,MATCH(集計2023年度販売量!$B20,集計pivot!$A$112:$A$131,0),MATCH(集計2023年度販売量!AT$5,集計pivot!$112:$112,0)),0)</f>
        <v>0</v>
      </c>
      <c r="AW20" s="114">
        <f>IFERROR(INDEX(集計pivot!$163:$182,MATCH(集計2023年度販売量!$B20,集計pivot!$A$163:$A$182,0),MATCH(集計2023年度販売量!AT$5,集計pivot!$163:$163,0)),0)</f>
        <v>0</v>
      </c>
      <c r="AX20" s="115">
        <f>IFERROR(INDEX(集計pivot!$138:$157,MATCH(集計2023年度販売量!$B20,集計pivot!$A$138:$A$157,0),MATCH(集計2023年度販売量!AT$5,集計pivot!$138:$138,0)),0)</f>
        <v>0</v>
      </c>
      <c r="AY20" s="116">
        <f>IFERROR(INDEX(集計pivot!$83:$102,MATCH(集計2023年度販売量!$B20,集計pivot!$A$83:$A$102,0),MATCH(集計2023年度販売量!AT$5,集計pivot!$83:$83,0)),0)</f>
        <v>0</v>
      </c>
      <c r="AZ20" s="117">
        <f t="shared" si="11"/>
        <v>0.62000000000000011</v>
      </c>
      <c r="BA20" s="109">
        <f>IFERROR(INDEX(集計pivot!$4:$24,MATCH(集計2023年度販売量!$B20,集計pivot!$A$4:$A$24,0),MATCH(集計2023年度販売量!BA$5,集計pivot!$4:$4,0)),0)</f>
        <v>0</v>
      </c>
      <c r="BB20" s="112">
        <f>IFERROR(INDEX(集計pivot!$28:$48,MATCH(集計2023年度販売量!$B20,集計pivot!$A$28:$A$48,0),MATCH(集計2023年度販売量!BA$5,集計pivot!$28:$28,0)),0)</f>
        <v>0</v>
      </c>
      <c r="BC20" s="113">
        <f>IFERROR(INDEX(集計pivot!$112:$131,MATCH(集計2023年度販売量!$B20,集計pivot!$A$112:$A$131,0),MATCH(集計2023年度販売量!BA$5,集計pivot!$112:$112,0)),0)</f>
        <v>0</v>
      </c>
      <c r="BD20" s="114">
        <f>IFERROR(INDEX(集計pivot!$163:$182,MATCH(集計2023年度販売量!$B20,集計pivot!$A$163:$A$182,0),MATCH(集計2023年度販売量!BA$5,集計pivot!$163:$163,0)),0)</f>
        <v>0</v>
      </c>
      <c r="BE20" s="115">
        <f>IFERROR(INDEX(集計pivot!$138:$157,MATCH(集計2023年度販売量!$B20,集計pivot!$A$138:$A$157,0),MATCH(集計2023年度販売量!BA$5,集計pivot!$138:$138,0)),0)</f>
        <v>0</v>
      </c>
      <c r="BF20" s="116">
        <f>IFERROR(INDEX(集計pivot!$83:$102,MATCH(集計2023年度販売量!$B20,集計pivot!$A$83:$A$102,0),MATCH(集計2023年度販売量!BA$5,集計pivot!$83:$83,0)),0)</f>
        <v>0</v>
      </c>
      <c r="BG20" s="117">
        <f t="shared" si="12"/>
        <v>0.62000000000000011</v>
      </c>
      <c r="BH20" s="109">
        <f>IFERROR(INDEX(集計pivot!$4:$24,MATCH(集計2023年度販売量!$B20,集計pivot!$A$4:$A$24,0),MATCH(集計2023年度販売量!BH$5,集計pivot!$4:$4,0)),0)</f>
        <v>0</v>
      </c>
      <c r="BI20" s="112">
        <f>IFERROR(INDEX(集計pivot!$28:$48,MATCH(集計2023年度販売量!$B20,集計pivot!$A$28:$A$48,0),MATCH(集計2023年度販売量!BH$5,集計pivot!$28:$28,0)),0)</f>
        <v>0</v>
      </c>
      <c r="BJ20" s="113">
        <f>IFERROR(INDEX(集計pivot!$112:$131,MATCH(集計2023年度販売量!$B20,集計pivot!$A$112:$A$131,0),MATCH(集計2023年度販売量!BH$5,集計pivot!$112:$112,0)),0)</f>
        <v>0</v>
      </c>
      <c r="BK20" s="114">
        <f>IFERROR(INDEX(集計pivot!$163:$182,MATCH(集計2023年度販売量!$B20,集計pivot!$A$163:$A$182,0),MATCH(集計2023年度販売量!BH$5,集計pivot!$163:$163,0)),0)</f>
        <v>0</v>
      </c>
      <c r="BL20" s="115">
        <f>IFERROR(INDEX(集計pivot!$138:$157,MATCH(集計2023年度販売量!$B20,集計pivot!$A$138:$A$157,0),MATCH(集計2023年度販売量!BH$5,集計pivot!$138:$138,0)),0)</f>
        <v>0</v>
      </c>
      <c r="BM20" s="116">
        <f>IFERROR(INDEX(集計pivot!$83:$102,MATCH(集計2023年度販売量!$B20,集計pivot!$A$83:$A$102,0),MATCH(集計2023年度販売量!BH$5,集計pivot!$83:$83,0)),0)</f>
        <v>0</v>
      </c>
      <c r="BN20" s="117">
        <f t="shared" si="13"/>
        <v>0.62000000000000011</v>
      </c>
      <c r="BO20" s="109">
        <f>IFERROR(INDEX(集計pivot!$4:$24,MATCH(集計2023年度販売量!$B20,集計pivot!$A$4:$A$24,0),MATCH(集計2023年度販売量!BO$5,集計pivot!$4:$4,0)),0)</f>
        <v>0</v>
      </c>
      <c r="BP20" s="112">
        <f>IFERROR(INDEX(集計pivot!$28:$48,MATCH(集計2023年度販売量!$B20,集計pivot!$A$28:$A$48,0),MATCH(集計2023年度販売量!BO$5,集計pivot!$28:$28,0)),0)</f>
        <v>0</v>
      </c>
      <c r="BQ20" s="113">
        <f>IFERROR(INDEX(集計pivot!$112:$131,MATCH(集計2023年度販売量!$B20,集計pivot!$A$112:$A$131,0),MATCH(集計2023年度販売量!BO$5,集計pivot!$112:$112,0)),0)</f>
        <v>0</v>
      </c>
      <c r="BR20" s="114">
        <f>IFERROR(INDEX(集計pivot!$163:$182,MATCH(集計2023年度販売量!$B20,集計pivot!$A$163:$A$182,0),MATCH(集計2023年度販売量!BO$5,集計pivot!$163:$163,0)),0)</f>
        <v>0</v>
      </c>
      <c r="BS20" s="115">
        <f>IFERROR(INDEX(集計pivot!$138:$157,MATCH(集計2023年度販売量!$B20,集計pivot!$A$138:$A$157,0),MATCH(集計2023年度販売量!BO$5,集計pivot!$138:$138,0)),0)</f>
        <v>0</v>
      </c>
      <c r="BT20" s="116">
        <f>IFERROR(INDEX(集計pivot!$83:$102,MATCH(集計2023年度販売量!$B20,集計pivot!$A$83:$A$102,0),MATCH(集計2023年度販売量!BO$5,集計pivot!$83:$83,0)),0)</f>
        <v>0</v>
      </c>
      <c r="BU20" s="117">
        <f t="shared" si="14"/>
        <v>0.62000000000000011</v>
      </c>
      <c r="BV20" s="109">
        <f>IFERROR(INDEX(集計pivot!$4:$24,MATCH(集計2023年度販売量!$B20,集計pivot!$A$4:$A$24,0),MATCH(集計2023年度販売量!BV$5,集計pivot!$4:$4,0)),0)</f>
        <v>0</v>
      </c>
      <c r="BW20" s="112">
        <f>IFERROR(INDEX(集計pivot!$28:$48,MATCH(集計2023年度販売量!$B20,集計pivot!$A$28:$A$48,0),MATCH(集計2023年度販売量!BV$5,集計pivot!$28:$28,0)),0)</f>
        <v>0</v>
      </c>
      <c r="BX20" s="113">
        <f>IFERROR(INDEX(集計pivot!$112:$131,MATCH(集計2023年度販売量!$B20,集計pivot!$A$112:$A$131,0),MATCH(集計2023年度販売量!BV$5,集計pivot!$112:$112,0)),0)</f>
        <v>0</v>
      </c>
      <c r="BY20" s="114">
        <f>IFERROR(INDEX(集計pivot!$163:$182,MATCH(集計2023年度販売量!$B20,集計pivot!$A$163:$A$182,0),MATCH(集計2023年度販売量!BV$5,集計pivot!$163:$163,0)),0)</f>
        <v>0</v>
      </c>
      <c r="BZ20" s="115">
        <f>IFERROR(INDEX(集計pivot!$138:$157,MATCH(集計2023年度販売量!$B20,集計pivot!$A$138:$A$157,0),MATCH(集計2023年度販売量!BV$5,集計pivot!$138:$138,0)),0)</f>
        <v>0</v>
      </c>
      <c r="CA20" s="116">
        <f>IFERROR(INDEX(集計pivot!$83:$102,MATCH(集計2023年度販売量!$B20,集計pivot!$A$83:$A$102,0),MATCH(集計2023年度販売量!BV$5,集計pivot!$83:$83,0)),0)</f>
        <v>0</v>
      </c>
      <c r="CB20" s="117">
        <f t="shared" si="15"/>
        <v>0.62000000000000011</v>
      </c>
      <c r="CC20" s="109">
        <f>IFERROR(INDEX(集計pivot!$4:$24,MATCH(集計2023年度販売量!$B20,集計pivot!$A$4:$A$24,0),MATCH(集計2023年度販売量!CC$5,集計pivot!$4:$4,0)),0)</f>
        <v>0</v>
      </c>
      <c r="CD20" s="112">
        <f>IFERROR(INDEX(集計pivot!$28:$48,MATCH(集計2023年度販売量!$B20,集計pivot!$A$28:$A$48,0),MATCH(集計2023年度販売量!CC$5,集計pivot!$28:$28,0)),0)</f>
        <v>0</v>
      </c>
      <c r="CE20" s="113">
        <f>IFERROR(INDEX(集計pivot!$112:$131,MATCH(集計2023年度販売量!$B20,集計pivot!$A$112:$A$131,0),MATCH(集計2023年度販売量!CC$5,集計pivot!$112:$112,0)),0)</f>
        <v>0</v>
      </c>
      <c r="CF20" s="114">
        <f>IFERROR(INDEX(集計pivot!$163:$182,MATCH(集計2023年度販売量!$B20,集計pivot!$A$163:$A$182,0),MATCH(集計2023年度販売量!CC$5,集計pivot!$163:$163,0)),0)</f>
        <v>0</v>
      </c>
      <c r="CG20" s="115">
        <f>IFERROR(INDEX(集計pivot!$138:$157,MATCH(集計2023年度販売量!$B20,集計pivot!$A$138:$A$157,0),MATCH(集計2023年度販売量!CC$5,集計pivot!$138:$138,0)),0)</f>
        <v>0</v>
      </c>
      <c r="CH20" s="116">
        <f>IFERROR(INDEX(集計pivot!$83:$102,MATCH(集計2023年度販売量!$B20,集計pivot!$A$83:$A$102,0),MATCH(集計2023年度販売量!CC$5,集計pivot!$83:$83,0)),0)</f>
        <v>0</v>
      </c>
      <c r="CI20" s="117">
        <f t="shared" si="16"/>
        <v>0.62000000000000011</v>
      </c>
      <c r="CK20" t="str">
        <f t="shared" si="0"/>
        <v>スピリッツ</v>
      </c>
      <c r="CL20" s="130">
        <f t="shared" si="1"/>
        <v>0</v>
      </c>
      <c r="CM20" s="130">
        <f t="shared" si="17"/>
        <v>0.62000000000000011</v>
      </c>
      <c r="CN20" s="130">
        <f t="shared" si="2"/>
        <v>0</v>
      </c>
      <c r="CO20" s="130">
        <f t="shared" si="3"/>
        <v>0.62000000000000011</v>
      </c>
      <c r="CQ20" s="131" t="str">
        <f t="shared" si="4"/>
        <v>スピリッツ</v>
      </c>
      <c r="CR20" s="46">
        <f t="shared" si="18"/>
        <v>0</v>
      </c>
      <c r="CS20" s="46">
        <f t="shared" si="18"/>
        <v>1</v>
      </c>
      <c r="CT20" s="46">
        <f t="shared" si="18"/>
        <v>0</v>
      </c>
      <c r="CU20" s="46">
        <f t="shared" si="18"/>
        <v>1</v>
      </c>
      <c r="CY20" s="133" t="s">
        <v>314</v>
      </c>
      <c r="CZ20" s="134">
        <f t="shared" si="19"/>
        <v>0</v>
      </c>
      <c r="DA20" s="134"/>
      <c r="DB20" s="134">
        <f t="shared" si="20"/>
        <v>1</v>
      </c>
      <c r="DC20" s="134">
        <f t="shared" si="21"/>
        <v>1</v>
      </c>
    </row>
    <row r="21" spans="2:107" s="46" customFormat="1" x14ac:dyDescent="0.55000000000000004">
      <c r="B21" s="52" t="str">
        <f>'master（記入例）'!AL17</f>
        <v>リキュール</v>
      </c>
      <c r="C21" s="107">
        <v>1.6799999999999995</v>
      </c>
      <c r="D21" s="109">
        <f>IFERROR(INDEX(集計pivot!$4:$24,MATCH(集計2023年度販売量!$B21,集計pivot!$A$4:$A$24,0),MATCH(集計2023年度販売量!D$5,集計pivot!$4:$4,0)),0)</f>
        <v>0</v>
      </c>
      <c r="E21" s="112">
        <f>IFERROR(INDEX(集計pivot!$28:$48,MATCH(集計2023年度販売量!$B21,集計pivot!$A$28:$A$48,0),MATCH(集計2023年度販売量!D$5,集計pivot!$28:$28,0)),0)</f>
        <v>0</v>
      </c>
      <c r="F21" s="113">
        <f>IFERROR(INDEX(集計pivot!$112:$131,MATCH(集計2023年度販売量!$B21,集計pivot!$A$112:$A$131,0),MATCH(集計2023年度販売量!D$5,集計pivot!$112:$112,0)),0)</f>
        <v>0</v>
      </c>
      <c r="G21" s="114">
        <f>IFERROR(INDEX(集計pivot!$163:$182,MATCH(集計2023年度販売量!$B21,集計pivot!$A$163:$A$182,0),MATCH(集計2023年度販売量!D$5,集計pivot!$163:$163,0)),0)</f>
        <v>0</v>
      </c>
      <c r="H21" s="115">
        <f>IFERROR(INDEX(集計pivot!$138:$157,MATCH(集計2023年度販売量!$B21,集計pivot!$A$138:$A$157,0),MATCH(集計2023年度販売量!D$5,集計pivot!$138:$138,0)),0)</f>
        <v>0</v>
      </c>
      <c r="I21" s="116">
        <f>IFERROR(INDEX(集計pivot!$83:$102,MATCH(集計2023年度販売量!$B21,集計pivot!$A$83:$A$102,0),MATCH(集計2023年度販売量!D$5,集計pivot!$83:$83,0)),0)</f>
        <v>0</v>
      </c>
      <c r="J21" s="117">
        <f t="shared" si="5"/>
        <v>1.6799999999999995</v>
      </c>
      <c r="K21" s="109">
        <f>IFERROR(INDEX(集計pivot!$4:$24,MATCH(集計2023年度販売量!$B21,集計pivot!$A$4:$A$24,0),MATCH(集計2023年度販売量!K$5,集計pivot!$4:$4,0)),0)</f>
        <v>0</v>
      </c>
      <c r="L21" s="112">
        <f>IFERROR(INDEX(集計pivot!$28:$48,MATCH(集計2023年度販売量!$B21,集計pivot!$A$28:$A$48,0),MATCH(集計2023年度販売量!K$5,集計pivot!$28:$28,0)),0)</f>
        <v>0</v>
      </c>
      <c r="M21" s="113">
        <f>IFERROR(INDEX(集計pivot!$112:$131,MATCH(集計2023年度販売量!$B21,集計pivot!$A$112:$A$131,0),MATCH(集計2023年度販売量!K$5,集計pivot!$112:$112,0)),0)</f>
        <v>0</v>
      </c>
      <c r="N21" s="114">
        <f>IFERROR(INDEX(集計pivot!$163:$182,MATCH(集計2023年度販売量!$B21,集計pivot!$A$163:$A$182,0),MATCH(集計2023年度販売量!K$5,集計pivot!$163:$163,0)),0)</f>
        <v>0</v>
      </c>
      <c r="O21" s="115">
        <f>IFERROR(INDEX(集計pivot!$138:$157,MATCH(集計2023年度販売量!$B21,集計pivot!$A$138:$A$157,0),MATCH(集計2023年度販売量!K$5,集計pivot!$138:$138,0)),0)</f>
        <v>0</v>
      </c>
      <c r="P21" s="116">
        <f>IFERROR(INDEX(集計pivot!$83:$102,MATCH(集計2023年度販売量!$B21,集計pivot!$A$83:$A$102,0),MATCH(集計2023年度販売量!K$5,集計pivot!$83:$83,0)),0)</f>
        <v>0</v>
      </c>
      <c r="Q21" s="117">
        <f t="shared" si="6"/>
        <v>1.6799999999999995</v>
      </c>
      <c r="R21" s="109">
        <f>IFERROR(INDEX(集計pivot!$4:$24,MATCH(集計2023年度販売量!$B21,集計pivot!$A$4:$A$24,0),MATCH(集計2023年度販売量!R$5,集計pivot!$4:$4,0)),0)</f>
        <v>0</v>
      </c>
      <c r="S21" s="112">
        <f>IFERROR(INDEX(集計pivot!$28:$48,MATCH(集計2023年度販売量!$B21,集計pivot!$A$28:$A$48,0),MATCH(集計2023年度販売量!R$5,集計pivot!$28:$28,0)),0)</f>
        <v>0</v>
      </c>
      <c r="T21" s="113">
        <f>IFERROR(INDEX(集計pivot!$112:$131,MATCH(集計2023年度販売量!$B21,集計pivot!$A$112:$A$131,0),MATCH(集計2023年度販売量!R$5,集計pivot!$112:$112,0)),0)</f>
        <v>0</v>
      </c>
      <c r="U21" s="114">
        <f>IFERROR(INDEX(集計pivot!$163:$182,MATCH(集計2023年度販売量!$B21,集計pivot!$A$163:$A$182,0),MATCH(集計2023年度販売量!R$5,集計pivot!$163:$163,0)),0)</f>
        <v>0</v>
      </c>
      <c r="V21" s="115">
        <f>IFERROR(INDEX(集計pivot!$138:$157,MATCH(集計2023年度販売量!$B21,集計pivot!$A$138:$A$157,0),MATCH(集計2023年度販売量!R$5,集計pivot!$138:$138,0)),0)</f>
        <v>0</v>
      </c>
      <c r="W21" s="116">
        <f>IFERROR(INDEX(集計pivot!$83:$102,MATCH(集計2023年度販売量!$B21,集計pivot!$A$83:$A$102,0),MATCH(集計2023年度販売量!R$5,集計pivot!$83:$83,0)),0)</f>
        <v>0</v>
      </c>
      <c r="X21" s="117">
        <f t="shared" si="7"/>
        <v>1.6799999999999995</v>
      </c>
      <c r="Y21" s="109">
        <f>IFERROR(INDEX(集計pivot!$4:$24,MATCH(集計2023年度販売量!$B21,集計pivot!$A$4:$A$24,0),MATCH(集計2023年度販売量!Y$5,集計pivot!$4:$4,0)),0)</f>
        <v>0</v>
      </c>
      <c r="Z21" s="112">
        <f>IFERROR(INDEX(集計pivot!$28:$48,MATCH(集計2023年度販売量!$B21,集計pivot!$A$28:$A$48,0),MATCH(集計2023年度販売量!Y$5,集計pivot!$28:$28,0)),0)</f>
        <v>0</v>
      </c>
      <c r="AA21" s="113">
        <f>IFERROR(INDEX(集計pivot!$112:$131,MATCH(集計2023年度販売量!$B21,集計pivot!$A$112:$A$131,0),MATCH(集計2023年度販売量!Y$5,集計pivot!$112:$112,0)),0)</f>
        <v>0</v>
      </c>
      <c r="AB21" s="114">
        <f>IFERROR(INDEX(集計pivot!$163:$182,MATCH(集計2023年度販売量!$B21,集計pivot!$A$163:$A$182,0),MATCH(集計2023年度販売量!Y$5,集計pivot!$163:$163,0)),0)</f>
        <v>0</v>
      </c>
      <c r="AC21" s="115">
        <f>IFERROR(INDEX(集計pivot!$138:$157,MATCH(集計2023年度販売量!$B21,集計pivot!$A$138:$A$157,0),MATCH(集計2023年度販売量!Y$5,集計pivot!$138:$138,0)),0)</f>
        <v>0</v>
      </c>
      <c r="AD21" s="116">
        <f>IFERROR(INDEX(集計pivot!$83:$102,MATCH(集計2023年度販売量!$B21,集計pivot!$A$83:$A$102,0),MATCH(集計2023年度販売量!Y$5,集計pivot!$83:$83,0)),0)</f>
        <v>0</v>
      </c>
      <c r="AE21" s="117">
        <f t="shared" si="8"/>
        <v>1.6799999999999995</v>
      </c>
      <c r="AF21" s="109">
        <f>IFERROR(INDEX(集計pivot!$4:$24,MATCH(集計2023年度販売量!$B21,集計pivot!$A$4:$A$24,0),MATCH(集計2023年度販売量!AF$5,集計pivot!$4:$4,0)),0)</f>
        <v>0</v>
      </c>
      <c r="AG21" s="112">
        <f>IFERROR(INDEX(集計pivot!$28:$48,MATCH(集計2023年度販売量!$B21,集計pivot!$A$28:$A$48,0),MATCH(集計2023年度販売量!AF$5,集計pivot!$28:$28,0)),0)</f>
        <v>0</v>
      </c>
      <c r="AH21" s="113">
        <f>IFERROR(INDEX(集計pivot!$112:$131,MATCH(集計2023年度販売量!$B21,集計pivot!$A$112:$A$131,0),MATCH(集計2023年度販売量!AF$5,集計pivot!$112:$112,0)),0)</f>
        <v>0</v>
      </c>
      <c r="AI21" s="114">
        <f>IFERROR(INDEX(集計pivot!$163:$182,MATCH(集計2023年度販売量!$B21,集計pivot!$A$163:$A$182,0),MATCH(集計2023年度販売量!AF$5,集計pivot!$163:$163,0)),0)</f>
        <v>0</v>
      </c>
      <c r="AJ21" s="115">
        <f>IFERROR(INDEX(集計pivot!$138:$157,MATCH(集計2023年度販売量!$B21,集計pivot!$A$138:$A$157,0),MATCH(集計2023年度販売量!AF$5,集計pivot!$138:$138,0)),0)</f>
        <v>0</v>
      </c>
      <c r="AK21" s="116">
        <f>IFERROR(INDEX(集計pivot!$83:$102,MATCH(集計2023年度販売量!$B21,集計pivot!$A$83:$A$102,0),MATCH(集計2023年度販売量!AF$5,集計pivot!$83:$83,0)),0)</f>
        <v>0</v>
      </c>
      <c r="AL21" s="117">
        <f t="shared" si="9"/>
        <v>1.6799999999999995</v>
      </c>
      <c r="AM21" s="109">
        <f>IFERROR(INDEX(集計pivot!$4:$24,MATCH(集計2023年度販売量!$B21,集計pivot!$A$4:$A$24,0),MATCH(集計2023年度販売量!AM$5,集計pivot!$4:$4,0)),0)</f>
        <v>0</v>
      </c>
      <c r="AN21" s="112">
        <f>IFERROR(INDEX(集計pivot!$28:$48,MATCH(集計2023年度販売量!$B21,集計pivot!$A$28:$A$48,0),MATCH(集計2023年度販売量!AM$5,集計pivot!$28:$28,0)),0)</f>
        <v>0</v>
      </c>
      <c r="AO21" s="113">
        <f>IFERROR(INDEX(集計pivot!$112:$131,MATCH(集計2023年度販売量!$B21,集計pivot!$A$112:$A$131,0),MATCH(集計2023年度販売量!AM$5,集計pivot!$112:$112,0)),0)</f>
        <v>0</v>
      </c>
      <c r="AP21" s="114">
        <f>IFERROR(INDEX(集計pivot!$163:$182,MATCH(集計2023年度販売量!$B21,集計pivot!$A$163:$A$182,0),MATCH(集計2023年度販売量!AM$5,集計pivot!$163:$163,0)),0)</f>
        <v>0</v>
      </c>
      <c r="AQ21" s="115">
        <f>IFERROR(INDEX(集計pivot!$138:$157,MATCH(集計2023年度販売量!$B21,集計pivot!$A$138:$A$157,0),MATCH(集計2023年度販売量!AM$5,集計pivot!$138:$138,0)),0)</f>
        <v>0</v>
      </c>
      <c r="AR21" s="116">
        <f>IFERROR(INDEX(集計pivot!$83:$102,MATCH(集計2023年度販売量!$B21,集計pivot!$A$83:$A$102,0),MATCH(集計2023年度販売量!AM$5,集計pivot!$83:$83,0)),0)</f>
        <v>0</v>
      </c>
      <c r="AS21" s="117">
        <f t="shared" si="10"/>
        <v>1.6799999999999995</v>
      </c>
      <c r="AT21" s="109">
        <f>IFERROR(INDEX(集計pivot!$4:$24,MATCH(集計2023年度販売量!$B21,集計pivot!$A$4:$A$24,0),MATCH(集計2023年度販売量!AT$5,集計pivot!$4:$4,0)),0)</f>
        <v>0</v>
      </c>
      <c r="AU21" s="112">
        <f>IFERROR(INDEX(集計pivot!$28:$48,MATCH(集計2023年度販売量!$B21,集計pivot!$A$28:$A$48,0),MATCH(集計2023年度販売量!AT$5,集計pivot!$28:$28,0)),0)</f>
        <v>0</v>
      </c>
      <c r="AV21" s="113">
        <f>IFERROR(INDEX(集計pivot!$112:$131,MATCH(集計2023年度販売量!$B21,集計pivot!$A$112:$A$131,0),MATCH(集計2023年度販売量!AT$5,集計pivot!$112:$112,0)),0)</f>
        <v>0</v>
      </c>
      <c r="AW21" s="114">
        <f>IFERROR(INDEX(集計pivot!$163:$182,MATCH(集計2023年度販売量!$B21,集計pivot!$A$163:$A$182,0),MATCH(集計2023年度販売量!AT$5,集計pivot!$163:$163,0)),0)</f>
        <v>0</v>
      </c>
      <c r="AX21" s="115">
        <f>IFERROR(INDEX(集計pivot!$138:$157,MATCH(集計2023年度販売量!$B21,集計pivot!$A$138:$A$157,0),MATCH(集計2023年度販売量!AT$5,集計pivot!$138:$138,0)),0)</f>
        <v>0</v>
      </c>
      <c r="AY21" s="116">
        <f>IFERROR(INDEX(集計pivot!$83:$102,MATCH(集計2023年度販売量!$B21,集計pivot!$A$83:$A$102,0),MATCH(集計2023年度販売量!AT$5,集計pivot!$83:$83,0)),0)</f>
        <v>0</v>
      </c>
      <c r="AZ21" s="117">
        <f t="shared" si="11"/>
        <v>1.6799999999999995</v>
      </c>
      <c r="BA21" s="109">
        <f>IFERROR(INDEX(集計pivot!$4:$24,MATCH(集計2023年度販売量!$B21,集計pivot!$A$4:$A$24,0),MATCH(集計2023年度販売量!BA$5,集計pivot!$4:$4,0)),0)</f>
        <v>0</v>
      </c>
      <c r="BB21" s="112">
        <f>IFERROR(INDEX(集計pivot!$28:$48,MATCH(集計2023年度販売量!$B21,集計pivot!$A$28:$A$48,0),MATCH(集計2023年度販売量!BA$5,集計pivot!$28:$28,0)),0)</f>
        <v>0</v>
      </c>
      <c r="BC21" s="113">
        <f>IFERROR(INDEX(集計pivot!$112:$131,MATCH(集計2023年度販売量!$B21,集計pivot!$A$112:$A$131,0),MATCH(集計2023年度販売量!BA$5,集計pivot!$112:$112,0)),0)</f>
        <v>0</v>
      </c>
      <c r="BD21" s="114">
        <f>IFERROR(INDEX(集計pivot!$163:$182,MATCH(集計2023年度販売量!$B21,集計pivot!$A$163:$A$182,0),MATCH(集計2023年度販売量!BA$5,集計pivot!$163:$163,0)),0)</f>
        <v>0</v>
      </c>
      <c r="BE21" s="115">
        <f>IFERROR(INDEX(集計pivot!$138:$157,MATCH(集計2023年度販売量!$B21,集計pivot!$A$138:$A$157,0),MATCH(集計2023年度販売量!BA$5,集計pivot!$138:$138,0)),0)</f>
        <v>0</v>
      </c>
      <c r="BF21" s="116">
        <f>IFERROR(INDEX(集計pivot!$83:$102,MATCH(集計2023年度販売量!$B21,集計pivot!$A$83:$A$102,0),MATCH(集計2023年度販売量!BA$5,集計pivot!$83:$83,0)),0)</f>
        <v>0</v>
      </c>
      <c r="BG21" s="117">
        <f t="shared" si="12"/>
        <v>1.6799999999999995</v>
      </c>
      <c r="BH21" s="109">
        <f>IFERROR(INDEX(集計pivot!$4:$24,MATCH(集計2023年度販売量!$B21,集計pivot!$A$4:$A$24,0),MATCH(集計2023年度販売量!BH$5,集計pivot!$4:$4,0)),0)</f>
        <v>0</v>
      </c>
      <c r="BI21" s="112">
        <f>IFERROR(INDEX(集計pivot!$28:$48,MATCH(集計2023年度販売量!$B21,集計pivot!$A$28:$A$48,0),MATCH(集計2023年度販売量!BH$5,集計pivot!$28:$28,0)),0)</f>
        <v>0</v>
      </c>
      <c r="BJ21" s="113">
        <f>IFERROR(INDEX(集計pivot!$112:$131,MATCH(集計2023年度販売量!$B21,集計pivot!$A$112:$A$131,0),MATCH(集計2023年度販売量!BH$5,集計pivot!$112:$112,0)),0)</f>
        <v>0</v>
      </c>
      <c r="BK21" s="114">
        <f>IFERROR(INDEX(集計pivot!$163:$182,MATCH(集計2023年度販売量!$B21,集計pivot!$A$163:$A$182,0),MATCH(集計2023年度販売量!BH$5,集計pivot!$163:$163,0)),0)</f>
        <v>0</v>
      </c>
      <c r="BL21" s="115">
        <f>IFERROR(INDEX(集計pivot!$138:$157,MATCH(集計2023年度販売量!$B21,集計pivot!$A$138:$A$157,0),MATCH(集計2023年度販売量!BH$5,集計pivot!$138:$138,0)),0)</f>
        <v>0</v>
      </c>
      <c r="BM21" s="116">
        <f>IFERROR(INDEX(集計pivot!$83:$102,MATCH(集計2023年度販売量!$B21,集計pivot!$A$83:$A$102,0),MATCH(集計2023年度販売量!BH$5,集計pivot!$83:$83,0)),0)</f>
        <v>0</v>
      </c>
      <c r="BN21" s="117">
        <f t="shared" si="13"/>
        <v>1.6799999999999995</v>
      </c>
      <c r="BO21" s="109">
        <f>IFERROR(INDEX(集計pivot!$4:$24,MATCH(集計2023年度販売量!$B21,集計pivot!$A$4:$A$24,0),MATCH(集計2023年度販売量!BO$5,集計pivot!$4:$4,0)),0)</f>
        <v>0</v>
      </c>
      <c r="BP21" s="112">
        <f>IFERROR(INDEX(集計pivot!$28:$48,MATCH(集計2023年度販売量!$B21,集計pivot!$A$28:$A$48,0),MATCH(集計2023年度販売量!BO$5,集計pivot!$28:$28,0)),0)</f>
        <v>0</v>
      </c>
      <c r="BQ21" s="113">
        <f>IFERROR(INDEX(集計pivot!$112:$131,MATCH(集計2023年度販売量!$B21,集計pivot!$A$112:$A$131,0),MATCH(集計2023年度販売量!BO$5,集計pivot!$112:$112,0)),0)</f>
        <v>0</v>
      </c>
      <c r="BR21" s="114">
        <f>IFERROR(INDEX(集計pivot!$163:$182,MATCH(集計2023年度販売量!$B21,集計pivot!$A$163:$A$182,0),MATCH(集計2023年度販売量!BO$5,集計pivot!$163:$163,0)),0)</f>
        <v>0</v>
      </c>
      <c r="BS21" s="115">
        <f>IFERROR(INDEX(集計pivot!$138:$157,MATCH(集計2023年度販売量!$B21,集計pivot!$A$138:$A$157,0),MATCH(集計2023年度販売量!BO$5,集計pivot!$138:$138,0)),0)</f>
        <v>0</v>
      </c>
      <c r="BT21" s="116">
        <f>IFERROR(INDEX(集計pivot!$83:$102,MATCH(集計2023年度販売量!$B21,集計pivot!$A$83:$A$102,0),MATCH(集計2023年度販売量!BO$5,集計pivot!$83:$83,0)),0)</f>
        <v>0</v>
      </c>
      <c r="BU21" s="117">
        <f t="shared" si="14"/>
        <v>1.6799999999999995</v>
      </c>
      <c r="BV21" s="109">
        <f>IFERROR(INDEX(集計pivot!$4:$24,MATCH(集計2023年度販売量!$B21,集計pivot!$A$4:$A$24,0),MATCH(集計2023年度販売量!BV$5,集計pivot!$4:$4,0)),0)</f>
        <v>0</v>
      </c>
      <c r="BW21" s="112">
        <f>IFERROR(INDEX(集計pivot!$28:$48,MATCH(集計2023年度販売量!$B21,集計pivot!$A$28:$A$48,0),MATCH(集計2023年度販売量!BV$5,集計pivot!$28:$28,0)),0)</f>
        <v>0</v>
      </c>
      <c r="BX21" s="113">
        <f>IFERROR(INDEX(集計pivot!$112:$131,MATCH(集計2023年度販売量!$B21,集計pivot!$A$112:$A$131,0),MATCH(集計2023年度販売量!BV$5,集計pivot!$112:$112,0)),0)</f>
        <v>0</v>
      </c>
      <c r="BY21" s="114">
        <f>IFERROR(INDEX(集計pivot!$163:$182,MATCH(集計2023年度販売量!$B21,集計pivot!$A$163:$A$182,0),MATCH(集計2023年度販売量!BV$5,集計pivot!$163:$163,0)),0)</f>
        <v>0</v>
      </c>
      <c r="BZ21" s="115">
        <f>IFERROR(INDEX(集計pivot!$138:$157,MATCH(集計2023年度販売量!$B21,集計pivot!$A$138:$A$157,0),MATCH(集計2023年度販売量!BV$5,集計pivot!$138:$138,0)),0)</f>
        <v>0</v>
      </c>
      <c r="CA21" s="116">
        <f>IFERROR(INDEX(集計pivot!$83:$102,MATCH(集計2023年度販売量!$B21,集計pivot!$A$83:$A$102,0),MATCH(集計2023年度販売量!BV$5,集計pivot!$83:$83,0)),0)</f>
        <v>0</v>
      </c>
      <c r="CB21" s="117">
        <f t="shared" si="15"/>
        <v>1.6799999999999995</v>
      </c>
      <c r="CC21" s="109">
        <f>IFERROR(INDEX(集計pivot!$4:$24,MATCH(集計2023年度販売量!$B21,集計pivot!$A$4:$A$24,0),MATCH(集計2023年度販売量!CC$5,集計pivot!$4:$4,0)),0)</f>
        <v>0</v>
      </c>
      <c r="CD21" s="112">
        <f>IFERROR(INDEX(集計pivot!$28:$48,MATCH(集計2023年度販売量!$B21,集計pivot!$A$28:$A$48,0),MATCH(集計2023年度販売量!CC$5,集計pivot!$28:$28,0)),0)</f>
        <v>0</v>
      </c>
      <c r="CE21" s="113">
        <f>IFERROR(INDEX(集計pivot!$112:$131,MATCH(集計2023年度販売量!$B21,集計pivot!$A$112:$A$131,0),MATCH(集計2023年度販売量!CC$5,集計pivot!$112:$112,0)),0)</f>
        <v>0</v>
      </c>
      <c r="CF21" s="114">
        <f>IFERROR(INDEX(集計pivot!$163:$182,MATCH(集計2023年度販売量!$B21,集計pivot!$A$163:$A$182,0),MATCH(集計2023年度販売量!CC$5,集計pivot!$163:$163,0)),0)</f>
        <v>0</v>
      </c>
      <c r="CG21" s="115">
        <f>IFERROR(INDEX(集計pivot!$138:$157,MATCH(集計2023年度販売量!$B21,集計pivot!$A$138:$A$157,0),MATCH(集計2023年度販売量!CC$5,集計pivot!$138:$138,0)),0)</f>
        <v>0</v>
      </c>
      <c r="CH21" s="116">
        <f>IFERROR(INDEX(集計pivot!$83:$102,MATCH(集計2023年度販売量!$B21,集計pivot!$A$83:$A$102,0),MATCH(集計2023年度販売量!CC$5,集計pivot!$83:$83,0)),0)</f>
        <v>0</v>
      </c>
      <c r="CI21" s="117">
        <f t="shared" si="16"/>
        <v>1.6799999999999995</v>
      </c>
      <c r="CK21" t="str">
        <f t="shared" si="0"/>
        <v>リキュール</v>
      </c>
      <c r="CL21" s="130">
        <f t="shared" si="1"/>
        <v>0</v>
      </c>
      <c r="CM21" s="130">
        <f t="shared" si="17"/>
        <v>1.6799999999999995</v>
      </c>
      <c r="CN21" s="130">
        <f t="shared" si="2"/>
        <v>0</v>
      </c>
      <c r="CO21" s="130">
        <f t="shared" si="3"/>
        <v>1.6799999999999995</v>
      </c>
      <c r="CQ21" s="131" t="str">
        <f t="shared" si="4"/>
        <v>リキュール</v>
      </c>
      <c r="CR21" s="46">
        <f t="shared" si="18"/>
        <v>0</v>
      </c>
      <c r="CS21" s="46">
        <f t="shared" si="18"/>
        <v>2</v>
      </c>
      <c r="CT21" s="46">
        <f t="shared" si="18"/>
        <v>0</v>
      </c>
      <c r="CU21" s="46">
        <f t="shared" si="18"/>
        <v>2</v>
      </c>
      <c r="CY21" s="133" t="s">
        <v>315</v>
      </c>
      <c r="CZ21" s="134">
        <f t="shared" si="19"/>
        <v>0</v>
      </c>
      <c r="DA21" s="134"/>
      <c r="DB21" s="134">
        <f t="shared" si="20"/>
        <v>2</v>
      </c>
      <c r="DC21" s="134">
        <f t="shared" si="21"/>
        <v>2</v>
      </c>
    </row>
    <row r="22" spans="2:107" s="46" customFormat="1" x14ac:dyDescent="0.55000000000000004">
      <c r="B22" s="52" t="str">
        <f>'master（記入例）'!AL18</f>
        <v>雑酒</v>
      </c>
      <c r="C22" s="107">
        <v>0</v>
      </c>
      <c r="D22" s="109">
        <f>IFERROR(INDEX(集計pivot!$4:$24,MATCH(集計2023年度販売量!$B22,集計pivot!$A$4:$A$24,0),MATCH(集計2023年度販売量!D$5,集計pivot!$4:$4,0)),0)</f>
        <v>0</v>
      </c>
      <c r="E22" s="112">
        <f>IFERROR(INDEX(集計pivot!$28:$48,MATCH(集計2023年度販売量!$B22,集計pivot!$A$28:$A$48,0),MATCH(集計2023年度販売量!D$5,集計pivot!$28:$28,0)),0)</f>
        <v>0</v>
      </c>
      <c r="F22" s="113">
        <f>IFERROR(INDEX(集計pivot!$112:$131,MATCH(集計2023年度販売量!$B22,集計pivot!$A$112:$A$131,0),MATCH(集計2023年度販売量!D$5,集計pivot!$112:$112,0)),0)</f>
        <v>0</v>
      </c>
      <c r="G22" s="114">
        <f>IFERROR(INDEX(集計pivot!$163:$182,MATCH(集計2023年度販売量!$B22,集計pivot!$A$163:$A$182,0),MATCH(集計2023年度販売量!D$5,集計pivot!$163:$163,0)),0)</f>
        <v>0</v>
      </c>
      <c r="H22" s="115">
        <f>IFERROR(INDEX(集計pivot!$138:$157,MATCH(集計2023年度販売量!$B22,集計pivot!$A$138:$A$157,0),MATCH(集計2023年度販売量!D$5,集計pivot!$138:$138,0)),0)</f>
        <v>0</v>
      </c>
      <c r="I22" s="116">
        <f>IFERROR(INDEX(集計pivot!$83:$102,MATCH(集計2023年度販売量!$B22,集計pivot!$A$83:$A$102,0),MATCH(集計2023年度販売量!D$5,集計pivot!$83:$83,0)),0)</f>
        <v>0</v>
      </c>
      <c r="J22" s="117">
        <f t="shared" si="5"/>
        <v>0</v>
      </c>
      <c r="K22" s="109">
        <f>IFERROR(INDEX(集計pivot!$4:$24,MATCH(集計2023年度販売量!$B22,集計pivot!$A$4:$A$24,0),MATCH(集計2023年度販売量!K$5,集計pivot!$4:$4,0)),0)</f>
        <v>0</v>
      </c>
      <c r="L22" s="112">
        <f>IFERROR(INDEX(集計pivot!$28:$48,MATCH(集計2023年度販売量!$B22,集計pivot!$A$28:$A$48,0),MATCH(集計2023年度販売量!K$5,集計pivot!$28:$28,0)),0)</f>
        <v>0</v>
      </c>
      <c r="M22" s="113">
        <f>IFERROR(INDEX(集計pivot!$112:$131,MATCH(集計2023年度販売量!$B22,集計pivot!$A$112:$A$131,0),MATCH(集計2023年度販売量!K$5,集計pivot!$112:$112,0)),0)</f>
        <v>0</v>
      </c>
      <c r="N22" s="114">
        <f>IFERROR(INDEX(集計pivot!$163:$182,MATCH(集計2023年度販売量!$B22,集計pivot!$A$163:$A$182,0),MATCH(集計2023年度販売量!K$5,集計pivot!$163:$163,0)),0)</f>
        <v>0</v>
      </c>
      <c r="O22" s="115">
        <f>IFERROR(INDEX(集計pivot!$138:$157,MATCH(集計2023年度販売量!$B22,集計pivot!$A$138:$A$157,0),MATCH(集計2023年度販売量!K$5,集計pivot!$138:$138,0)),0)</f>
        <v>0</v>
      </c>
      <c r="P22" s="116">
        <f>IFERROR(INDEX(集計pivot!$83:$102,MATCH(集計2023年度販売量!$B22,集計pivot!$A$83:$A$102,0),MATCH(集計2023年度販売量!K$5,集計pivot!$83:$83,0)),0)</f>
        <v>0</v>
      </c>
      <c r="Q22" s="117">
        <f t="shared" si="6"/>
        <v>0</v>
      </c>
      <c r="R22" s="109">
        <f>IFERROR(INDEX(集計pivot!$4:$24,MATCH(集計2023年度販売量!$B22,集計pivot!$A$4:$A$24,0),MATCH(集計2023年度販売量!R$5,集計pivot!$4:$4,0)),0)</f>
        <v>0</v>
      </c>
      <c r="S22" s="112">
        <f>IFERROR(INDEX(集計pivot!$28:$48,MATCH(集計2023年度販売量!$B22,集計pivot!$A$28:$A$48,0),MATCH(集計2023年度販売量!R$5,集計pivot!$28:$28,0)),0)</f>
        <v>0</v>
      </c>
      <c r="T22" s="113">
        <f>IFERROR(INDEX(集計pivot!$112:$131,MATCH(集計2023年度販売量!$B22,集計pivot!$A$112:$A$131,0),MATCH(集計2023年度販売量!R$5,集計pivot!$112:$112,0)),0)</f>
        <v>0</v>
      </c>
      <c r="U22" s="114">
        <f>IFERROR(INDEX(集計pivot!$163:$182,MATCH(集計2023年度販売量!$B22,集計pivot!$A$163:$A$182,0),MATCH(集計2023年度販売量!R$5,集計pivot!$163:$163,0)),0)</f>
        <v>0</v>
      </c>
      <c r="V22" s="115">
        <f>IFERROR(INDEX(集計pivot!$138:$157,MATCH(集計2023年度販売量!$B22,集計pivot!$A$138:$A$157,0),MATCH(集計2023年度販売量!R$5,集計pivot!$138:$138,0)),0)</f>
        <v>0</v>
      </c>
      <c r="W22" s="116">
        <f>IFERROR(INDEX(集計pivot!$83:$102,MATCH(集計2023年度販売量!$B22,集計pivot!$A$83:$A$102,0),MATCH(集計2023年度販売量!R$5,集計pivot!$83:$83,0)),0)</f>
        <v>0</v>
      </c>
      <c r="X22" s="117">
        <f t="shared" si="7"/>
        <v>0</v>
      </c>
      <c r="Y22" s="109">
        <f>IFERROR(INDEX(集計pivot!$4:$24,MATCH(集計2023年度販売量!$B22,集計pivot!$A$4:$A$24,0),MATCH(集計2023年度販売量!Y$5,集計pivot!$4:$4,0)),0)</f>
        <v>0</v>
      </c>
      <c r="Z22" s="112">
        <f>IFERROR(INDEX(集計pivot!$28:$48,MATCH(集計2023年度販売量!$B22,集計pivot!$A$28:$A$48,0),MATCH(集計2023年度販売量!Y$5,集計pivot!$28:$28,0)),0)</f>
        <v>0</v>
      </c>
      <c r="AA22" s="113">
        <f>IFERROR(INDEX(集計pivot!$112:$131,MATCH(集計2023年度販売量!$B22,集計pivot!$A$112:$A$131,0),MATCH(集計2023年度販売量!Y$5,集計pivot!$112:$112,0)),0)</f>
        <v>0</v>
      </c>
      <c r="AB22" s="114">
        <f>IFERROR(INDEX(集計pivot!$163:$182,MATCH(集計2023年度販売量!$B22,集計pivot!$A$163:$A$182,0),MATCH(集計2023年度販売量!Y$5,集計pivot!$163:$163,0)),0)</f>
        <v>0</v>
      </c>
      <c r="AC22" s="115">
        <f>IFERROR(INDEX(集計pivot!$138:$157,MATCH(集計2023年度販売量!$B22,集計pivot!$A$138:$A$157,0),MATCH(集計2023年度販売量!Y$5,集計pivot!$138:$138,0)),0)</f>
        <v>0</v>
      </c>
      <c r="AD22" s="116">
        <f>IFERROR(INDEX(集計pivot!$83:$102,MATCH(集計2023年度販売量!$B22,集計pivot!$A$83:$A$102,0),MATCH(集計2023年度販売量!Y$5,集計pivot!$83:$83,0)),0)</f>
        <v>0</v>
      </c>
      <c r="AE22" s="117">
        <f t="shared" si="8"/>
        <v>0</v>
      </c>
      <c r="AF22" s="109">
        <f>IFERROR(INDEX(集計pivot!$4:$24,MATCH(集計2023年度販売量!$B22,集計pivot!$A$4:$A$24,0),MATCH(集計2023年度販売量!AF$5,集計pivot!$4:$4,0)),0)</f>
        <v>0</v>
      </c>
      <c r="AG22" s="112">
        <f>IFERROR(INDEX(集計pivot!$28:$48,MATCH(集計2023年度販売量!$B22,集計pivot!$A$28:$A$48,0),MATCH(集計2023年度販売量!AF$5,集計pivot!$28:$28,0)),0)</f>
        <v>0</v>
      </c>
      <c r="AH22" s="113">
        <f>IFERROR(INDEX(集計pivot!$112:$131,MATCH(集計2023年度販売量!$B22,集計pivot!$A$112:$A$131,0),MATCH(集計2023年度販売量!AF$5,集計pivot!$112:$112,0)),0)</f>
        <v>0</v>
      </c>
      <c r="AI22" s="114">
        <f>IFERROR(INDEX(集計pivot!$163:$182,MATCH(集計2023年度販売量!$B22,集計pivot!$A$163:$A$182,0),MATCH(集計2023年度販売量!AF$5,集計pivot!$163:$163,0)),0)</f>
        <v>0</v>
      </c>
      <c r="AJ22" s="115">
        <f>IFERROR(INDEX(集計pivot!$138:$157,MATCH(集計2023年度販売量!$B22,集計pivot!$A$138:$A$157,0),MATCH(集計2023年度販売量!AF$5,集計pivot!$138:$138,0)),0)</f>
        <v>0</v>
      </c>
      <c r="AK22" s="116">
        <f>IFERROR(INDEX(集計pivot!$83:$102,MATCH(集計2023年度販売量!$B22,集計pivot!$A$83:$A$102,0),MATCH(集計2023年度販売量!AF$5,集計pivot!$83:$83,0)),0)</f>
        <v>0</v>
      </c>
      <c r="AL22" s="117">
        <f t="shared" si="9"/>
        <v>0</v>
      </c>
      <c r="AM22" s="109">
        <f>IFERROR(INDEX(集計pivot!$4:$24,MATCH(集計2023年度販売量!$B22,集計pivot!$A$4:$A$24,0),MATCH(集計2023年度販売量!AM$5,集計pivot!$4:$4,0)),0)</f>
        <v>0</v>
      </c>
      <c r="AN22" s="112">
        <f>IFERROR(INDEX(集計pivot!$28:$48,MATCH(集計2023年度販売量!$B22,集計pivot!$A$28:$A$48,0),MATCH(集計2023年度販売量!AM$5,集計pivot!$28:$28,0)),0)</f>
        <v>0</v>
      </c>
      <c r="AO22" s="113">
        <f>IFERROR(INDEX(集計pivot!$112:$131,MATCH(集計2023年度販売量!$B22,集計pivot!$A$112:$A$131,0),MATCH(集計2023年度販売量!AM$5,集計pivot!$112:$112,0)),0)</f>
        <v>0</v>
      </c>
      <c r="AP22" s="114">
        <f>IFERROR(INDEX(集計pivot!$163:$182,MATCH(集計2023年度販売量!$B22,集計pivot!$A$163:$A$182,0),MATCH(集計2023年度販売量!AM$5,集計pivot!$163:$163,0)),0)</f>
        <v>0</v>
      </c>
      <c r="AQ22" s="115">
        <f>IFERROR(INDEX(集計pivot!$138:$157,MATCH(集計2023年度販売量!$B22,集計pivot!$A$138:$A$157,0),MATCH(集計2023年度販売量!AM$5,集計pivot!$138:$138,0)),0)</f>
        <v>0</v>
      </c>
      <c r="AR22" s="116">
        <f>IFERROR(INDEX(集計pivot!$83:$102,MATCH(集計2023年度販売量!$B22,集計pivot!$A$83:$A$102,0),MATCH(集計2023年度販売量!AM$5,集計pivot!$83:$83,0)),0)</f>
        <v>0</v>
      </c>
      <c r="AS22" s="117">
        <f t="shared" si="10"/>
        <v>0</v>
      </c>
      <c r="AT22" s="109">
        <f>IFERROR(INDEX(集計pivot!$4:$24,MATCH(集計2023年度販売量!$B22,集計pivot!$A$4:$A$24,0),MATCH(集計2023年度販売量!AT$5,集計pivot!$4:$4,0)),0)</f>
        <v>0</v>
      </c>
      <c r="AU22" s="112">
        <f>IFERROR(INDEX(集計pivot!$28:$48,MATCH(集計2023年度販売量!$B22,集計pivot!$A$28:$A$48,0),MATCH(集計2023年度販売量!AT$5,集計pivot!$28:$28,0)),0)</f>
        <v>0</v>
      </c>
      <c r="AV22" s="113">
        <f>IFERROR(INDEX(集計pivot!$112:$131,MATCH(集計2023年度販売量!$B22,集計pivot!$A$112:$A$131,0),MATCH(集計2023年度販売量!AT$5,集計pivot!$112:$112,0)),0)</f>
        <v>0</v>
      </c>
      <c r="AW22" s="114">
        <f>IFERROR(INDEX(集計pivot!$163:$182,MATCH(集計2023年度販売量!$B22,集計pivot!$A$163:$A$182,0),MATCH(集計2023年度販売量!AT$5,集計pivot!$163:$163,0)),0)</f>
        <v>0</v>
      </c>
      <c r="AX22" s="115">
        <f>IFERROR(INDEX(集計pivot!$138:$157,MATCH(集計2023年度販売量!$B22,集計pivot!$A$138:$A$157,0),MATCH(集計2023年度販売量!AT$5,集計pivot!$138:$138,0)),0)</f>
        <v>0</v>
      </c>
      <c r="AY22" s="116">
        <f>IFERROR(INDEX(集計pivot!$83:$102,MATCH(集計2023年度販売量!$B22,集計pivot!$A$83:$A$102,0),MATCH(集計2023年度販売量!AT$5,集計pivot!$83:$83,0)),0)</f>
        <v>0</v>
      </c>
      <c r="AZ22" s="117">
        <f t="shared" si="11"/>
        <v>0</v>
      </c>
      <c r="BA22" s="109">
        <f>IFERROR(INDEX(集計pivot!$4:$24,MATCH(集計2023年度販売量!$B22,集計pivot!$A$4:$A$24,0),MATCH(集計2023年度販売量!BA$5,集計pivot!$4:$4,0)),0)</f>
        <v>0</v>
      </c>
      <c r="BB22" s="112">
        <f>IFERROR(INDEX(集計pivot!$28:$48,MATCH(集計2023年度販売量!$B22,集計pivot!$A$28:$A$48,0),MATCH(集計2023年度販売量!BA$5,集計pivot!$28:$28,0)),0)</f>
        <v>0</v>
      </c>
      <c r="BC22" s="113">
        <f>IFERROR(INDEX(集計pivot!$112:$131,MATCH(集計2023年度販売量!$B22,集計pivot!$A$112:$A$131,0),MATCH(集計2023年度販売量!BA$5,集計pivot!$112:$112,0)),0)</f>
        <v>0</v>
      </c>
      <c r="BD22" s="114">
        <f>IFERROR(INDEX(集計pivot!$163:$182,MATCH(集計2023年度販売量!$B22,集計pivot!$A$163:$A$182,0),MATCH(集計2023年度販売量!BA$5,集計pivot!$163:$163,0)),0)</f>
        <v>0</v>
      </c>
      <c r="BE22" s="115">
        <f>IFERROR(INDEX(集計pivot!$138:$157,MATCH(集計2023年度販売量!$B22,集計pivot!$A$138:$A$157,0),MATCH(集計2023年度販売量!BA$5,集計pivot!$138:$138,0)),0)</f>
        <v>0</v>
      </c>
      <c r="BF22" s="116">
        <f>IFERROR(INDEX(集計pivot!$83:$102,MATCH(集計2023年度販売量!$B22,集計pivot!$A$83:$A$102,0),MATCH(集計2023年度販売量!BA$5,集計pivot!$83:$83,0)),0)</f>
        <v>0</v>
      </c>
      <c r="BG22" s="117">
        <f t="shared" si="12"/>
        <v>0</v>
      </c>
      <c r="BH22" s="109">
        <f>IFERROR(INDEX(集計pivot!$4:$24,MATCH(集計2023年度販売量!$B22,集計pivot!$A$4:$A$24,0),MATCH(集計2023年度販売量!BH$5,集計pivot!$4:$4,0)),0)</f>
        <v>0</v>
      </c>
      <c r="BI22" s="112">
        <f>IFERROR(INDEX(集計pivot!$28:$48,MATCH(集計2023年度販売量!$B22,集計pivot!$A$28:$A$48,0),MATCH(集計2023年度販売量!BH$5,集計pivot!$28:$28,0)),0)</f>
        <v>0</v>
      </c>
      <c r="BJ22" s="113">
        <f>IFERROR(INDEX(集計pivot!$112:$131,MATCH(集計2023年度販売量!$B22,集計pivot!$A$112:$A$131,0),MATCH(集計2023年度販売量!BH$5,集計pivot!$112:$112,0)),0)</f>
        <v>0</v>
      </c>
      <c r="BK22" s="114">
        <f>IFERROR(INDEX(集計pivot!$163:$182,MATCH(集計2023年度販売量!$B22,集計pivot!$A$163:$A$182,0),MATCH(集計2023年度販売量!BH$5,集計pivot!$163:$163,0)),0)</f>
        <v>0</v>
      </c>
      <c r="BL22" s="115">
        <f>IFERROR(INDEX(集計pivot!$138:$157,MATCH(集計2023年度販売量!$B22,集計pivot!$A$138:$A$157,0),MATCH(集計2023年度販売量!BH$5,集計pivot!$138:$138,0)),0)</f>
        <v>0</v>
      </c>
      <c r="BM22" s="116">
        <f>IFERROR(INDEX(集計pivot!$83:$102,MATCH(集計2023年度販売量!$B22,集計pivot!$A$83:$A$102,0),MATCH(集計2023年度販売量!BH$5,集計pivot!$83:$83,0)),0)</f>
        <v>0</v>
      </c>
      <c r="BN22" s="117">
        <f t="shared" si="13"/>
        <v>0</v>
      </c>
      <c r="BO22" s="109">
        <f>IFERROR(INDEX(集計pivot!$4:$24,MATCH(集計2023年度販売量!$B22,集計pivot!$A$4:$A$24,0),MATCH(集計2023年度販売量!BO$5,集計pivot!$4:$4,0)),0)</f>
        <v>0</v>
      </c>
      <c r="BP22" s="112">
        <f>IFERROR(INDEX(集計pivot!$28:$48,MATCH(集計2023年度販売量!$B22,集計pivot!$A$28:$A$48,0),MATCH(集計2023年度販売量!BO$5,集計pivot!$28:$28,0)),0)</f>
        <v>0</v>
      </c>
      <c r="BQ22" s="113">
        <f>IFERROR(INDEX(集計pivot!$112:$131,MATCH(集計2023年度販売量!$B22,集計pivot!$A$112:$A$131,0),MATCH(集計2023年度販売量!BO$5,集計pivot!$112:$112,0)),0)</f>
        <v>0</v>
      </c>
      <c r="BR22" s="114">
        <f>IFERROR(INDEX(集計pivot!$163:$182,MATCH(集計2023年度販売量!$B22,集計pivot!$A$163:$A$182,0),MATCH(集計2023年度販売量!BO$5,集計pivot!$163:$163,0)),0)</f>
        <v>0</v>
      </c>
      <c r="BS22" s="115">
        <f>IFERROR(INDEX(集計pivot!$138:$157,MATCH(集計2023年度販売量!$B22,集計pivot!$A$138:$A$157,0),MATCH(集計2023年度販売量!BO$5,集計pivot!$138:$138,0)),0)</f>
        <v>0</v>
      </c>
      <c r="BT22" s="116">
        <f>IFERROR(INDEX(集計pivot!$83:$102,MATCH(集計2023年度販売量!$B22,集計pivot!$A$83:$A$102,0),MATCH(集計2023年度販売量!BO$5,集計pivot!$83:$83,0)),0)</f>
        <v>0</v>
      </c>
      <c r="BU22" s="117">
        <f t="shared" si="14"/>
        <v>0</v>
      </c>
      <c r="BV22" s="109">
        <f>IFERROR(INDEX(集計pivot!$4:$24,MATCH(集計2023年度販売量!$B22,集計pivot!$A$4:$A$24,0),MATCH(集計2023年度販売量!BV$5,集計pivot!$4:$4,0)),0)</f>
        <v>0</v>
      </c>
      <c r="BW22" s="112">
        <f>IFERROR(INDEX(集計pivot!$28:$48,MATCH(集計2023年度販売量!$B22,集計pivot!$A$28:$A$48,0),MATCH(集計2023年度販売量!BV$5,集計pivot!$28:$28,0)),0)</f>
        <v>0</v>
      </c>
      <c r="BX22" s="113">
        <f>IFERROR(INDEX(集計pivot!$112:$131,MATCH(集計2023年度販売量!$B22,集計pivot!$A$112:$A$131,0),MATCH(集計2023年度販売量!BV$5,集計pivot!$112:$112,0)),0)</f>
        <v>0</v>
      </c>
      <c r="BY22" s="114">
        <f>IFERROR(INDEX(集計pivot!$163:$182,MATCH(集計2023年度販売量!$B22,集計pivot!$A$163:$A$182,0),MATCH(集計2023年度販売量!BV$5,集計pivot!$163:$163,0)),0)</f>
        <v>0</v>
      </c>
      <c r="BZ22" s="115">
        <f>IFERROR(INDEX(集計pivot!$138:$157,MATCH(集計2023年度販売量!$B22,集計pivot!$A$138:$A$157,0),MATCH(集計2023年度販売量!BV$5,集計pivot!$138:$138,0)),0)</f>
        <v>0</v>
      </c>
      <c r="CA22" s="116">
        <f>IFERROR(INDEX(集計pivot!$83:$102,MATCH(集計2023年度販売量!$B22,集計pivot!$A$83:$A$102,0),MATCH(集計2023年度販売量!BV$5,集計pivot!$83:$83,0)),0)</f>
        <v>0</v>
      </c>
      <c r="CB22" s="117">
        <f t="shared" si="15"/>
        <v>0</v>
      </c>
      <c r="CC22" s="109">
        <f>IFERROR(INDEX(集計pivot!$4:$24,MATCH(集計2023年度販売量!$B22,集計pivot!$A$4:$A$24,0),MATCH(集計2023年度販売量!CC$5,集計pivot!$4:$4,0)),0)</f>
        <v>0</v>
      </c>
      <c r="CD22" s="112">
        <f>IFERROR(INDEX(集計pivot!$28:$48,MATCH(集計2023年度販売量!$B22,集計pivot!$A$28:$A$48,0),MATCH(集計2023年度販売量!CC$5,集計pivot!$28:$28,0)),0)</f>
        <v>0</v>
      </c>
      <c r="CE22" s="113">
        <f>IFERROR(INDEX(集計pivot!$112:$131,MATCH(集計2023年度販売量!$B22,集計pivot!$A$112:$A$131,0),MATCH(集計2023年度販売量!CC$5,集計pivot!$112:$112,0)),0)</f>
        <v>0</v>
      </c>
      <c r="CF22" s="114">
        <f>IFERROR(INDEX(集計pivot!$163:$182,MATCH(集計2023年度販売量!$B22,集計pivot!$A$163:$A$182,0),MATCH(集計2023年度販売量!CC$5,集計pivot!$163:$163,0)),0)</f>
        <v>0</v>
      </c>
      <c r="CG22" s="115">
        <f>IFERROR(INDEX(集計pivot!$138:$157,MATCH(集計2023年度販売量!$B22,集計pivot!$A$138:$A$157,0),MATCH(集計2023年度販売量!CC$5,集計pivot!$138:$138,0)),0)</f>
        <v>0</v>
      </c>
      <c r="CH22" s="116">
        <f>IFERROR(INDEX(集計pivot!$83:$102,MATCH(集計2023年度販売量!$B22,集計pivot!$A$83:$A$102,0),MATCH(集計2023年度販売量!CC$5,集計pivot!$83:$83,0)),0)</f>
        <v>0</v>
      </c>
      <c r="CI22" s="117">
        <f t="shared" si="16"/>
        <v>0</v>
      </c>
      <c r="CK22" t="str">
        <f t="shared" si="0"/>
        <v>雑酒</v>
      </c>
      <c r="CL22" s="130">
        <f t="shared" si="1"/>
        <v>0</v>
      </c>
      <c r="CM22" s="130">
        <f t="shared" si="17"/>
        <v>0</v>
      </c>
      <c r="CN22" s="130">
        <f t="shared" si="2"/>
        <v>0</v>
      </c>
      <c r="CO22" s="130">
        <f t="shared" si="3"/>
        <v>0</v>
      </c>
      <c r="CQ22" s="131" t="str">
        <f t="shared" si="4"/>
        <v>雑酒</v>
      </c>
      <c r="CR22" s="46">
        <f t="shared" si="18"/>
        <v>0</v>
      </c>
      <c r="CS22" s="46">
        <f t="shared" si="18"/>
        <v>0</v>
      </c>
      <c r="CT22" s="46">
        <f t="shared" si="18"/>
        <v>0</v>
      </c>
      <c r="CU22" s="46">
        <f t="shared" si="18"/>
        <v>0</v>
      </c>
      <c r="CY22" s="133" t="s">
        <v>316</v>
      </c>
      <c r="CZ22" s="134">
        <f t="shared" si="19"/>
        <v>0</v>
      </c>
      <c r="DA22" s="134"/>
      <c r="DB22" s="134">
        <f t="shared" si="20"/>
        <v>0</v>
      </c>
      <c r="DC22" s="134">
        <f t="shared" si="21"/>
        <v>0</v>
      </c>
    </row>
    <row r="23" spans="2:107" s="46" customFormat="1" ht="18.5" thickBot="1" x14ac:dyDescent="0.6">
      <c r="B23" s="64" t="str">
        <f>'master（記入例）'!AL19</f>
        <v>粉末酒</v>
      </c>
      <c r="C23" s="108">
        <v>0</v>
      </c>
      <c r="D23" s="110">
        <f>IFERROR(INDEX(集計pivot!$4:$24,MATCH(集計2023年度販売量!$B23,集計pivot!$A$4:$A$24,0),MATCH(集計2023年度販売量!D$5,集計pivot!$4:$4,0)),0)</f>
        <v>0</v>
      </c>
      <c r="E23" s="118">
        <f>IFERROR(INDEX(集計pivot!$28:$48,MATCH(集計2023年度販売量!$B23,集計pivot!$A$28:$A$48,0),MATCH(集計2023年度販売量!D$5,集計pivot!$28:$28,0)),0)</f>
        <v>0</v>
      </c>
      <c r="F23" s="119">
        <f>IFERROR(INDEX(集計pivot!$112:$131,MATCH(集計2023年度販売量!$B23,集計pivot!$A$112:$A$131,0),MATCH(集計2023年度販売量!D$5,集計pivot!$112:$112,0)),0)</f>
        <v>0</v>
      </c>
      <c r="G23" s="120">
        <f>IFERROR(INDEX(集計pivot!$163:$182,MATCH(集計2023年度販売量!$B23,集計pivot!$A$163:$A$182,0),MATCH(集計2023年度販売量!D$5,集計pivot!$163:$163,0)),0)</f>
        <v>0</v>
      </c>
      <c r="H23" s="121">
        <f>IFERROR(INDEX(集計pivot!$138:$157,MATCH(集計2023年度販売量!$B23,集計pivot!$A$138:$A$157,0),MATCH(集計2023年度販売量!D$5,集計pivot!$138:$138,0)),0)</f>
        <v>0</v>
      </c>
      <c r="I23" s="122">
        <f>IFERROR(INDEX(集計pivot!$83:$102,MATCH(集計2023年度販売量!$B23,集計pivot!$A$83:$A$102,0),MATCH(集計2023年度販売量!D$5,集計pivot!$83:$83,0)),0)</f>
        <v>0</v>
      </c>
      <c r="J23" s="123">
        <f t="shared" si="5"/>
        <v>0</v>
      </c>
      <c r="K23" s="110">
        <f>IFERROR(INDEX(集計pivot!$4:$24,MATCH(集計2023年度販売量!$B23,集計pivot!$A$4:$A$24,0),MATCH(集計2023年度販売量!K$5,集計pivot!$4:$4,0)),0)</f>
        <v>0</v>
      </c>
      <c r="L23" s="118">
        <f>IFERROR(INDEX(集計pivot!$28:$48,MATCH(集計2023年度販売量!$B23,集計pivot!$A$28:$A$48,0),MATCH(集計2023年度販売量!K$5,集計pivot!$28:$28,0)),0)</f>
        <v>0</v>
      </c>
      <c r="M23" s="119">
        <f>IFERROR(INDEX(集計pivot!$112:$131,MATCH(集計2023年度販売量!$B23,集計pivot!$A$112:$A$131,0),MATCH(集計2023年度販売量!K$5,集計pivot!$112:$112,0)),0)</f>
        <v>0</v>
      </c>
      <c r="N23" s="120">
        <f>IFERROR(INDEX(集計pivot!$163:$182,MATCH(集計2023年度販売量!$B23,集計pivot!$A$163:$A$182,0),MATCH(集計2023年度販売量!K$5,集計pivot!$163:$163,0)),0)</f>
        <v>0</v>
      </c>
      <c r="O23" s="121">
        <f>IFERROR(INDEX(集計pivot!$138:$157,MATCH(集計2023年度販売量!$B23,集計pivot!$A$138:$A$157,0),MATCH(集計2023年度販売量!K$5,集計pivot!$138:$138,0)),0)</f>
        <v>0</v>
      </c>
      <c r="P23" s="122">
        <f>IFERROR(INDEX(集計pivot!$83:$102,MATCH(集計2023年度販売量!$B23,集計pivot!$A$83:$A$102,0),MATCH(集計2023年度販売量!K$5,集計pivot!$83:$83,0)),0)</f>
        <v>0</v>
      </c>
      <c r="Q23" s="123">
        <f t="shared" si="6"/>
        <v>0</v>
      </c>
      <c r="R23" s="110">
        <f>IFERROR(INDEX(集計pivot!$4:$24,MATCH(集計2023年度販売量!$B23,集計pivot!$A$4:$A$24,0),MATCH(集計2023年度販売量!R$5,集計pivot!$4:$4,0)),0)</f>
        <v>0</v>
      </c>
      <c r="S23" s="118">
        <f>IFERROR(INDEX(集計pivot!$28:$48,MATCH(集計2023年度販売量!$B23,集計pivot!$A$28:$A$48,0),MATCH(集計2023年度販売量!R$5,集計pivot!$28:$28,0)),0)</f>
        <v>0</v>
      </c>
      <c r="T23" s="119">
        <f>IFERROR(INDEX(集計pivot!$112:$131,MATCH(集計2023年度販売量!$B23,集計pivot!$A$112:$A$131,0),MATCH(集計2023年度販売量!R$5,集計pivot!$112:$112,0)),0)</f>
        <v>0</v>
      </c>
      <c r="U23" s="120">
        <f>IFERROR(INDEX(集計pivot!$163:$182,MATCH(集計2023年度販売量!$B23,集計pivot!$A$163:$A$182,0),MATCH(集計2023年度販売量!R$5,集計pivot!$163:$163,0)),0)</f>
        <v>0</v>
      </c>
      <c r="V23" s="121">
        <f>IFERROR(INDEX(集計pivot!$138:$157,MATCH(集計2023年度販売量!$B23,集計pivot!$A$138:$A$157,0),MATCH(集計2023年度販売量!R$5,集計pivot!$138:$138,0)),0)</f>
        <v>0</v>
      </c>
      <c r="W23" s="122">
        <f>IFERROR(INDEX(集計pivot!$83:$102,MATCH(集計2023年度販売量!$B23,集計pivot!$A$83:$A$102,0),MATCH(集計2023年度販売量!R$5,集計pivot!$83:$83,0)),0)</f>
        <v>0</v>
      </c>
      <c r="X23" s="123">
        <f t="shared" si="7"/>
        <v>0</v>
      </c>
      <c r="Y23" s="110">
        <f>IFERROR(INDEX(集計pivot!$4:$24,MATCH(集計2023年度販売量!$B23,集計pivot!$A$4:$A$24,0),MATCH(集計2023年度販売量!Y$5,集計pivot!$4:$4,0)),0)</f>
        <v>0</v>
      </c>
      <c r="Z23" s="118">
        <f>IFERROR(INDEX(集計pivot!$28:$48,MATCH(集計2023年度販売量!$B23,集計pivot!$A$28:$A$48,0),MATCH(集計2023年度販売量!Y$5,集計pivot!$28:$28,0)),0)</f>
        <v>0</v>
      </c>
      <c r="AA23" s="119">
        <f>IFERROR(INDEX(集計pivot!$112:$131,MATCH(集計2023年度販売量!$B23,集計pivot!$A$112:$A$131,0),MATCH(集計2023年度販売量!Y$5,集計pivot!$112:$112,0)),0)</f>
        <v>0</v>
      </c>
      <c r="AB23" s="120">
        <f>IFERROR(INDEX(集計pivot!$163:$182,MATCH(集計2023年度販売量!$B23,集計pivot!$A$163:$A$182,0),MATCH(集計2023年度販売量!Y$5,集計pivot!$163:$163,0)),0)</f>
        <v>0</v>
      </c>
      <c r="AC23" s="121">
        <f>IFERROR(INDEX(集計pivot!$138:$157,MATCH(集計2023年度販売量!$B23,集計pivot!$A$138:$A$157,0),MATCH(集計2023年度販売量!Y$5,集計pivot!$138:$138,0)),0)</f>
        <v>0</v>
      </c>
      <c r="AD23" s="122">
        <f>IFERROR(INDEX(集計pivot!$83:$102,MATCH(集計2023年度販売量!$B23,集計pivot!$A$83:$A$102,0),MATCH(集計2023年度販売量!Y$5,集計pivot!$83:$83,0)),0)</f>
        <v>0</v>
      </c>
      <c r="AE23" s="123">
        <f t="shared" si="8"/>
        <v>0</v>
      </c>
      <c r="AF23" s="110">
        <f>IFERROR(INDEX(集計pivot!$4:$24,MATCH(集計2023年度販売量!$B23,集計pivot!$A$4:$A$24,0),MATCH(集計2023年度販売量!AF$5,集計pivot!$4:$4,0)),0)</f>
        <v>0</v>
      </c>
      <c r="AG23" s="118">
        <f>IFERROR(INDEX(集計pivot!$28:$48,MATCH(集計2023年度販売量!$B23,集計pivot!$A$28:$A$48,0),MATCH(集計2023年度販売量!AF$5,集計pivot!$28:$28,0)),0)</f>
        <v>0</v>
      </c>
      <c r="AH23" s="119">
        <f>IFERROR(INDEX(集計pivot!$112:$131,MATCH(集計2023年度販売量!$B23,集計pivot!$A$112:$A$131,0),MATCH(集計2023年度販売量!AF$5,集計pivot!$112:$112,0)),0)</f>
        <v>0</v>
      </c>
      <c r="AI23" s="120">
        <f>IFERROR(INDEX(集計pivot!$163:$182,MATCH(集計2023年度販売量!$B23,集計pivot!$A$163:$A$182,0),MATCH(集計2023年度販売量!AF$5,集計pivot!$163:$163,0)),0)</f>
        <v>0</v>
      </c>
      <c r="AJ23" s="121">
        <f>IFERROR(INDEX(集計pivot!$138:$157,MATCH(集計2023年度販売量!$B23,集計pivot!$A$138:$A$157,0),MATCH(集計2023年度販売量!AF$5,集計pivot!$138:$138,0)),0)</f>
        <v>0</v>
      </c>
      <c r="AK23" s="122">
        <f>IFERROR(INDEX(集計pivot!$83:$102,MATCH(集計2023年度販売量!$B23,集計pivot!$A$83:$A$102,0),MATCH(集計2023年度販売量!AF$5,集計pivot!$83:$83,0)),0)</f>
        <v>0</v>
      </c>
      <c r="AL23" s="123">
        <f t="shared" si="9"/>
        <v>0</v>
      </c>
      <c r="AM23" s="110">
        <f>IFERROR(INDEX(集計pivot!$4:$24,MATCH(集計2023年度販売量!$B23,集計pivot!$A$4:$A$24,0),MATCH(集計2023年度販売量!AM$5,集計pivot!$4:$4,0)),0)</f>
        <v>0</v>
      </c>
      <c r="AN23" s="118">
        <f>IFERROR(INDEX(集計pivot!$28:$48,MATCH(集計2023年度販売量!$B23,集計pivot!$A$28:$A$48,0),MATCH(集計2023年度販売量!AM$5,集計pivot!$28:$28,0)),0)</f>
        <v>0</v>
      </c>
      <c r="AO23" s="119">
        <f>IFERROR(INDEX(集計pivot!$112:$131,MATCH(集計2023年度販売量!$B23,集計pivot!$A$112:$A$131,0),MATCH(集計2023年度販売量!AM$5,集計pivot!$112:$112,0)),0)</f>
        <v>0</v>
      </c>
      <c r="AP23" s="120">
        <f>IFERROR(INDEX(集計pivot!$163:$182,MATCH(集計2023年度販売量!$B23,集計pivot!$A$163:$A$182,0),MATCH(集計2023年度販売量!AM$5,集計pivot!$163:$163,0)),0)</f>
        <v>0</v>
      </c>
      <c r="AQ23" s="121">
        <f>IFERROR(INDEX(集計pivot!$138:$157,MATCH(集計2023年度販売量!$B23,集計pivot!$A$138:$A$157,0),MATCH(集計2023年度販売量!AM$5,集計pivot!$138:$138,0)),0)</f>
        <v>0</v>
      </c>
      <c r="AR23" s="122">
        <f>IFERROR(INDEX(集計pivot!$83:$102,MATCH(集計2023年度販売量!$B23,集計pivot!$A$83:$A$102,0),MATCH(集計2023年度販売量!AM$5,集計pivot!$83:$83,0)),0)</f>
        <v>0</v>
      </c>
      <c r="AS23" s="123">
        <f t="shared" si="10"/>
        <v>0</v>
      </c>
      <c r="AT23" s="110">
        <f>IFERROR(INDEX(集計pivot!$4:$24,MATCH(集計2023年度販売量!$B23,集計pivot!$A$4:$A$24,0),MATCH(集計2023年度販売量!AT$5,集計pivot!$4:$4,0)),0)</f>
        <v>0</v>
      </c>
      <c r="AU23" s="118">
        <f>IFERROR(INDEX(集計pivot!$28:$48,MATCH(集計2023年度販売量!$B23,集計pivot!$A$28:$A$48,0),MATCH(集計2023年度販売量!AT$5,集計pivot!$28:$28,0)),0)</f>
        <v>0</v>
      </c>
      <c r="AV23" s="119">
        <f>IFERROR(INDEX(集計pivot!$112:$131,MATCH(集計2023年度販売量!$B23,集計pivot!$A$112:$A$131,0),MATCH(集計2023年度販売量!AT$5,集計pivot!$112:$112,0)),0)</f>
        <v>0</v>
      </c>
      <c r="AW23" s="120">
        <f>IFERROR(INDEX(集計pivot!$163:$182,MATCH(集計2023年度販売量!$B23,集計pivot!$A$163:$A$182,0),MATCH(集計2023年度販売量!AT$5,集計pivot!$163:$163,0)),0)</f>
        <v>0</v>
      </c>
      <c r="AX23" s="121">
        <f>IFERROR(INDEX(集計pivot!$138:$157,MATCH(集計2023年度販売量!$B23,集計pivot!$A$138:$A$157,0),MATCH(集計2023年度販売量!AT$5,集計pivot!$138:$138,0)),0)</f>
        <v>0</v>
      </c>
      <c r="AY23" s="122">
        <f>IFERROR(INDEX(集計pivot!$83:$102,MATCH(集計2023年度販売量!$B23,集計pivot!$A$83:$A$102,0),MATCH(集計2023年度販売量!AT$5,集計pivot!$83:$83,0)),0)</f>
        <v>0</v>
      </c>
      <c r="AZ23" s="123">
        <f t="shared" si="11"/>
        <v>0</v>
      </c>
      <c r="BA23" s="110">
        <f>IFERROR(INDEX(集計pivot!$4:$24,MATCH(集計2023年度販売量!$B23,集計pivot!$A$4:$A$24,0),MATCH(集計2023年度販売量!BA$5,集計pivot!$4:$4,0)),0)</f>
        <v>0</v>
      </c>
      <c r="BB23" s="118">
        <f>IFERROR(INDEX(集計pivot!$28:$48,MATCH(集計2023年度販売量!$B23,集計pivot!$A$28:$A$48,0),MATCH(集計2023年度販売量!BA$5,集計pivot!$28:$28,0)),0)</f>
        <v>0</v>
      </c>
      <c r="BC23" s="119">
        <f>IFERROR(INDEX(集計pivot!$112:$131,MATCH(集計2023年度販売量!$B23,集計pivot!$A$112:$A$131,0),MATCH(集計2023年度販売量!BA$5,集計pivot!$112:$112,0)),0)</f>
        <v>0</v>
      </c>
      <c r="BD23" s="120">
        <f>IFERROR(INDEX(集計pivot!$163:$182,MATCH(集計2023年度販売量!$B23,集計pivot!$A$163:$A$182,0),MATCH(集計2023年度販売量!BA$5,集計pivot!$163:$163,0)),0)</f>
        <v>0</v>
      </c>
      <c r="BE23" s="121">
        <f>IFERROR(INDEX(集計pivot!$138:$157,MATCH(集計2023年度販売量!$B23,集計pivot!$A$138:$A$157,0),MATCH(集計2023年度販売量!BA$5,集計pivot!$138:$138,0)),0)</f>
        <v>0</v>
      </c>
      <c r="BF23" s="122">
        <f>IFERROR(INDEX(集計pivot!$83:$102,MATCH(集計2023年度販売量!$B23,集計pivot!$A$83:$A$102,0),MATCH(集計2023年度販売量!BA$5,集計pivot!$83:$83,0)),0)</f>
        <v>0</v>
      </c>
      <c r="BG23" s="123">
        <f t="shared" si="12"/>
        <v>0</v>
      </c>
      <c r="BH23" s="110">
        <f>IFERROR(INDEX(集計pivot!$4:$24,MATCH(集計2023年度販売量!$B23,集計pivot!$A$4:$A$24,0),MATCH(集計2023年度販売量!BH$5,集計pivot!$4:$4,0)),0)</f>
        <v>0</v>
      </c>
      <c r="BI23" s="118">
        <f>IFERROR(INDEX(集計pivot!$28:$48,MATCH(集計2023年度販売量!$B23,集計pivot!$A$28:$A$48,0),MATCH(集計2023年度販売量!BH$5,集計pivot!$28:$28,0)),0)</f>
        <v>0</v>
      </c>
      <c r="BJ23" s="119">
        <f>IFERROR(INDEX(集計pivot!$112:$131,MATCH(集計2023年度販売量!$B23,集計pivot!$A$112:$A$131,0),MATCH(集計2023年度販売量!BH$5,集計pivot!$112:$112,0)),0)</f>
        <v>0</v>
      </c>
      <c r="BK23" s="120">
        <f>IFERROR(INDEX(集計pivot!$163:$182,MATCH(集計2023年度販売量!$B23,集計pivot!$A$163:$A$182,0),MATCH(集計2023年度販売量!BH$5,集計pivot!$163:$163,0)),0)</f>
        <v>0</v>
      </c>
      <c r="BL23" s="121">
        <f>IFERROR(INDEX(集計pivot!$138:$157,MATCH(集計2023年度販売量!$B23,集計pivot!$A$138:$A$157,0),MATCH(集計2023年度販売量!BH$5,集計pivot!$138:$138,0)),0)</f>
        <v>0</v>
      </c>
      <c r="BM23" s="122">
        <f>IFERROR(INDEX(集計pivot!$83:$102,MATCH(集計2023年度販売量!$B23,集計pivot!$A$83:$A$102,0),MATCH(集計2023年度販売量!BH$5,集計pivot!$83:$83,0)),0)</f>
        <v>0</v>
      </c>
      <c r="BN23" s="123">
        <f t="shared" si="13"/>
        <v>0</v>
      </c>
      <c r="BO23" s="110">
        <f>IFERROR(INDEX(集計pivot!$4:$24,MATCH(集計2023年度販売量!$B23,集計pivot!$A$4:$A$24,0),MATCH(集計2023年度販売量!BO$5,集計pivot!$4:$4,0)),0)</f>
        <v>0</v>
      </c>
      <c r="BP23" s="118">
        <f>IFERROR(INDEX(集計pivot!$28:$48,MATCH(集計2023年度販売量!$B23,集計pivot!$A$28:$A$48,0),MATCH(集計2023年度販売量!BO$5,集計pivot!$28:$28,0)),0)</f>
        <v>0</v>
      </c>
      <c r="BQ23" s="119">
        <f>IFERROR(INDEX(集計pivot!$112:$131,MATCH(集計2023年度販売量!$B23,集計pivot!$A$112:$A$131,0),MATCH(集計2023年度販売量!BO$5,集計pivot!$112:$112,0)),0)</f>
        <v>0</v>
      </c>
      <c r="BR23" s="120">
        <f>IFERROR(INDEX(集計pivot!$163:$182,MATCH(集計2023年度販売量!$B23,集計pivot!$A$163:$A$182,0),MATCH(集計2023年度販売量!BO$5,集計pivot!$163:$163,0)),0)</f>
        <v>0</v>
      </c>
      <c r="BS23" s="121">
        <f>IFERROR(INDEX(集計pivot!$138:$157,MATCH(集計2023年度販売量!$B23,集計pivot!$A$138:$A$157,0),MATCH(集計2023年度販売量!BO$5,集計pivot!$138:$138,0)),0)</f>
        <v>0</v>
      </c>
      <c r="BT23" s="122">
        <f>IFERROR(INDEX(集計pivot!$83:$102,MATCH(集計2023年度販売量!$B23,集計pivot!$A$83:$A$102,0),MATCH(集計2023年度販売量!BO$5,集計pivot!$83:$83,0)),0)</f>
        <v>0</v>
      </c>
      <c r="BU23" s="123">
        <f t="shared" si="14"/>
        <v>0</v>
      </c>
      <c r="BV23" s="110">
        <f>IFERROR(INDEX(集計pivot!$4:$24,MATCH(集計2023年度販売量!$B23,集計pivot!$A$4:$A$24,0),MATCH(集計2023年度販売量!BV$5,集計pivot!$4:$4,0)),0)</f>
        <v>0</v>
      </c>
      <c r="BW23" s="118">
        <f>IFERROR(INDEX(集計pivot!$28:$48,MATCH(集計2023年度販売量!$B23,集計pivot!$A$28:$A$48,0),MATCH(集計2023年度販売量!BV$5,集計pivot!$28:$28,0)),0)</f>
        <v>0</v>
      </c>
      <c r="BX23" s="119">
        <f>IFERROR(INDEX(集計pivot!$112:$131,MATCH(集計2023年度販売量!$B23,集計pivot!$A$112:$A$131,0),MATCH(集計2023年度販売量!BV$5,集計pivot!$112:$112,0)),0)</f>
        <v>0</v>
      </c>
      <c r="BY23" s="120">
        <f>IFERROR(INDEX(集計pivot!$163:$182,MATCH(集計2023年度販売量!$B23,集計pivot!$A$163:$A$182,0),MATCH(集計2023年度販売量!BV$5,集計pivot!$163:$163,0)),0)</f>
        <v>0</v>
      </c>
      <c r="BZ23" s="121">
        <f>IFERROR(INDEX(集計pivot!$138:$157,MATCH(集計2023年度販売量!$B23,集計pivot!$A$138:$A$157,0),MATCH(集計2023年度販売量!BV$5,集計pivot!$138:$138,0)),0)</f>
        <v>0</v>
      </c>
      <c r="CA23" s="122">
        <f>IFERROR(INDEX(集計pivot!$83:$102,MATCH(集計2023年度販売量!$B23,集計pivot!$A$83:$A$102,0),MATCH(集計2023年度販売量!BV$5,集計pivot!$83:$83,0)),0)</f>
        <v>0</v>
      </c>
      <c r="CB23" s="123">
        <f t="shared" si="15"/>
        <v>0</v>
      </c>
      <c r="CC23" s="110">
        <f>IFERROR(INDEX(集計pivot!$4:$24,MATCH(集計2023年度販売量!$B23,集計pivot!$A$4:$A$24,0),MATCH(集計2023年度販売量!CC$5,集計pivot!$4:$4,0)),0)</f>
        <v>0</v>
      </c>
      <c r="CD23" s="118">
        <f>IFERROR(INDEX(集計pivot!$28:$48,MATCH(集計2023年度販売量!$B23,集計pivot!$A$28:$A$48,0),MATCH(集計2023年度販売量!CC$5,集計pivot!$28:$28,0)),0)</f>
        <v>0</v>
      </c>
      <c r="CE23" s="119">
        <f>IFERROR(INDEX(集計pivot!$112:$131,MATCH(集計2023年度販売量!$B23,集計pivot!$A$112:$A$131,0),MATCH(集計2023年度販売量!CC$5,集計pivot!$112:$112,0)),0)</f>
        <v>0</v>
      </c>
      <c r="CF23" s="120">
        <f>IFERROR(INDEX(集計pivot!$163:$182,MATCH(集計2023年度販売量!$B23,集計pivot!$A$163:$A$182,0),MATCH(集計2023年度販売量!CC$5,集計pivot!$163:$163,0)),0)</f>
        <v>0</v>
      </c>
      <c r="CG23" s="121">
        <f>IFERROR(INDEX(集計pivot!$138:$157,MATCH(集計2023年度販売量!$B23,集計pivot!$A$138:$A$157,0),MATCH(集計2023年度販売量!CC$5,集計pivot!$138:$138,0)),0)</f>
        <v>0</v>
      </c>
      <c r="CH23" s="122">
        <f>IFERROR(INDEX(集計pivot!$83:$102,MATCH(集計2023年度販売量!$B23,集計pivot!$A$83:$A$102,0),MATCH(集計2023年度販売量!CC$5,集計pivot!$83:$83,0)),0)</f>
        <v>0</v>
      </c>
      <c r="CI23" s="123">
        <f t="shared" si="16"/>
        <v>0</v>
      </c>
      <c r="CK23" t="str">
        <f t="shared" si="0"/>
        <v>粉末酒</v>
      </c>
      <c r="CL23" s="130">
        <f t="shared" si="1"/>
        <v>0</v>
      </c>
      <c r="CM23" s="130">
        <f t="shared" si="17"/>
        <v>0</v>
      </c>
      <c r="CN23" s="130">
        <f t="shared" si="2"/>
        <v>0</v>
      </c>
      <c r="CO23" s="130">
        <f t="shared" si="3"/>
        <v>0</v>
      </c>
      <c r="CQ23" s="131" t="str">
        <f t="shared" si="4"/>
        <v>粉末酒</v>
      </c>
      <c r="CR23" s="46">
        <f t="shared" si="18"/>
        <v>0</v>
      </c>
      <c r="CS23" s="46">
        <f t="shared" si="18"/>
        <v>0</v>
      </c>
      <c r="CT23" s="46">
        <f t="shared" si="18"/>
        <v>0</v>
      </c>
      <c r="CU23" s="46">
        <f t="shared" si="18"/>
        <v>0</v>
      </c>
      <c r="CY23" s="133" t="s">
        <v>324</v>
      </c>
      <c r="CZ23" s="134">
        <f>SUM(CZ7:CZ22)</f>
        <v>0</v>
      </c>
      <c r="DA23" s="134">
        <f>SUM(DA7:DA22)</f>
        <v>0</v>
      </c>
      <c r="DB23" s="134">
        <f>SUM(DB7:DB22)</f>
        <v>416</v>
      </c>
      <c r="DC23" s="134">
        <f>SUM(DC7:DC22)</f>
        <v>437</v>
      </c>
    </row>
    <row r="24" spans="2:107" s="46" customFormat="1" ht="18.5" thickTop="1" x14ac:dyDescent="0.55000000000000004">
      <c r="B24" s="74" t="s">
        <v>245</v>
      </c>
      <c r="C24" s="75"/>
      <c r="D24" s="111">
        <f t="shared" ref="D24:BO24" si="22">SUM(D7:D23)</f>
        <v>0</v>
      </c>
      <c r="E24" s="124">
        <f t="shared" si="22"/>
        <v>0</v>
      </c>
      <c r="F24" s="125">
        <f t="shared" si="22"/>
        <v>0</v>
      </c>
      <c r="G24" s="126">
        <f t="shared" si="22"/>
        <v>0</v>
      </c>
      <c r="H24" s="127">
        <f t="shared" si="22"/>
        <v>0</v>
      </c>
      <c r="I24" s="127">
        <f t="shared" si="22"/>
        <v>0</v>
      </c>
      <c r="J24" s="128">
        <f t="shared" si="22"/>
        <v>435.60599999999999</v>
      </c>
      <c r="K24" s="111">
        <f t="shared" si="22"/>
        <v>0</v>
      </c>
      <c r="L24" s="124">
        <f t="shared" si="22"/>
        <v>0</v>
      </c>
      <c r="M24" s="125">
        <f t="shared" si="22"/>
        <v>0</v>
      </c>
      <c r="N24" s="126">
        <f t="shared" si="22"/>
        <v>0</v>
      </c>
      <c r="O24" s="127">
        <f t="shared" si="22"/>
        <v>0</v>
      </c>
      <c r="P24" s="127">
        <f t="shared" si="22"/>
        <v>0</v>
      </c>
      <c r="Q24" s="128">
        <f t="shared" si="22"/>
        <v>435.60599999999999</v>
      </c>
      <c r="R24" s="111">
        <f t="shared" si="22"/>
        <v>0</v>
      </c>
      <c r="S24" s="124">
        <f t="shared" si="22"/>
        <v>0</v>
      </c>
      <c r="T24" s="125">
        <f t="shared" si="22"/>
        <v>0</v>
      </c>
      <c r="U24" s="126">
        <f t="shared" si="22"/>
        <v>0</v>
      </c>
      <c r="V24" s="127">
        <f t="shared" si="22"/>
        <v>0</v>
      </c>
      <c r="W24" s="127">
        <f t="shared" si="22"/>
        <v>0</v>
      </c>
      <c r="X24" s="128">
        <f t="shared" si="22"/>
        <v>435.60599999999999</v>
      </c>
      <c r="Y24" s="111">
        <f t="shared" si="22"/>
        <v>0</v>
      </c>
      <c r="Z24" s="124">
        <f t="shared" si="22"/>
        <v>0</v>
      </c>
      <c r="AA24" s="125">
        <f t="shared" si="22"/>
        <v>0</v>
      </c>
      <c r="AB24" s="126">
        <f t="shared" si="22"/>
        <v>0</v>
      </c>
      <c r="AC24" s="127">
        <f t="shared" si="22"/>
        <v>0</v>
      </c>
      <c r="AD24" s="127">
        <f t="shared" si="22"/>
        <v>0</v>
      </c>
      <c r="AE24" s="128">
        <f t="shared" si="22"/>
        <v>435.60599999999999</v>
      </c>
      <c r="AF24" s="111">
        <f t="shared" si="22"/>
        <v>0</v>
      </c>
      <c r="AG24" s="124">
        <f t="shared" si="22"/>
        <v>0</v>
      </c>
      <c r="AH24" s="125">
        <f t="shared" si="22"/>
        <v>0</v>
      </c>
      <c r="AI24" s="126">
        <f t="shared" si="22"/>
        <v>0</v>
      </c>
      <c r="AJ24" s="127">
        <f t="shared" si="22"/>
        <v>0</v>
      </c>
      <c r="AK24" s="127">
        <f t="shared" si="22"/>
        <v>0</v>
      </c>
      <c r="AL24" s="128">
        <f t="shared" si="22"/>
        <v>435.60599999999999</v>
      </c>
      <c r="AM24" s="111">
        <f t="shared" si="22"/>
        <v>0</v>
      </c>
      <c r="AN24" s="124">
        <f t="shared" si="22"/>
        <v>0</v>
      </c>
      <c r="AO24" s="125">
        <f t="shared" si="22"/>
        <v>0</v>
      </c>
      <c r="AP24" s="126">
        <f t="shared" si="22"/>
        <v>0</v>
      </c>
      <c r="AQ24" s="127">
        <f t="shared" si="22"/>
        <v>0</v>
      </c>
      <c r="AR24" s="127">
        <f t="shared" si="22"/>
        <v>0</v>
      </c>
      <c r="AS24" s="128">
        <f t="shared" si="22"/>
        <v>435.60599999999999</v>
      </c>
      <c r="AT24" s="111">
        <f t="shared" si="22"/>
        <v>0</v>
      </c>
      <c r="AU24" s="124">
        <f t="shared" si="22"/>
        <v>0</v>
      </c>
      <c r="AV24" s="125">
        <f t="shared" si="22"/>
        <v>0</v>
      </c>
      <c r="AW24" s="126">
        <f t="shared" si="22"/>
        <v>0</v>
      </c>
      <c r="AX24" s="127">
        <f t="shared" si="22"/>
        <v>0</v>
      </c>
      <c r="AY24" s="127">
        <f t="shared" si="22"/>
        <v>0</v>
      </c>
      <c r="AZ24" s="128">
        <f t="shared" si="22"/>
        <v>435.60599999999999</v>
      </c>
      <c r="BA24" s="111">
        <f t="shared" si="22"/>
        <v>0</v>
      </c>
      <c r="BB24" s="124">
        <f t="shared" si="22"/>
        <v>0</v>
      </c>
      <c r="BC24" s="125">
        <f t="shared" si="22"/>
        <v>0</v>
      </c>
      <c r="BD24" s="126">
        <f t="shared" si="22"/>
        <v>0</v>
      </c>
      <c r="BE24" s="127">
        <f t="shared" si="22"/>
        <v>0</v>
      </c>
      <c r="BF24" s="127">
        <f t="shared" si="22"/>
        <v>0</v>
      </c>
      <c r="BG24" s="128">
        <f t="shared" si="22"/>
        <v>435.60599999999999</v>
      </c>
      <c r="BH24" s="111">
        <f t="shared" si="22"/>
        <v>0</v>
      </c>
      <c r="BI24" s="124">
        <f t="shared" si="22"/>
        <v>0</v>
      </c>
      <c r="BJ24" s="125">
        <f t="shared" si="22"/>
        <v>0</v>
      </c>
      <c r="BK24" s="126">
        <f t="shared" si="22"/>
        <v>0</v>
      </c>
      <c r="BL24" s="127">
        <f t="shared" si="22"/>
        <v>0</v>
      </c>
      <c r="BM24" s="127">
        <f t="shared" si="22"/>
        <v>0</v>
      </c>
      <c r="BN24" s="128">
        <f t="shared" si="22"/>
        <v>435.60599999999999</v>
      </c>
      <c r="BO24" s="111">
        <f t="shared" si="22"/>
        <v>0</v>
      </c>
      <c r="BP24" s="124">
        <f t="shared" ref="BP24:CI24" si="23">SUM(BP7:BP23)</f>
        <v>0</v>
      </c>
      <c r="BQ24" s="125">
        <f t="shared" si="23"/>
        <v>0</v>
      </c>
      <c r="BR24" s="126">
        <f t="shared" si="23"/>
        <v>0</v>
      </c>
      <c r="BS24" s="127">
        <f t="shared" si="23"/>
        <v>0</v>
      </c>
      <c r="BT24" s="127">
        <f t="shared" si="23"/>
        <v>0</v>
      </c>
      <c r="BU24" s="128">
        <f t="shared" si="23"/>
        <v>435.60599999999999</v>
      </c>
      <c r="BV24" s="111">
        <f t="shared" si="23"/>
        <v>0</v>
      </c>
      <c r="BW24" s="124">
        <f t="shared" si="23"/>
        <v>0</v>
      </c>
      <c r="BX24" s="125">
        <f t="shared" si="23"/>
        <v>0</v>
      </c>
      <c r="BY24" s="126">
        <f t="shared" si="23"/>
        <v>0</v>
      </c>
      <c r="BZ24" s="127">
        <f t="shared" si="23"/>
        <v>0</v>
      </c>
      <c r="CA24" s="127">
        <f t="shared" si="23"/>
        <v>0</v>
      </c>
      <c r="CB24" s="128">
        <f t="shared" si="23"/>
        <v>435.60599999999999</v>
      </c>
      <c r="CC24" s="111">
        <f t="shared" si="23"/>
        <v>0</v>
      </c>
      <c r="CD24" s="124">
        <f t="shared" si="23"/>
        <v>0</v>
      </c>
      <c r="CE24" s="125">
        <f t="shared" si="23"/>
        <v>0</v>
      </c>
      <c r="CF24" s="126">
        <f t="shared" si="23"/>
        <v>0</v>
      </c>
      <c r="CG24" s="127">
        <f t="shared" si="23"/>
        <v>0</v>
      </c>
      <c r="CH24" s="127">
        <f t="shared" si="23"/>
        <v>0</v>
      </c>
      <c r="CI24" s="128">
        <f t="shared" si="23"/>
        <v>435.60599999999999</v>
      </c>
      <c r="CY24" s="133" t="s">
        <v>317</v>
      </c>
      <c r="CZ24" s="134">
        <f>VLOOKUP(RIGHT($CY24,LEN($CY24)-1),$CQ:$CU,2,FALSE)</f>
        <v>0</v>
      </c>
      <c r="DA24" s="134"/>
      <c r="DB24" s="134">
        <f>VLOOKUP(RIGHT($CY24,LEN($CY24)-1),$CQ:$CU,3,FALSE)+VLOOKUP(RIGHT($CY24,LEN($CY24)-1),$CQ:$CU,4,FALSE)</f>
        <v>0</v>
      </c>
      <c r="DC24" s="134">
        <f>VLOOKUP(RIGHT($CY24,LEN($CY24)-1),$CQ:$CU,5,FALSE)</f>
        <v>0</v>
      </c>
    </row>
    <row r="25" spans="2:107" x14ac:dyDescent="0.55000000000000004">
      <c r="C25" t="s">
        <v>249</v>
      </c>
    </row>
    <row r="26" spans="2:107" x14ac:dyDescent="0.55000000000000004">
      <c r="CZ26" t="s">
        <v>327</v>
      </c>
    </row>
    <row r="27" spans="2:107" x14ac:dyDescent="0.55000000000000004">
      <c r="CZ27" t="s">
        <v>328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7C76-9E6E-462C-BD74-0C1375CEF295}">
  <dimension ref="B1:DC27"/>
  <sheetViews>
    <sheetView zoomScale="85" zoomScaleNormal="85" workbookViewId="0">
      <pane xSplit="3" ySplit="6" topLeftCell="D7" activePane="bottomRight" state="frozen"/>
      <selection activeCell="BQ25" sqref="BQ25"/>
      <selection pane="topRight" activeCell="BQ25" sqref="BQ25"/>
      <selection pane="bottomLeft" activeCell="BQ25" sqref="BQ25"/>
      <selection pane="bottomRight" activeCell="H16" sqref="H16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5" max="5" width="9.08203125" bestFit="1" customWidth="1"/>
    <col min="6" max="6" width="9" customWidth="1"/>
    <col min="7" max="9" width="9.08203125" bestFit="1" customWidth="1"/>
    <col min="10" max="10" width="9.5" bestFit="1" customWidth="1"/>
    <col min="11" max="11" width="9.08203125" bestFit="1" customWidth="1"/>
    <col min="12" max="13" width="10.83203125" bestFit="1" customWidth="1"/>
    <col min="14" max="16" width="9.08203125" bestFit="1" customWidth="1"/>
    <col min="17" max="17" width="10.5" bestFit="1" customWidth="1"/>
    <col min="18" max="18" width="9.08203125" bestFit="1" customWidth="1"/>
    <col min="19" max="20" width="9.6640625" bestFit="1" customWidth="1"/>
    <col min="21" max="23" width="9.08203125" bestFit="1" customWidth="1"/>
    <col min="24" max="24" width="10.5" bestFit="1" customWidth="1"/>
    <col min="25" max="30" width="9.08203125" bestFit="1" customWidth="1"/>
    <col min="31" max="31" width="10.5" bestFit="1" customWidth="1"/>
    <col min="32" max="37" width="9.08203125" bestFit="1" customWidth="1"/>
    <col min="38" max="38" width="10.5" bestFit="1" customWidth="1"/>
    <col min="39" max="44" width="9.08203125" bestFit="1" customWidth="1"/>
    <col min="45" max="45" width="10.5" bestFit="1" customWidth="1"/>
    <col min="46" max="51" width="9.08203125" bestFit="1" customWidth="1"/>
    <col min="52" max="52" width="10.5" bestFit="1" customWidth="1"/>
    <col min="53" max="58" width="9.08203125" bestFit="1" customWidth="1"/>
    <col min="59" max="59" width="10.5" bestFit="1" customWidth="1"/>
    <col min="60" max="65" width="9.08203125" bestFit="1" customWidth="1"/>
    <col min="66" max="66" width="10.5" bestFit="1" customWidth="1"/>
    <col min="67" max="72" width="9.08203125" bestFit="1" customWidth="1"/>
    <col min="73" max="73" width="10.5" bestFit="1" customWidth="1"/>
    <col min="74" max="79" width="9.08203125" bestFit="1" customWidth="1"/>
    <col min="80" max="80" width="10.5" bestFit="1" customWidth="1"/>
    <col min="81" max="86" width="9.08203125" bestFit="1" customWidth="1"/>
    <col min="87" max="87" width="10.5" bestFit="1" customWidth="1"/>
    <col min="89" max="89" width="17.1640625" bestFit="1" customWidth="1"/>
    <col min="95" max="95" width="17.1640625" bestFit="1" customWidth="1"/>
    <col min="103" max="103" width="19.1640625" bestFit="1" customWidth="1"/>
    <col min="104" max="105" width="21.33203125" bestFit="1" customWidth="1"/>
    <col min="106" max="106" width="13" bestFit="1" customWidth="1"/>
    <col min="107" max="107" width="14.08203125" bestFit="1" customWidth="1"/>
  </cols>
  <sheetData>
    <row r="1" spans="2:107" x14ac:dyDescent="0.55000000000000004">
      <c r="B1">
        <v>2022</v>
      </c>
      <c r="C1" t="s">
        <v>116</v>
      </c>
    </row>
    <row r="2" spans="2:107" x14ac:dyDescent="0.55000000000000004">
      <c r="B2" t="s">
        <v>66</v>
      </c>
    </row>
    <row r="3" spans="2:107" hidden="1" x14ac:dyDescent="0.55000000000000004">
      <c r="B3" t="s">
        <v>121</v>
      </c>
      <c r="C3">
        <f>B1</f>
        <v>2022</v>
      </c>
      <c r="D3" s="1">
        <f>$C$3</f>
        <v>2022</v>
      </c>
      <c r="E3" s="1"/>
      <c r="F3" s="1"/>
      <c r="G3" s="1"/>
      <c r="H3" s="1"/>
      <c r="I3" s="1"/>
      <c r="J3" s="1"/>
      <c r="K3" s="1">
        <f>$C$3</f>
        <v>2022</v>
      </c>
      <c r="L3" s="1"/>
      <c r="M3" s="1"/>
      <c r="N3" s="1"/>
      <c r="O3" s="1"/>
      <c r="P3" s="1"/>
      <c r="Q3" s="1"/>
      <c r="R3" s="1">
        <f>$C$3</f>
        <v>2022</v>
      </c>
      <c r="S3" s="1"/>
      <c r="T3" s="1"/>
      <c r="U3" s="1"/>
      <c r="V3" s="1"/>
      <c r="W3" s="1"/>
      <c r="X3" s="1"/>
      <c r="Y3" s="1">
        <f>$C$3</f>
        <v>2022</v>
      </c>
      <c r="Z3" s="1"/>
      <c r="AA3" s="1"/>
      <c r="AB3" s="1"/>
      <c r="AC3" s="1"/>
      <c r="AD3" s="1"/>
      <c r="AE3" s="1"/>
      <c r="AF3" s="1">
        <f>$C$3</f>
        <v>2022</v>
      </c>
      <c r="AG3" s="1"/>
      <c r="AH3" s="1"/>
      <c r="AI3" s="1"/>
      <c r="AJ3" s="1"/>
      <c r="AK3" s="1"/>
      <c r="AL3" s="1"/>
      <c r="AM3" s="1">
        <f>$C$3</f>
        <v>2022</v>
      </c>
      <c r="AN3" s="1"/>
      <c r="AO3" s="1"/>
      <c r="AP3" s="1"/>
      <c r="AQ3" s="1"/>
      <c r="AR3" s="1"/>
      <c r="AS3" s="1"/>
      <c r="AT3" s="1">
        <f>$C$3</f>
        <v>2022</v>
      </c>
      <c r="AU3" s="1"/>
      <c r="AV3" s="1"/>
      <c r="AW3" s="1"/>
      <c r="AX3" s="1"/>
      <c r="AY3" s="1"/>
      <c r="AZ3" s="1"/>
      <c r="BA3" s="1">
        <f>$C$3</f>
        <v>2022</v>
      </c>
      <c r="BB3" s="1"/>
      <c r="BC3" s="1"/>
      <c r="BD3" s="1"/>
      <c r="BE3" s="1"/>
      <c r="BF3" s="1"/>
      <c r="BG3" s="1"/>
      <c r="BH3" s="1">
        <f>$C$3</f>
        <v>2022</v>
      </c>
      <c r="BI3" s="1"/>
      <c r="BJ3" s="1"/>
      <c r="BK3" s="1"/>
      <c r="BL3" s="1"/>
      <c r="BM3" s="1"/>
      <c r="BN3" s="1"/>
      <c r="BO3" s="1">
        <f>$C$3+1</f>
        <v>2023</v>
      </c>
      <c r="BP3" s="1"/>
      <c r="BQ3" s="1"/>
      <c r="BR3" s="1"/>
      <c r="BS3" s="1"/>
      <c r="BT3" s="1"/>
      <c r="BU3" s="1"/>
      <c r="BV3" s="1">
        <f>$C$3+1</f>
        <v>2023</v>
      </c>
      <c r="BW3" s="1"/>
      <c r="BX3" s="1"/>
      <c r="BY3" s="1"/>
      <c r="BZ3" s="1"/>
      <c r="CA3" s="1"/>
      <c r="CB3" s="1"/>
      <c r="CC3" s="1">
        <f>$C$3+1</f>
        <v>2023</v>
      </c>
      <c r="CD3" s="1"/>
      <c r="CE3" s="1"/>
      <c r="CF3" s="1"/>
      <c r="CG3" s="1"/>
      <c r="CH3" s="1"/>
      <c r="CI3" s="1"/>
    </row>
    <row r="4" spans="2:107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>
        <f>D4+1</f>
        <v>5</v>
      </c>
      <c r="L4" s="1"/>
      <c r="M4" s="1"/>
      <c r="N4" s="1"/>
      <c r="O4" s="1"/>
      <c r="P4" s="1"/>
      <c r="Q4" s="1"/>
      <c r="R4" s="1">
        <f>K4+1</f>
        <v>6</v>
      </c>
      <c r="S4" s="1"/>
      <c r="T4" s="1"/>
      <c r="U4" s="1"/>
      <c r="V4" s="1"/>
      <c r="W4" s="1"/>
      <c r="X4" s="1"/>
      <c r="Y4" s="1">
        <f>R4+1</f>
        <v>7</v>
      </c>
      <c r="Z4" s="1"/>
      <c r="AA4" s="1"/>
      <c r="AB4" s="1"/>
      <c r="AC4" s="1"/>
      <c r="AD4" s="1"/>
      <c r="AE4" s="1"/>
      <c r="AF4" s="1">
        <f>Y4+1</f>
        <v>8</v>
      </c>
      <c r="AG4" s="1"/>
      <c r="AH4" s="1"/>
      <c r="AI4" s="1"/>
      <c r="AJ4" s="1"/>
      <c r="AK4" s="1"/>
      <c r="AL4" s="1"/>
      <c r="AM4" s="1">
        <f>AF4+1</f>
        <v>9</v>
      </c>
      <c r="AN4" s="1"/>
      <c r="AO4" s="1"/>
      <c r="AP4" s="1"/>
      <c r="AQ4" s="1"/>
      <c r="AR4" s="1"/>
      <c r="AS4" s="1"/>
      <c r="AT4" s="1">
        <f>AM4+1</f>
        <v>10</v>
      </c>
      <c r="AU4" s="1"/>
      <c r="AV4" s="1"/>
      <c r="AW4" s="1"/>
      <c r="AX4" s="1"/>
      <c r="AY4" s="1"/>
      <c r="AZ4" s="1"/>
      <c r="BA4" s="1">
        <f>AT4+1</f>
        <v>11</v>
      </c>
      <c r="BB4" s="1"/>
      <c r="BC4" s="1"/>
      <c r="BD4" s="1"/>
      <c r="BE4" s="1"/>
      <c r="BF4" s="1"/>
      <c r="BG4" s="1"/>
      <c r="BH4" s="1">
        <f>BA4+1</f>
        <v>12</v>
      </c>
      <c r="BI4" s="1"/>
      <c r="BJ4" s="1"/>
      <c r="BK4" s="1"/>
      <c r="BL4" s="1"/>
      <c r="BM4" s="1"/>
      <c r="BN4" s="1"/>
      <c r="BO4" s="1">
        <v>1</v>
      </c>
      <c r="BP4" s="1"/>
      <c r="BQ4" s="1"/>
      <c r="BR4" s="1"/>
      <c r="BS4" s="1"/>
      <c r="BT4" s="1"/>
      <c r="BU4" s="1"/>
      <c r="BV4" s="1">
        <f>BO4+1</f>
        <v>2</v>
      </c>
      <c r="BW4" s="1"/>
      <c r="BX4" s="1"/>
      <c r="BY4" s="1"/>
      <c r="BZ4" s="1"/>
      <c r="CA4" s="1"/>
      <c r="CB4" s="1"/>
      <c r="CC4" s="1">
        <f>BV4+1</f>
        <v>3</v>
      </c>
      <c r="CD4" s="1"/>
      <c r="CE4" s="1"/>
      <c r="CF4" s="1"/>
      <c r="CG4" s="1"/>
      <c r="CH4" s="1"/>
      <c r="CI4" s="1"/>
    </row>
    <row r="5" spans="2:107" s="2" customFormat="1" x14ac:dyDescent="0.55000000000000004">
      <c r="B5" s="31"/>
      <c r="C5" s="37" t="str">
        <f>CONCATENATE(C3,"/",C4)</f>
        <v>2022/3</v>
      </c>
      <c r="D5" s="39" t="str">
        <f>CONCATENATE(D3,"/",D4)</f>
        <v>2022/4</v>
      </c>
      <c r="E5" s="29"/>
      <c r="F5" s="29"/>
      <c r="G5" s="45"/>
      <c r="H5" s="45"/>
      <c r="I5" s="45"/>
      <c r="J5" s="40"/>
      <c r="K5" s="39" t="str">
        <f>CONCATENATE(K3,"/",K4)</f>
        <v>2022/5</v>
      </c>
      <c r="L5" s="29"/>
      <c r="M5" s="29"/>
      <c r="N5" s="29"/>
      <c r="O5" s="29"/>
      <c r="P5" s="45"/>
      <c r="Q5" s="40"/>
      <c r="R5" s="39" t="str">
        <f>CONCATENATE(R3,"/",R4)</f>
        <v>2022/6</v>
      </c>
      <c r="S5" s="29"/>
      <c r="T5" s="29"/>
      <c r="U5" s="29"/>
      <c r="V5" s="29"/>
      <c r="W5" s="45"/>
      <c r="X5" s="40"/>
      <c r="Y5" s="39" t="str">
        <f>CONCATENATE(Y3,"/",Y4)</f>
        <v>2022/7</v>
      </c>
      <c r="Z5" s="29"/>
      <c r="AA5" s="29"/>
      <c r="AB5" s="29"/>
      <c r="AC5" s="29"/>
      <c r="AD5" s="45"/>
      <c r="AE5" s="40"/>
      <c r="AF5" s="39" t="str">
        <f>CONCATENATE(AF3,"/",AF4)</f>
        <v>2022/8</v>
      </c>
      <c r="AG5" s="29"/>
      <c r="AH5" s="29"/>
      <c r="AI5" s="29"/>
      <c r="AJ5" s="29"/>
      <c r="AK5" s="45"/>
      <c r="AL5" s="40"/>
      <c r="AM5" s="39" t="str">
        <f>CONCATENATE(AM3,"/",AM4)</f>
        <v>2022/9</v>
      </c>
      <c r="AN5" s="29"/>
      <c r="AO5" s="29"/>
      <c r="AP5" s="29"/>
      <c r="AQ5" s="29"/>
      <c r="AR5" s="45"/>
      <c r="AS5" s="40"/>
      <c r="AT5" s="39" t="str">
        <f>CONCATENATE(AT3,"/",AT4)</f>
        <v>2022/10</v>
      </c>
      <c r="AU5" s="29"/>
      <c r="AV5" s="29"/>
      <c r="AW5" s="29"/>
      <c r="AX5" s="29"/>
      <c r="AY5" s="45"/>
      <c r="AZ5" s="40"/>
      <c r="BA5" s="39" t="str">
        <f>CONCATENATE(BA3,"/",BA4)</f>
        <v>2022/11</v>
      </c>
      <c r="BB5" s="29"/>
      <c r="BC5" s="29"/>
      <c r="BD5" s="29"/>
      <c r="BE5" s="29"/>
      <c r="BF5" s="45"/>
      <c r="BG5" s="40"/>
      <c r="BH5" s="39" t="str">
        <f>CONCATENATE(BH3,"/",BH4)</f>
        <v>2022/12</v>
      </c>
      <c r="BI5" s="29"/>
      <c r="BJ5" s="29"/>
      <c r="BK5" s="29"/>
      <c r="BL5" s="29"/>
      <c r="BM5" s="45"/>
      <c r="BN5" s="45"/>
      <c r="BO5" s="39" t="str">
        <f>CONCATENATE(BO3,"/",BO4)</f>
        <v>2023/1</v>
      </c>
      <c r="BP5" s="29"/>
      <c r="BQ5" s="29"/>
      <c r="BR5" s="29"/>
      <c r="BS5" s="29"/>
      <c r="BT5" s="45"/>
      <c r="BU5" s="40"/>
      <c r="BV5" s="39" t="str">
        <f>CONCATENATE(BV3,"/",BV4)</f>
        <v>2023/2</v>
      </c>
      <c r="BW5" s="29"/>
      <c r="BX5" s="29"/>
      <c r="BY5" s="45"/>
      <c r="BZ5" s="45"/>
      <c r="CA5" s="45"/>
      <c r="CB5" s="40"/>
      <c r="CC5" s="34" t="str">
        <f>CONCATENATE(CC3,"/",CC4)</f>
        <v>2023/3</v>
      </c>
      <c r="CD5" s="29"/>
      <c r="CE5" s="29"/>
      <c r="CF5" s="29"/>
      <c r="CG5" s="29"/>
      <c r="CH5" s="45"/>
      <c r="CI5" s="29"/>
      <c r="CK5" s="2" t="s">
        <v>246</v>
      </c>
      <c r="CQ5" s="2" t="s">
        <v>277</v>
      </c>
      <c r="CY5" s="28"/>
      <c r="CZ5" s="29" t="s">
        <v>318</v>
      </c>
      <c r="DA5" s="29"/>
      <c r="DB5" s="30" t="s">
        <v>321</v>
      </c>
      <c r="DC5" s="28" t="s">
        <v>322</v>
      </c>
    </row>
    <row r="6" spans="2:107" x14ac:dyDescent="0.55000000000000004">
      <c r="B6" s="32" t="s">
        <v>104</v>
      </c>
      <c r="C6" s="37" t="s">
        <v>276</v>
      </c>
      <c r="D6" s="41" t="s">
        <v>275</v>
      </c>
      <c r="E6" s="48" t="s">
        <v>66</v>
      </c>
      <c r="F6" s="49" t="s">
        <v>199</v>
      </c>
      <c r="G6" s="50" t="s">
        <v>201</v>
      </c>
      <c r="H6" s="51" t="s">
        <v>40</v>
      </c>
      <c r="I6" s="103" t="s">
        <v>48</v>
      </c>
      <c r="J6" s="47" t="s">
        <v>98</v>
      </c>
      <c r="K6" s="41" t="s">
        <v>275</v>
      </c>
      <c r="L6" s="48" t="s">
        <v>66</v>
      </c>
      <c r="M6" s="49" t="s">
        <v>199</v>
      </c>
      <c r="N6" s="50" t="s">
        <v>201</v>
      </c>
      <c r="O6" s="51" t="s">
        <v>40</v>
      </c>
      <c r="P6" s="103" t="s">
        <v>48</v>
      </c>
      <c r="Q6" s="47" t="s">
        <v>98</v>
      </c>
      <c r="R6" s="41" t="s">
        <v>275</v>
      </c>
      <c r="S6" s="48" t="s">
        <v>66</v>
      </c>
      <c r="T6" s="49" t="s">
        <v>199</v>
      </c>
      <c r="U6" s="50" t="s">
        <v>201</v>
      </c>
      <c r="V6" s="51" t="s">
        <v>40</v>
      </c>
      <c r="W6" s="103" t="s">
        <v>48</v>
      </c>
      <c r="X6" s="47" t="s">
        <v>98</v>
      </c>
      <c r="Y6" s="41" t="s">
        <v>275</v>
      </c>
      <c r="Z6" s="48" t="s">
        <v>66</v>
      </c>
      <c r="AA6" s="49" t="s">
        <v>199</v>
      </c>
      <c r="AB6" s="50" t="s">
        <v>201</v>
      </c>
      <c r="AC6" s="51" t="s">
        <v>40</v>
      </c>
      <c r="AD6" s="103" t="s">
        <v>48</v>
      </c>
      <c r="AE6" s="47" t="s">
        <v>98</v>
      </c>
      <c r="AF6" s="41" t="s">
        <v>275</v>
      </c>
      <c r="AG6" s="48" t="s">
        <v>66</v>
      </c>
      <c r="AH6" s="49" t="s">
        <v>199</v>
      </c>
      <c r="AI6" s="50" t="s">
        <v>201</v>
      </c>
      <c r="AJ6" s="51" t="s">
        <v>40</v>
      </c>
      <c r="AK6" s="103" t="s">
        <v>48</v>
      </c>
      <c r="AL6" s="47" t="s">
        <v>98</v>
      </c>
      <c r="AM6" s="41" t="s">
        <v>275</v>
      </c>
      <c r="AN6" s="48" t="s">
        <v>66</v>
      </c>
      <c r="AO6" s="49" t="s">
        <v>199</v>
      </c>
      <c r="AP6" s="50" t="s">
        <v>201</v>
      </c>
      <c r="AQ6" s="51" t="s">
        <v>40</v>
      </c>
      <c r="AR6" s="103" t="s">
        <v>48</v>
      </c>
      <c r="AS6" s="47" t="s">
        <v>98</v>
      </c>
      <c r="AT6" s="41" t="s">
        <v>275</v>
      </c>
      <c r="AU6" s="48" t="s">
        <v>66</v>
      </c>
      <c r="AV6" s="49" t="s">
        <v>199</v>
      </c>
      <c r="AW6" s="50" t="s">
        <v>201</v>
      </c>
      <c r="AX6" s="51" t="s">
        <v>40</v>
      </c>
      <c r="AY6" s="103" t="s">
        <v>48</v>
      </c>
      <c r="AZ6" s="47" t="s">
        <v>98</v>
      </c>
      <c r="BA6" s="41" t="s">
        <v>275</v>
      </c>
      <c r="BB6" s="48" t="s">
        <v>66</v>
      </c>
      <c r="BC6" s="49" t="s">
        <v>199</v>
      </c>
      <c r="BD6" s="50" t="s">
        <v>201</v>
      </c>
      <c r="BE6" s="51" t="s">
        <v>40</v>
      </c>
      <c r="BF6" s="103" t="s">
        <v>48</v>
      </c>
      <c r="BG6" s="47" t="s">
        <v>98</v>
      </c>
      <c r="BH6" s="41" t="s">
        <v>275</v>
      </c>
      <c r="BI6" s="48" t="s">
        <v>66</v>
      </c>
      <c r="BJ6" s="49" t="s">
        <v>199</v>
      </c>
      <c r="BK6" s="50" t="s">
        <v>201</v>
      </c>
      <c r="BL6" s="51" t="s">
        <v>40</v>
      </c>
      <c r="BM6" s="103" t="s">
        <v>48</v>
      </c>
      <c r="BN6" s="47" t="s">
        <v>98</v>
      </c>
      <c r="BO6" s="41" t="s">
        <v>275</v>
      </c>
      <c r="BP6" s="48" t="s">
        <v>66</v>
      </c>
      <c r="BQ6" s="49" t="s">
        <v>199</v>
      </c>
      <c r="BR6" s="50" t="s">
        <v>201</v>
      </c>
      <c r="BS6" s="51" t="s">
        <v>40</v>
      </c>
      <c r="BT6" s="103" t="s">
        <v>48</v>
      </c>
      <c r="BU6" s="47" t="s">
        <v>98</v>
      </c>
      <c r="BV6" s="41" t="s">
        <v>275</v>
      </c>
      <c r="BW6" s="48" t="s">
        <v>66</v>
      </c>
      <c r="BX6" s="49" t="s">
        <v>199</v>
      </c>
      <c r="BY6" s="50" t="s">
        <v>201</v>
      </c>
      <c r="BZ6" s="51" t="s">
        <v>40</v>
      </c>
      <c r="CA6" s="103" t="s">
        <v>48</v>
      </c>
      <c r="CB6" s="47" t="s">
        <v>98</v>
      </c>
      <c r="CC6" s="41" t="s">
        <v>275</v>
      </c>
      <c r="CD6" s="48" t="s">
        <v>66</v>
      </c>
      <c r="CE6" s="49" t="s">
        <v>199</v>
      </c>
      <c r="CF6" s="50" t="s">
        <v>201</v>
      </c>
      <c r="CG6" s="51" t="s">
        <v>40</v>
      </c>
      <c r="CH6" s="103" t="s">
        <v>48</v>
      </c>
      <c r="CI6" s="47" t="s">
        <v>98</v>
      </c>
      <c r="CK6" t="str">
        <f t="shared" ref="CK6:CK23" si="0">B6</f>
        <v>種別</v>
      </c>
      <c r="CL6" t="s">
        <v>248</v>
      </c>
      <c r="CM6" t="s">
        <v>247</v>
      </c>
      <c r="CN6" t="s">
        <v>48</v>
      </c>
      <c r="CO6" t="s">
        <v>98</v>
      </c>
      <c r="CQ6" t="str">
        <f>H6</f>
        <v>店舗</v>
      </c>
      <c r="CR6" t="s">
        <v>248</v>
      </c>
      <c r="CS6" t="s">
        <v>247</v>
      </c>
      <c r="CT6" t="s">
        <v>48</v>
      </c>
      <c r="CU6" t="s">
        <v>98</v>
      </c>
      <c r="CY6" s="30" t="s">
        <v>300</v>
      </c>
      <c r="CZ6" s="30" t="s">
        <v>319</v>
      </c>
      <c r="DA6" s="30" t="s">
        <v>320</v>
      </c>
      <c r="DB6" s="30" t="s">
        <v>323</v>
      </c>
      <c r="DC6" s="30" t="s">
        <v>323</v>
      </c>
    </row>
    <row r="7" spans="2:107" s="46" customFormat="1" x14ac:dyDescent="0.55000000000000004">
      <c r="B7" s="52" t="str">
        <f>'master（記入例）'!AL3</f>
        <v>清酒</v>
      </c>
      <c r="C7" s="107">
        <v>20.880000000000003</v>
      </c>
      <c r="D7" s="109">
        <f>IFERROR(INDEX(集計pivot!$4:$24,MATCH(集計2022年度販売量!$B7,集計pivot!$A$4:$A$24,0),MATCH(集計2022年度販売量!D$5,集計pivot!$4:$4,0)),0)</f>
        <v>0</v>
      </c>
      <c r="E7" s="112">
        <f>IFERROR(INDEX(集計pivot!$28:$48,MATCH(集計2022年度販売量!$B7,集計pivot!$A$28:$A$48,0),MATCH(集計2022年度販売量!D$5,集計pivot!$28:$28,0)),0)</f>
        <v>0</v>
      </c>
      <c r="F7" s="113">
        <f>IFERROR(INDEX(集計pivot!$112:$131,MATCH(集計2022年度販売量!$B7,集計pivot!$A$112:$A$131,0),MATCH(集計2022年度販売量!D$5,集計pivot!$112:$112,0)),0)</f>
        <v>0</v>
      </c>
      <c r="G7" s="114">
        <f>IFERROR(INDEX(集計pivot!$163:$182,MATCH(集計2022年度販売量!$B7,集計pivot!$A$163:$A$182,0),MATCH(集計2022年度販売量!D$5,集計pivot!$163:$163,0)),0)</f>
        <v>0</v>
      </c>
      <c r="H7" s="115">
        <f>IFERROR(INDEX(集計pivot!$138:$157,MATCH(集計2022年度販売量!$B7,集計pivot!$A$138:$A$157,0),MATCH(集計2022年度販売量!D$5,集計pivot!$138:$138,0)),0)</f>
        <v>0</v>
      </c>
      <c r="I7" s="116">
        <f>IFERROR(INDEX(集計pivot!$83:$102,MATCH(集計2022年度販売量!$B7,集計pivot!$A$83:$A$102,0),MATCH(集計2022年度販売量!D$5,集計pivot!$83:$83,0)),0)</f>
        <v>0</v>
      </c>
      <c r="J7" s="117">
        <f>C7+D7-E7</f>
        <v>20.880000000000003</v>
      </c>
      <c r="K7" s="109">
        <f>IFERROR(INDEX(集計pivot!$4:$24,MATCH(集計2022年度販売量!$B7,集計pivot!$A$4:$A$24,0),MATCH(集計2022年度販売量!K$5,集計pivot!$4:$4,0)),0)</f>
        <v>0</v>
      </c>
      <c r="L7" s="112">
        <f>IFERROR(INDEX(集計pivot!$28:$48,MATCH(集計2022年度販売量!$B7,集計pivot!$A$28:$A$48,0),MATCH(集計2022年度販売量!K$5,集計pivot!$28:$28,0)),0)</f>
        <v>0</v>
      </c>
      <c r="M7" s="113">
        <f>IFERROR(INDEX(集計pivot!$112:$131,MATCH(集計2022年度販売量!$B7,集計pivot!$A$112:$A$131,0),MATCH(集計2022年度販売量!K$5,集計pivot!$112:$112,0)),0)</f>
        <v>0</v>
      </c>
      <c r="N7" s="114">
        <f>IFERROR(INDEX(集計pivot!$163:$182,MATCH(集計2022年度販売量!$B7,集計pivot!$A$163:$A$182,0),MATCH(集計2022年度販売量!K$5,集計pivot!$163:$163,0)),0)</f>
        <v>0</v>
      </c>
      <c r="O7" s="115">
        <f>IFERROR(INDEX(集計pivot!$138:$157,MATCH(集計2022年度販売量!$B7,集計pivot!$A$138:$A$157,0),MATCH(集計2022年度販売量!K$5,集計pivot!$138:$138,0)),0)</f>
        <v>0</v>
      </c>
      <c r="P7" s="116">
        <f>IFERROR(INDEX(集計pivot!$83:$102,MATCH(集計2022年度販売量!$B7,集計pivot!$A$83:$A$102,0),MATCH(集計2022年度販売量!K$5,集計pivot!$83:$83,0)),0)</f>
        <v>0</v>
      </c>
      <c r="Q7" s="117">
        <f>J7+K7-L7</f>
        <v>20.880000000000003</v>
      </c>
      <c r="R7" s="109">
        <f>IFERROR(INDEX(集計pivot!$4:$24,MATCH(集計2022年度販売量!$B7,集計pivot!$A$4:$A$24,0),MATCH(集計2022年度販売量!R$5,集計pivot!$4:$4,0)),0)</f>
        <v>0</v>
      </c>
      <c r="S7" s="112">
        <f>IFERROR(INDEX(集計pivot!$28:$48,MATCH(集計2022年度販売量!$B7,集計pivot!$A$28:$A$48,0),MATCH(集計2022年度販売量!R$5,集計pivot!$28:$28,0)),0)</f>
        <v>0</v>
      </c>
      <c r="T7" s="113">
        <f>IFERROR(INDEX(集計pivot!$112:$131,MATCH(集計2022年度販売量!$B7,集計pivot!$A$112:$A$131,0),MATCH(集計2022年度販売量!R$5,集計pivot!$112:$112,0)),0)</f>
        <v>0</v>
      </c>
      <c r="U7" s="114">
        <f>IFERROR(INDEX(集計pivot!$163:$182,MATCH(集計2022年度販売量!$B7,集計pivot!$A$163:$A$182,0),MATCH(集計2022年度販売量!R$5,集計pivot!$163:$163,0)),0)</f>
        <v>0</v>
      </c>
      <c r="V7" s="115">
        <f>IFERROR(INDEX(集計pivot!$138:$157,MATCH(集計2022年度販売量!$B7,集計pivot!$A$138:$A$157,0),MATCH(集計2022年度販売量!R$5,集計pivot!$138:$138,0)),0)</f>
        <v>0</v>
      </c>
      <c r="W7" s="116">
        <f>IFERROR(INDEX(集計pivot!$83:$102,MATCH(集計2022年度販売量!$B7,集計pivot!$A$83:$A$102,0),MATCH(集計2022年度販売量!R$5,集計pivot!$83:$83,0)),0)</f>
        <v>0</v>
      </c>
      <c r="X7" s="117">
        <f>Q7+R7-S7</f>
        <v>20.880000000000003</v>
      </c>
      <c r="Y7" s="109">
        <f>IFERROR(INDEX(集計pivot!$4:$24,MATCH(集計2022年度販売量!$B7,集計pivot!$A$4:$A$24,0),MATCH(集計2022年度販売量!Y$5,集計pivot!$4:$4,0)),0)</f>
        <v>0</v>
      </c>
      <c r="Z7" s="112">
        <f>IFERROR(INDEX(集計pivot!$28:$48,MATCH(集計2022年度販売量!$B7,集計pivot!$A$28:$A$48,0),MATCH(集計2022年度販売量!Y$5,集計pivot!$28:$28,0)),0)</f>
        <v>0</v>
      </c>
      <c r="AA7" s="113">
        <f>IFERROR(INDEX(集計pivot!$112:$131,MATCH(集計2022年度販売量!$B7,集計pivot!$A$112:$A$131,0),MATCH(集計2022年度販売量!Y$5,集計pivot!$112:$112,0)),0)</f>
        <v>0</v>
      </c>
      <c r="AB7" s="114">
        <f>IFERROR(INDEX(集計pivot!$163:$182,MATCH(集計2022年度販売量!$B7,集計pivot!$A$163:$A$182,0),MATCH(集計2022年度販売量!Y$5,集計pivot!$163:$163,0)),0)</f>
        <v>0</v>
      </c>
      <c r="AC7" s="115">
        <f>IFERROR(INDEX(集計pivot!$138:$157,MATCH(集計2022年度販売量!$B7,集計pivot!$A$138:$A$157,0),MATCH(集計2022年度販売量!Y$5,集計pivot!$138:$138,0)),0)</f>
        <v>0</v>
      </c>
      <c r="AD7" s="116">
        <f>IFERROR(INDEX(集計pivot!$83:$102,MATCH(集計2022年度販売量!$B7,集計pivot!$A$83:$A$102,0),MATCH(集計2022年度販売量!Y$5,集計pivot!$83:$83,0)),0)</f>
        <v>0</v>
      </c>
      <c r="AE7" s="117">
        <f>X7+Y7-Z7</f>
        <v>20.880000000000003</v>
      </c>
      <c r="AF7" s="109">
        <f>IFERROR(INDEX(集計pivot!$4:$24,MATCH(集計2022年度販売量!$B7,集計pivot!$A$4:$A$24,0),MATCH(集計2022年度販売量!AF$5,集計pivot!$4:$4,0)),0)</f>
        <v>0</v>
      </c>
      <c r="AG7" s="112">
        <f>IFERROR(INDEX(集計pivot!$28:$48,MATCH(集計2022年度販売量!$B7,集計pivot!$A$28:$A$48,0),MATCH(集計2022年度販売量!AF$5,集計pivot!$28:$28,0)),0)</f>
        <v>0</v>
      </c>
      <c r="AH7" s="113">
        <f>IFERROR(INDEX(集計pivot!$112:$131,MATCH(集計2022年度販売量!$B7,集計pivot!$A$112:$A$131,0),MATCH(集計2022年度販売量!AF$5,集計pivot!$112:$112,0)),0)</f>
        <v>0</v>
      </c>
      <c r="AI7" s="114">
        <f>IFERROR(INDEX(集計pivot!$163:$182,MATCH(集計2022年度販売量!$B7,集計pivot!$A$163:$A$182,0),MATCH(集計2022年度販売量!AF$5,集計pivot!$163:$163,0)),0)</f>
        <v>0</v>
      </c>
      <c r="AJ7" s="115">
        <f>IFERROR(INDEX(集計pivot!$138:$157,MATCH(集計2022年度販売量!$B7,集計pivot!$A$138:$A$157,0),MATCH(集計2022年度販売量!AF$5,集計pivot!$138:$138,0)),0)</f>
        <v>0</v>
      </c>
      <c r="AK7" s="116">
        <f>IFERROR(INDEX(集計pivot!$83:$102,MATCH(集計2022年度販売量!$B7,集計pivot!$A$83:$A$102,0),MATCH(集計2022年度販売量!AF$5,集計pivot!$83:$83,0)),0)</f>
        <v>0</v>
      </c>
      <c r="AL7" s="117">
        <f>AE7+AF7-AG7</f>
        <v>20.880000000000003</v>
      </c>
      <c r="AM7" s="109">
        <f>IFERROR(INDEX(集計pivot!$4:$24,MATCH(集計2022年度販売量!$B7,集計pivot!$A$4:$A$24,0),MATCH(集計2022年度販売量!AM$5,集計pivot!$4:$4,0)),0)</f>
        <v>0</v>
      </c>
      <c r="AN7" s="112">
        <f>IFERROR(INDEX(集計pivot!$28:$48,MATCH(集計2022年度販売量!$B7,集計pivot!$A$28:$A$48,0),MATCH(集計2022年度販売量!AM$5,集計pivot!$28:$28,0)),0)</f>
        <v>0</v>
      </c>
      <c r="AO7" s="113">
        <f>IFERROR(INDEX(集計pivot!$112:$131,MATCH(集計2022年度販売量!$B7,集計pivot!$A$112:$A$131,0),MATCH(集計2022年度販売量!AM$5,集計pivot!$112:$112,0)),0)</f>
        <v>0</v>
      </c>
      <c r="AP7" s="114">
        <f>IFERROR(INDEX(集計pivot!$163:$182,MATCH(集計2022年度販売量!$B7,集計pivot!$A$163:$A$182,0),MATCH(集計2022年度販売量!AM$5,集計pivot!$163:$163,0)),0)</f>
        <v>0</v>
      </c>
      <c r="AQ7" s="115">
        <f>IFERROR(INDEX(集計pivot!$138:$157,MATCH(集計2022年度販売量!$B7,集計pivot!$A$138:$A$157,0),MATCH(集計2022年度販売量!AM$5,集計pivot!$138:$138,0)),0)</f>
        <v>0</v>
      </c>
      <c r="AR7" s="116">
        <f>IFERROR(INDEX(集計pivot!$83:$102,MATCH(集計2022年度販売量!$B7,集計pivot!$A$83:$A$102,0),MATCH(集計2022年度販売量!AM$5,集計pivot!$83:$83,0)),0)</f>
        <v>0</v>
      </c>
      <c r="AS7" s="117">
        <f>AL7+AM7-AN7</f>
        <v>20.880000000000003</v>
      </c>
      <c r="AT7" s="109">
        <f>IFERROR(INDEX(集計pivot!$4:$24,MATCH(集計2022年度販売量!$B7,集計pivot!$A$4:$A$24,0),MATCH(集計2022年度販売量!AT$5,集計pivot!$4:$4,0)),0)</f>
        <v>0</v>
      </c>
      <c r="AU7" s="112">
        <f>IFERROR(INDEX(集計pivot!$28:$48,MATCH(集計2022年度販売量!$B7,集計pivot!$A$28:$A$48,0),MATCH(集計2022年度販売量!AT$5,集計pivot!$28:$28,0)),0)</f>
        <v>0</v>
      </c>
      <c r="AV7" s="113">
        <f>IFERROR(INDEX(集計pivot!$112:$131,MATCH(集計2022年度販売量!$B7,集計pivot!$A$112:$A$131,0),MATCH(集計2022年度販売量!AT$5,集計pivot!$112:$112,0)),0)</f>
        <v>0</v>
      </c>
      <c r="AW7" s="114">
        <f>IFERROR(INDEX(集計pivot!$163:$182,MATCH(集計2022年度販売量!$B7,集計pivot!$A$163:$A$182,0),MATCH(集計2022年度販売量!AT$5,集計pivot!$163:$163,0)),0)</f>
        <v>0</v>
      </c>
      <c r="AX7" s="115">
        <f>IFERROR(INDEX(集計pivot!$138:$157,MATCH(集計2022年度販売量!$B7,集計pivot!$A$138:$A$157,0),MATCH(集計2022年度販売量!AT$5,集計pivot!$138:$138,0)),0)</f>
        <v>0</v>
      </c>
      <c r="AY7" s="116">
        <f>IFERROR(INDEX(集計pivot!$83:$102,MATCH(集計2022年度販売量!$B7,集計pivot!$A$83:$A$102,0),MATCH(集計2022年度販売量!AT$5,集計pivot!$83:$83,0)),0)</f>
        <v>0</v>
      </c>
      <c r="AZ7" s="117">
        <f>AS7+AT7-AU7</f>
        <v>20.880000000000003</v>
      </c>
      <c r="BA7" s="109">
        <f>IFERROR(INDEX(集計pivot!$4:$24,MATCH(集計2022年度販売量!$B7,集計pivot!$A$4:$A$24,0),MATCH(集計2022年度販売量!BA$5,集計pivot!$4:$4,0)),0)</f>
        <v>0</v>
      </c>
      <c r="BB7" s="112">
        <f>IFERROR(INDEX(集計pivot!$28:$48,MATCH(集計2022年度販売量!$B7,集計pivot!$A$28:$A$48,0),MATCH(集計2022年度販売量!BA$5,集計pivot!$28:$28,0)),0)</f>
        <v>0</v>
      </c>
      <c r="BC7" s="113">
        <f>IFERROR(INDEX(集計pivot!$112:$131,MATCH(集計2022年度販売量!$B7,集計pivot!$A$112:$A$131,0),MATCH(集計2022年度販売量!BA$5,集計pivot!$112:$112,0)),0)</f>
        <v>0</v>
      </c>
      <c r="BD7" s="114">
        <f>IFERROR(INDEX(集計pivot!$163:$182,MATCH(集計2022年度販売量!$B7,集計pivot!$A$163:$A$182,0),MATCH(集計2022年度販売量!BA$5,集計pivot!$163:$163,0)),0)</f>
        <v>0</v>
      </c>
      <c r="BE7" s="115">
        <f>IFERROR(INDEX(集計pivot!$138:$157,MATCH(集計2022年度販売量!$B7,集計pivot!$A$138:$A$157,0),MATCH(集計2022年度販売量!BA$5,集計pivot!$138:$138,0)),0)</f>
        <v>0</v>
      </c>
      <c r="BF7" s="116">
        <f>IFERROR(INDEX(集計pivot!$83:$102,MATCH(集計2022年度販売量!$B7,集計pivot!$A$83:$A$102,0),MATCH(集計2022年度販売量!BA$5,集計pivot!$83:$83,0)),0)</f>
        <v>0</v>
      </c>
      <c r="BG7" s="117">
        <f>AZ7+BA7-BB7</f>
        <v>20.880000000000003</v>
      </c>
      <c r="BH7" s="109">
        <f>IFERROR(INDEX(集計pivot!$4:$24,MATCH(集計2022年度販売量!$B7,集計pivot!$A$4:$A$24,0),MATCH(集計2022年度販売量!BH$5,集計pivot!$4:$4,0)),0)</f>
        <v>0</v>
      </c>
      <c r="BI7" s="112">
        <f>IFERROR(INDEX(集計pivot!$28:$48,MATCH(集計2022年度販売量!$B7,集計pivot!$A$28:$A$48,0),MATCH(集計2022年度販売量!BH$5,集計pivot!$28:$28,0)),0)</f>
        <v>0</v>
      </c>
      <c r="BJ7" s="113">
        <f>IFERROR(INDEX(集計pivot!$112:$131,MATCH(集計2022年度販売量!$B7,集計pivot!$A$112:$A$131,0),MATCH(集計2022年度販売量!BH$5,集計pivot!$112:$112,0)),0)</f>
        <v>0</v>
      </c>
      <c r="BK7" s="114">
        <f>IFERROR(INDEX(集計pivot!$163:$182,MATCH(集計2022年度販売量!$B7,集計pivot!$A$163:$A$182,0),MATCH(集計2022年度販売量!BH$5,集計pivot!$163:$163,0)),0)</f>
        <v>0</v>
      </c>
      <c r="BL7" s="115">
        <f>IFERROR(INDEX(集計pivot!$138:$157,MATCH(集計2022年度販売量!$B7,集計pivot!$A$138:$A$157,0),MATCH(集計2022年度販売量!BH$5,集計pivot!$138:$138,0)),0)</f>
        <v>0</v>
      </c>
      <c r="BM7" s="116">
        <f>IFERROR(INDEX(集計pivot!$83:$102,MATCH(集計2022年度販売量!$B7,集計pivot!$A$83:$A$102,0),MATCH(集計2022年度販売量!BH$5,集計pivot!$83:$83,0)),0)</f>
        <v>0</v>
      </c>
      <c r="BN7" s="117">
        <f>BG7+BH7-BI7</f>
        <v>20.880000000000003</v>
      </c>
      <c r="BO7" s="109">
        <f>IFERROR(INDEX(集計pivot!$4:$24,MATCH(集計2022年度販売量!$B7,集計pivot!$A$4:$A$24,0),MATCH(集計2022年度販売量!BO$5,集計pivot!$4:$4,0)),0)</f>
        <v>0</v>
      </c>
      <c r="BP7" s="112">
        <f>IFERROR(INDEX(集計pivot!$28:$48,MATCH(集計2022年度販売量!$B7,集計pivot!$A$28:$A$48,0),MATCH(集計2022年度販売量!BO$5,集計pivot!$28:$28,0)),0)</f>
        <v>0</v>
      </c>
      <c r="BQ7" s="113">
        <f>IFERROR(INDEX(集計pivot!$112:$131,MATCH(集計2022年度販売量!$B7,集計pivot!$A$112:$A$131,0),MATCH(集計2022年度販売量!BO$5,集計pivot!$112:$112,0)),0)</f>
        <v>0</v>
      </c>
      <c r="BR7" s="114">
        <f>IFERROR(INDEX(集計pivot!$163:$182,MATCH(集計2022年度販売量!$B7,集計pivot!$A$163:$A$182,0),MATCH(集計2022年度販売量!BO$5,集計pivot!$163:$163,0)),0)</f>
        <v>0</v>
      </c>
      <c r="BS7" s="115">
        <f>IFERROR(INDEX(集計pivot!$138:$157,MATCH(集計2022年度販売量!$B7,集計pivot!$A$138:$A$157,0),MATCH(集計2022年度販売量!BO$5,集計pivot!$138:$138,0)),0)</f>
        <v>0</v>
      </c>
      <c r="BT7" s="116">
        <f>IFERROR(INDEX(集計pivot!$83:$102,MATCH(集計2022年度販売量!$B7,集計pivot!$A$83:$A$102,0),MATCH(集計2022年度販売量!BO$5,集計pivot!$83:$83,0)),0)</f>
        <v>0</v>
      </c>
      <c r="BU7" s="117">
        <f>BN7+BO7-BP7</f>
        <v>20.880000000000003</v>
      </c>
      <c r="BV7" s="109">
        <f>IFERROR(INDEX(集計pivot!$4:$24,MATCH(集計2022年度販売量!$B7,集計pivot!$A$4:$A$24,0),MATCH(集計2022年度販売量!BV$5,集計pivot!$4:$4,0)),0)</f>
        <v>0</v>
      </c>
      <c r="BW7" s="112">
        <f>IFERROR(INDEX(集計pivot!$28:$48,MATCH(集計2022年度販売量!$B7,集計pivot!$A$28:$A$48,0),MATCH(集計2022年度販売量!BV$5,集計pivot!$28:$28,0)),0)</f>
        <v>0</v>
      </c>
      <c r="BX7" s="113">
        <f>IFERROR(INDEX(集計pivot!$112:$131,MATCH(集計2022年度販売量!$B7,集計pivot!$A$112:$A$131,0),MATCH(集計2022年度販売量!BV$5,集計pivot!$112:$112,0)),0)</f>
        <v>0</v>
      </c>
      <c r="BY7" s="114">
        <f>IFERROR(INDEX(集計pivot!$163:$182,MATCH(集計2022年度販売量!$B7,集計pivot!$A$163:$A$182,0),MATCH(集計2022年度販売量!BV$5,集計pivot!$163:$163,0)),0)</f>
        <v>0</v>
      </c>
      <c r="BZ7" s="115">
        <f>IFERROR(INDEX(集計pivot!$138:$157,MATCH(集計2022年度販売量!$B7,集計pivot!$A$138:$A$157,0),MATCH(集計2022年度販売量!BV$5,集計pivot!$138:$138,0)),0)</f>
        <v>0</v>
      </c>
      <c r="CA7" s="116">
        <f>IFERROR(INDEX(集計pivot!$83:$102,MATCH(集計2022年度販売量!$B7,集計pivot!$A$83:$A$102,0),MATCH(集計2022年度販売量!BV$5,集計pivot!$83:$83,0)),0)</f>
        <v>0</v>
      </c>
      <c r="CB7" s="117">
        <f>BU7+BV7-BW7</f>
        <v>20.880000000000003</v>
      </c>
      <c r="CC7" s="109">
        <f>IFERROR(INDEX(集計pivot!$4:$24,MATCH(集計2022年度販売量!$B7,集計pivot!$A$4:$A$24,0),MATCH(集計2022年度販売量!CC$5,集計pivot!$4:$4,0)),0)</f>
        <v>0</v>
      </c>
      <c r="CD7" s="112">
        <f>IFERROR(INDEX(集計pivot!$28:$48,MATCH(集計2022年度販売量!$B7,集計pivot!$A$28:$A$48,0),MATCH(集計2022年度販売量!CC$5,集計pivot!$28:$28,0)),0)</f>
        <v>0</v>
      </c>
      <c r="CE7" s="113">
        <f>IFERROR(INDEX(集計pivot!$112:$131,MATCH(集計2022年度販売量!$B7,集計pivot!$A$112:$A$131,0),MATCH(集計2022年度販売量!CC$5,集計pivot!$112:$112,0)),0)</f>
        <v>0</v>
      </c>
      <c r="CF7" s="114">
        <f>IFERROR(INDEX(集計pivot!$163:$182,MATCH(集計2022年度販売量!$B7,集計pivot!$A$163:$A$182,0),MATCH(集計2022年度販売量!CC$5,集計pivot!$163:$163,0)),0)</f>
        <v>0</v>
      </c>
      <c r="CG7" s="115">
        <f>IFERROR(INDEX(集計pivot!$138:$157,MATCH(集計2022年度販売量!$B7,集計pivot!$A$138:$A$157,0),MATCH(集計2022年度販売量!CC$5,集計pivot!$138:$138,0)),0)</f>
        <v>0</v>
      </c>
      <c r="CH7" s="116">
        <f>IFERROR(INDEX(集計pivot!$83:$102,MATCH(集計2022年度販売量!$B7,集計pivot!$A$83:$A$102,0),MATCH(集計2022年度販売量!CC$5,集計pivot!$83:$83,0)),0)</f>
        <v>0</v>
      </c>
      <c r="CI7" s="117">
        <f>CB7+CC7-CD7</f>
        <v>20.880000000000003</v>
      </c>
      <c r="CK7" t="str">
        <f t="shared" si="0"/>
        <v>清酒</v>
      </c>
      <c r="CL7" s="130">
        <f t="shared" ref="CL7:CL23" si="1">SUMIF($C$6:$CI$6,"=業販",$C7:$CI7)</f>
        <v>0</v>
      </c>
      <c r="CM7" s="130">
        <f>SUMIF($C$6:$CI$6,"=ネット",$C7:$CI7)+SUMIF($C$6:$CI$6,"=店舗",$C7:$CI7)</f>
        <v>0</v>
      </c>
      <c r="CN7" s="130">
        <f t="shared" ref="CN7:CN23" si="2">SUMIF($C$6:$CI$6,"=廃棄",$C7:$CI7)</f>
        <v>0</v>
      </c>
      <c r="CO7" s="130">
        <f t="shared" ref="CO7:CO23" si="3">CI7</f>
        <v>20.880000000000003</v>
      </c>
      <c r="CQ7" s="131" t="str">
        <f t="shared" ref="CQ7:CQ23" si="4">B7</f>
        <v>清酒</v>
      </c>
      <c r="CR7" s="46">
        <f>ROUND(CL7,0)</f>
        <v>0</v>
      </c>
      <c r="CS7" s="46">
        <f>ROUND(CM7,0)</f>
        <v>0</v>
      </c>
      <c r="CT7" s="46">
        <f>ROUND(CN7,0)</f>
        <v>0</v>
      </c>
      <c r="CU7" s="46">
        <f>ROUND(CO7,0)</f>
        <v>21</v>
      </c>
      <c r="CY7" s="133" t="s">
        <v>301</v>
      </c>
      <c r="CZ7" s="134">
        <f>VLOOKUP(RIGHT($CY7,LEN($CY7)-1),$CQ:$CU,2,FALSE)</f>
        <v>0</v>
      </c>
      <c r="DA7" s="134"/>
      <c r="DB7" s="134">
        <f>VLOOKUP(RIGHT($CY7,LEN($CY7)-1),$CQ:$CU,3,FALSE)+VLOOKUP(RIGHT($CY7,LEN($CY7)-1),$CQ:$CU,4,FALSE)</f>
        <v>0</v>
      </c>
      <c r="DC7" s="134">
        <f>VLOOKUP(RIGHT($CY7,LEN($CY7)-1),$CQ:$CU,5,FALSE)</f>
        <v>21</v>
      </c>
    </row>
    <row r="8" spans="2:107" s="46" customFormat="1" x14ac:dyDescent="0.55000000000000004">
      <c r="B8" s="52" t="str">
        <f>'master（記入例）'!AL4</f>
        <v>合成清酒</v>
      </c>
      <c r="C8" s="107">
        <v>0</v>
      </c>
      <c r="D8" s="109">
        <f>IFERROR(INDEX(集計pivot!$4:$24,MATCH(集計2022年度販売量!$B8,集計pivot!$A$4:$A$24,0),MATCH(集計2022年度販売量!D$5,集計pivot!$4:$4,0)),0)</f>
        <v>0</v>
      </c>
      <c r="E8" s="112">
        <f>IFERROR(INDEX(集計pivot!$28:$48,MATCH(集計2022年度販売量!$B8,集計pivot!$A$28:$A$48,0),MATCH(集計2022年度販売量!D$5,集計pivot!$28:$28,0)),0)</f>
        <v>0</v>
      </c>
      <c r="F8" s="113">
        <f>IFERROR(INDEX(集計pivot!$112:$131,MATCH(集計2022年度販売量!$B8,集計pivot!$A$112:$A$131,0),MATCH(集計2022年度販売量!D$5,集計pivot!$112:$112,0)),0)</f>
        <v>0</v>
      </c>
      <c r="G8" s="114">
        <f>IFERROR(INDEX(集計pivot!$163:$182,MATCH(集計2022年度販売量!$B8,集計pivot!$A$163:$A$182,0),MATCH(集計2022年度販売量!D$5,集計pivot!$163:$163,0)),0)</f>
        <v>0</v>
      </c>
      <c r="H8" s="115">
        <f>IFERROR(INDEX(集計pivot!$138:$157,MATCH(集計2022年度販売量!$B8,集計pivot!$A$138:$A$157,0),MATCH(集計2022年度販売量!D$5,集計pivot!$138:$138,0)),0)</f>
        <v>0</v>
      </c>
      <c r="I8" s="116">
        <f>IFERROR(INDEX(集計pivot!$83:$102,MATCH(集計2022年度販売量!$B8,集計pivot!$A$83:$A$102,0),MATCH(集計2022年度販売量!D$5,集計pivot!$83:$83,0)),0)</f>
        <v>0</v>
      </c>
      <c r="J8" s="117">
        <f t="shared" ref="J8:J23" si="5">C8+D8-E8</f>
        <v>0</v>
      </c>
      <c r="K8" s="109">
        <f>IFERROR(INDEX(集計pivot!$4:$24,MATCH(集計2022年度販売量!$B8,集計pivot!$A$4:$A$24,0),MATCH(集計2022年度販売量!K$5,集計pivot!$4:$4,0)),0)</f>
        <v>0</v>
      </c>
      <c r="L8" s="112">
        <f>IFERROR(INDEX(集計pivot!$28:$48,MATCH(集計2022年度販売量!$B8,集計pivot!$A$28:$A$48,0),MATCH(集計2022年度販売量!K$5,集計pivot!$28:$28,0)),0)</f>
        <v>0</v>
      </c>
      <c r="M8" s="113">
        <f>IFERROR(INDEX(集計pivot!$112:$131,MATCH(集計2022年度販売量!$B8,集計pivot!$A$112:$A$131,0),MATCH(集計2022年度販売量!K$5,集計pivot!$112:$112,0)),0)</f>
        <v>0</v>
      </c>
      <c r="N8" s="114">
        <f>IFERROR(INDEX(集計pivot!$163:$182,MATCH(集計2022年度販売量!$B8,集計pivot!$A$163:$A$182,0),MATCH(集計2022年度販売量!K$5,集計pivot!$163:$163,0)),0)</f>
        <v>0</v>
      </c>
      <c r="O8" s="115">
        <f>IFERROR(INDEX(集計pivot!$138:$157,MATCH(集計2022年度販売量!$B8,集計pivot!$A$138:$A$157,0),MATCH(集計2022年度販売量!K$5,集計pivot!$138:$138,0)),0)</f>
        <v>0</v>
      </c>
      <c r="P8" s="116">
        <f>IFERROR(INDEX(集計pivot!$83:$102,MATCH(集計2022年度販売量!$B8,集計pivot!$A$83:$A$102,0),MATCH(集計2022年度販売量!K$5,集計pivot!$83:$83,0)),0)</f>
        <v>0</v>
      </c>
      <c r="Q8" s="117">
        <f t="shared" ref="Q8:Q23" si="6">J8+K8-L8</f>
        <v>0</v>
      </c>
      <c r="R8" s="109">
        <f>IFERROR(INDEX(集計pivot!$4:$24,MATCH(集計2022年度販売量!$B8,集計pivot!$A$4:$A$24,0),MATCH(集計2022年度販売量!R$5,集計pivot!$4:$4,0)),0)</f>
        <v>0</v>
      </c>
      <c r="S8" s="112">
        <f>IFERROR(INDEX(集計pivot!$28:$48,MATCH(集計2022年度販売量!$B8,集計pivot!$A$28:$A$48,0),MATCH(集計2022年度販売量!R$5,集計pivot!$28:$28,0)),0)</f>
        <v>0</v>
      </c>
      <c r="T8" s="113">
        <f>IFERROR(INDEX(集計pivot!$112:$131,MATCH(集計2022年度販売量!$B8,集計pivot!$A$112:$A$131,0),MATCH(集計2022年度販売量!R$5,集計pivot!$112:$112,0)),0)</f>
        <v>0</v>
      </c>
      <c r="U8" s="114">
        <f>IFERROR(INDEX(集計pivot!$163:$182,MATCH(集計2022年度販売量!$B8,集計pivot!$A$163:$A$182,0),MATCH(集計2022年度販売量!R$5,集計pivot!$163:$163,0)),0)</f>
        <v>0</v>
      </c>
      <c r="V8" s="115">
        <f>IFERROR(INDEX(集計pivot!$138:$157,MATCH(集計2022年度販売量!$B8,集計pivot!$A$138:$A$157,0),MATCH(集計2022年度販売量!R$5,集計pivot!$138:$138,0)),0)</f>
        <v>0</v>
      </c>
      <c r="W8" s="116">
        <f>IFERROR(INDEX(集計pivot!$83:$102,MATCH(集計2022年度販売量!$B8,集計pivot!$A$83:$A$102,0),MATCH(集計2022年度販売量!R$5,集計pivot!$83:$83,0)),0)</f>
        <v>0</v>
      </c>
      <c r="X8" s="117">
        <f t="shared" ref="X8:X23" si="7">Q8+R8-S8</f>
        <v>0</v>
      </c>
      <c r="Y8" s="109">
        <f>IFERROR(INDEX(集計pivot!$4:$24,MATCH(集計2022年度販売量!$B8,集計pivot!$A$4:$A$24,0),MATCH(集計2022年度販売量!Y$5,集計pivot!$4:$4,0)),0)</f>
        <v>0</v>
      </c>
      <c r="Z8" s="112">
        <f>IFERROR(INDEX(集計pivot!$28:$48,MATCH(集計2022年度販売量!$B8,集計pivot!$A$28:$A$48,0),MATCH(集計2022年度販売量!Y$5,集計pivot!$28:$28,0)),0)</f>
        <v>0</v>
      </c>
      <c r="AA8" s="113">
        <f>IFERROR(INDEX(集計pivot!$112:$131,MATCH(集計2022年度販売量!$B8,集計pivot!$A$112:$A$131,0),MATCH(集計2022年度販売量!Y$5,集計pivot!$112:$112,0)),0)</f>
        <v>0</v>
      </c>
      <c r="AB8" s="114">
        <f>IFERROR(INDEX(集計pivot!$163:$182,MATCH(集計2022年度販売量!$B8,集計pivot!$A$163:$A$182,0),MATCH(集計2022年度販売量!Y$5,集計pivot!$163:$163,0)),0)</f>
        <v>0</v>
      </c>
      <c r="AC8" s="115">
        <f>IFERROR(INDEX(集計pivot!$138:$157,MATCH(集計2022年度販売量!$B8,集計pivot!$A$138:$A$157,0),MATCH(集計2022年度販売量!Y$5,集計pivot!$138:$138,0)),0)</f>
        <v>0</v>
      </c>
      <c r="AD8" s="116">
        <f>IFERROR(INDEX(集計pivot!$83:$102,MATCH(集計2022年度販売量!$B8,集計pivot!$A$83:$A$102,0),MATCH(集計2022年度販売量!Y$5,集計pivot!$83:$83,0)),0)</f>
        <v>0</v>
      </c>
      <c r="AE8" s="117">
        <f t="shared" ref="AE8:AE23" si="8">X8+Y8-Z8</f>
        <v>0</v>
      </c>
      <c r="AF8" s="109">
        <f>IFERROR(INDEX(集計pivot!$4:$24,MATCH(集計2022年度販売量!$B8,集計pivot!$A$4:$A$24,0),MATCH(集計2022年度販売量!AF$5,集計pivot!$4:$4,0)),0)</f>
        <v>0</v>
      </c>
      <c r="AG8" s="112">
        <f>IFERROR(INDEX(集計pivot!$28:$48,MATCH(集計2022年度販売量!$B8,集計pivot!$A$28:$A$48,0),MATCH(集計2022年度販売量!AF$5,集計pivot!$28:$28,0)),0)</f>
        <v>0</v>
      </c>
      <c r="AH8" s="113">
        <f>IFERROR(INDEX(集計pivot!$112:$131,MATCH(集計2022年度販売量!$B8,集計pivot!$A$112:$A$131,0),MATCH(集計2022年度販売量!AF$5,集計pivot!$112:$112,0)),0)</f>
        <v>0</v>
      </c>
      <c r="AI8" s="114">
        <f>IFERROR(INDEX(集計pivot!$163:$182,MATCH(集計2022年度販売量!$B8,集計pivot!$A$163:$A$182,0),MATCH(集計2022年度販売量!AF$5,集計pivot!$163:$163,0)),0)</f>
        <v>0</v>
      </c>
      <c r="AJ8" s="115">
        <f>IFERROR(INDEX(集計pivot!$138:$157,MATCH(集計2022年度販売量!$B8,集計pivot!$A$138:$A$157,0),MATCH(集計2022年度販売量!AF$5,集計pivot!$138:$138,0)),0)</f>
        <v>0</v>
      </c>
      <c r="AK8" s="116">
        <f>IFERROR(INDEX(集計pivot!$83:$102,MATCH(集計2022年度販売量!$B8,集計pivot!$A$83:$A$102,0),MATCH(集計2022年度販売量!AF$5,集計pivot!$83:$83,0)),0)</f>
        <v>0</v>
      </c>
      <c r="AL8" s="117">
        <f t="shared" ref="AL8:AL23" si="9">AE8+AF8-AG8</f>
        <v>0</v>
      </c>
      <c r="AM8" s="109">
        <f>IFERROR(INDEX(集計pivot!$4:$24,MATCH(集計2022年度販売量!$B8,集計pivot!$A$4:$A$24,0),MATCH(集計2022年度販売量!AM$5,集計pivot!$4:$4,0)),0)</f>
        <v>0</v>
      </c>
      <c r="AN8" s="112">
        <f>IFERROR(INDEX(集計pivot!$28:$48,MATCH(集計2022年度販売量!$B8,集計pivot!$A$28:$A$48,0),MATCH(集計2022年度販売量!AM$5,集計pivot!$28:$28,0)),0)</f>
        <v>0</v>
      </c>
      <c r="AO8" s="113">
        <f>IFERROR(INDEX(集計pivot!$112:$131,MATCH(集計2022年度販売量!$B8,集計pivot!$A$112:$A$131,0),MATCH(集計2022年度販売量!AM$5,集計pivot!$112:$112,0)),0)</f>
        <v>0</v>
      </c>
      <c r="AP8" s="114">
        <f>IFERROR(INDEX(集計pivot!$163:$182,MATCH(集計2022年度販売量!$B8,集計pivot!$A$163:$A$182,0),MATCH(集計2022年度販売量!AM$5,集計pivot!$163:$163,0)),0)</f>
        <v>0</v>
      </c>
      <c r="AQ8" s="115">
        <f>IFERROR(INDEX(集計pivot!$138:$157,MATCH(集計2022年度販売量!$B8,集計pivot!$A$138:$A$157,0),MATCH(集計2022年度販売量!AM$5,集計pivot!$138:$138,0)),0)</f>
        <v>0</v>
      </c>
      <c r="AR8" s="116">
        <f>IFERROR(INDEX(集計pivot!$83:$102,MATCH(集計2022年度販売量!$B8,集計pivot!$A$83:$A$102,0),MATCH(集計2022年度販売量!AM$5,集計pivot!$83:$83,0)),0)</f>
        <v>0</v>
      </c>
      <c r="AS8" s="117">
        <f t="shared" ref="AS8:AS23" si="10">AL8+AM8-AN8</f>
        <v>0</v>
      </c>
      <c r="AT8" s="109">
        <f>IFERROR(INDEX(集計pivot!$4:$24,MATCH(集計2022年度販売量!$B8,集計pivot!$A$4:$A$24,0),MATCH(集計2022年度販売量!AT$5,集計pivot!$4:$4,0)),0)</f>
        <v>0</v>
      </c>
      <c r="AU8" s="112">
        <f>IFERROR(INDEX(集計pivot!$28:$48,MATCH(集計2022年度販売量!$B8,集計pivot!$A$28:$A$48,0),MATCH(集計2022年度販売量!AT$5,集計pivot!$28:$28,0)),0)</f>
        <v>0</v>
      </c>
      <c r="AV8" s="113">
        <f>IFERROR(INDEX(集計pivot!$112:$131,MATCH(集計2022年度販売量!$B8,集計pivot!$A$112:$A$131,0),MATCH(集計2022年度販売量!AT$5,集計pivot!$112:$112,0)),0)</f>
        <v>0</v>
      </c>
      <c r="AW8" s="114">
        <f>IFERROR(INDEX(集計pivot!$163:$182,MATCH(集計2022年度販売量!$B8,集計pivot!$A$163:$A$182,0),MATCH(集計2022年度販売量!AT$5,集計pivot!$163:$163,0)),0)</f>
        <v>0</v>
      </c>
      <c r="AX8" s="115">
        <f>IFERROR(INDEX(集計pivot!$138:$157,MATCH(集計2022年度販売量!$B8,集計pivot!$A$138:$A$157,0),MATCH(集計2022年度販売量!AT$5,集計pivot!$138:$138,0)),0)</f>
        <v>0</v>
      </c>
      <c r="AY8" s="116">
        <f>IFERROR(INDEX(集計pivot!$83:$102,MATCH(集計2022年度販売量!$B8,集計pivot!$A$83:$A$102,0),MATCH(集計2022年度販売量!AT$5,集計pivot!$83:$83,0)),0)</f>
        <v>0</v>
      </c>
      <c r="AZ8" s="117">
        <f t="shared" ref="AZ8:AZ23" si="11">AS8+AT8-AU8</f>
        <v>0</v>
      </c>
      <c r="BA8" s="109">
        <f>IFERROR(INDEX(集計pivot!$4:$24,MATCH(集計2022年度販売量!$B8,集計pivot!$A$4:$A$24,0),MATCH(集計2022年度販売量!BA$5,集計pivot!$4:$4,0)),0)</f>
        <v>0</v>
      </c>
      <c r="BB8" s="112">
        <f>IFERROR(INDEX(集計pivot!$28:$48,MATCH(集計2022年度販売量!$B8,集計pivot!$A$28:$A$48,0),MATCH(集計2022年度販売量!BA$5,集計pivot!$28:$28,0)),0)</f>
        <v>0</v>
      </c>
      <c r="BC8" s="113">
        <f>IFERROR(INDEX(集計pivot!$112:$131,MATCH(集計2022年度販売量!$B8,集計pivot!$A$112:$A$131,0),MATCH(集計2022年度販売量!BA$5,集計pivot!$112:$112,0)),0)</f>
        <v>0</v>
      </c>
      <c r="BD8" s="114">
        <f>IFERROR(INDEX(集計pivot!$163:$182,MATCH(集計2022年度販売量!$B8,集計pivot!$A$163:$A$182,0),MATCH(集計2022年度販売量!BA$5,集計pivot!$163:$163,0)),0)</f>
        <v>0</v>
      </c>
      <c r="BE8" s="115">
        <f>IFERROR(INDEX(集計pivot!$138:$157,MATCH(集計2022年度販売量!$B8,集計pivot!$A$138:$A$157,0),MATCH(集計2022年度販売量!BA$5,集計pivot!$138:$138,0)),0)</f>
        <v>0</v>
      </c>
      <c r="BF8" s="116">
        <f>IFERROR(INDEX(集計pivot!$83:$102,MATCH(集計2022年度販売量!$B8,集計pivot!$A$83:$A$102,0),MATCH(集計2022年度販売量!BA$5,集計pivot!$83:$83,0)),0)</f>
        <v>0</v>
      </c>
      <c r="BG8" s="117">
        <f t="shared" ref="BG8:BG23" si="12">AZ8+BA8-BB8</f>
        <v>0</v>
      </c>
      <c r="BH8" s="109">
        <f>IFERROR(INDEX(集計pivot!$4:$24,MATCH(集計2022年度販売量!$B8,集計pivot!$A$4:$A$24,0),MATCH(集計2022年度販売量!BH$5,集計pivot!$4:$4,0)),0)</f>
        <v>0</v>
      </c>
      <c r="BI8" s="112">
        <f>IFERROR(INDEX(集計pivot!$28:$48,MATCH(集計2022年度販売量!$B8,集計pivot!$A$28:$A$48,0),MATCH(集計2022年度販売量!BH$5,集計pivot!$28:$28,0)),0)</f>
        <v>0</v>
      </c>
      <c r="BJ8" s="113">
        <f>IFERROR(INDEX(集計pivot!$112:$131,MATCH(集計2022年度販売量!$B8,集計pivot!$A$112:$A$131,0),MATCH(集計2022年度販売量!BH$5,集計pivot!$112:$112,0)),0)</f>
        <v>0</v>
      </c>
      <c r="BK8" s="114">
        <f>IFERROR(INDEX(集計pivot!$163:$182,MATCH(集計2022年度販売量!$B8,集計pivot!$A$163:$A$182,0),MATCH(集計2022年度販売量!BH$5,集計pivot!$163:$163,0)),0)</f>
        <v>0</v>
      </c>
      <c r="BL8" s="115">
        <f>IFERROR(INDEX(集計pivot!$138:$157,MATCH(集計2022年度販売量!$B8,集計pivot!$A$138:$A$157,0),MATCH(集計2022年度販売量!BH$5,集計pivot!$138:$138,0)),0)</f>
        <v>0</v>
      </c>
      <c r="BM8" s="116">
        <f>IFERROR(INDEX(集計pivot!$83:$102,MATCH(集計2022年度販売量!$B8,集計pivot!$A$83:$A$102,0),MATCH(集計2022年度販売量!BH$5,集計pivot!$83:$83,0)),0)</f>
        <v>0</v>
      </c>
      <c r="BN8" s="117">
        <f t="shared" ref="BN8:BN23" si="13">BG8+BH8-BI8</f>
        <v>0</v>
      </c>
      <c r="BO8" s="109">
        <f>IFERROR(INDEX(集計pivot!$4:$24,MATCH(集計2022年度販売量!$B8,集計pivot!$A$4:$A$24,0),MATCH(集計2022年度販売量!BO$5,集計pivot!$4:$4,0)),0)</f>
        <v>0</v>
      </c>
      <c r="BP8" s="112">
        <f>IFERROR(INDEX(集計pivot!$28:$48,MATCH(集計2022年度販売量!$B8,集計pivot!$A$28:$A$48,0),MATCH(集計2022年度販売量!BO$5,集計pivot!$28:$28,0)),0)</f>
        <v>0</v>
      </c>
      <c r="BQ8" s="113">
        <f>IFERROR(INDEX(集計pivot!$112:$131,MATCH(集計2022年度販売量!$B8,集計pivot!$A$112:$A$131,0),MATCH(集計2022年度販売量!BO$5,集計pivot!$112:$112,0)),0)</f>
        <v>0</v>
      </c>
      <c r="BR8" s="114">
        <f>IFERROR(INDEX(集計pivot!$163:$182,MATCH(集計2022年度販売量!$B8,集計pivot!$A$163:$A$182,0),MATCH(集計2022年度販売量!BO$5,集計pivot!$163:$163,0)),0)</f>
        <v>0</v>
      </c>
      <c r="BS8" s="115">
        <f>IFERROR(INDEX(集計pivot!$138:$157,MATCH(集計2022年度販売量!$B8,集計pivot!$A$138:$A$157,0),MATCH(集計2022年度販売量!BO$5,集計pivot!$138:$138,0)),0)</f>
        <v>0</v>
      </c>
      <c r="BT8" s="116">
        <f>IFERROR(INDEX(集計pivot!$83:$102,MATCH(集計2022年度販売量!$B8,集計pivot!$A$83:$A$102,0),MATCH(集計2022年度販売量!BO$5,集計pivot!$83:$83,0)),0)</f>
        <v>0</v>
      </c>
      <c r="BU8" s="117">
        <f t="shared" ref="BU8:BU23" si="14">BN8+BO8-BP8</f>
        <v>0</v>
      </c>
      <c r="BV8" s="109">
        <f>IFERROR(INDEX(集計pivot!$4:$24,MATCH(集計2022年度販売量!$B8,集計pivot!$A$4:$A$24,0),MATCH(集計2022年度販売量!BV$5,集計pivot!$4:$4,0)),0)</f>
        <v>0</v>
      </c>
      <c r="BW8" s="112">
        <f>IFERROR(INDEX(集計pivot!$28:$48,MATCH(集計2022年度販売量!$B8,集計pivot!$A$28:$A$48,0),MATCH(集計2022年度販売量!BV$5,集計pivot!$28:$28,0)),0)</f>
        <v>0</v>
      </c>
      <c r="BX8" s="113">
        <f>IFERROR(INDEX(集計pivot!$112:$131,MATCH(集計2022年度販売量!$B8,集計pivot!$A$112:$A$131,0),MATCH(集計2022年度販売量!BV$5,集計pivot!$112:$112,0)),0)</f>
        <v>0</v>
      </c>
      <c r="BY8" s="114">
        <f>IFERROR(INDEX(集計pivot!$163:$182,MATCH(集計2022年度販売量!$B8,集計pivot!$A$163:$A$182,0),MATCH(集計2022年度販売量!BV$5,集計pivot!$163:$163,0)),0)</f>
        <v>0</v>
      </c>
      <c r="BZ8" s="115">
        <f>IFERROR(INDEX(集計pivot!$138:$157,MATCH(集計2022年度販売量!$B8,集計pivot!$A$138:$A$157,0),MATCH(集計2022年度販売量!BV$5,集計pivot!$138:$138,0)),0)</f>
        <v>0</v>
      </c>
      <c r="CA8" s="116">
        <f>IFERROR(INDEX(集計pivot!$83:$102,MATCH(集計2022年度販売量!$B8,集計pivot!$A$83:$A$102,0),MATCH(集計2022年度販売量!BV$5,集計pivot!$83:$83,0)),0)</f>
        <v>0</v>
      </c>
      <c r="CB8" s="117">
        <f t="shared" ref="CB8:CB23" si="15">BU8+BV8-BW8</f>
        <v>0</v>
      </c>
      <c r="CC8" s="109">
        <f>IFERROR(INDEX(集計pivot!$4:$24,MATCH(集計2022年度販売量!$B8,集計pivot!$A$4:$A$24,0),MATCH(集計2022年度販売量!CC$5,集計pivot!$4:$4,0)),0)</f>
        <v>0</v>
      </c>
      <c r="CD8" s="112">
        <f>IFERROR(INDEX(集計pivot!$28:$48,MATCH(集計2022年度販売量!$B8,集計pivot!$A$28:$A$48,0),MATCH(集計2022年度販売量!CC$5,集計pivot!$28:$28,0)),0)</f>
        <v>0</v>
      </c>
      <c r="CE8" s="113">
        <f>IFERROR(INDEX(集計pivot!$112:$131,MATCH(集計2022年度販売量!$B8,集計pivot!$A$112:$A$131,0),MATCH(集計2022年度販売量!CC$5,集計pivot!$112:$112,0)),0)</f>
        <v>0</v>
      </c>
      <c r="CF8" s="114">
        <f>IFERROR(INDEX(集計pivot!$163:$182,MATCH(集計2022年度販売量!$B8,集計pivot!$A$163:$A$182,0),MATCH(集計2022年度販売量!CC$5,集計pivot!$163:$163,0)),0)</f>
        <v>0</v>
      </c>
      <c r="CG8" s="115">
        <f>IFERROR(INDEX(集計pivot!$138:$157,MATCH(集計2022年度販売量!$B8,集計pivot!$A$138:$A$157,0),MATCH(集計2022年度販売量!CC$5,集計pivot!$138:$138,0)),0)</f>
        <v>0</v>
      </c>
      <c r="CH8" s="116">
        <f>IFERROR(INDEX(集計pivot!$83:$102,MATCH(集計2022年度販売量!$B8,集計pivot!$A$83:$A$102,0),MATCH(集計2022年度販売量!CC$5,集計pivot!$83:$83,0)),0)</f>
        <v>0</v>
      </c>
      <c r="CI8" s="117">
        <f t="shared" ref="CI8:CI23" si="16">CB8+CC8-CD8</f>
        <v>0</v>
      </c>
      <c r="CK8" t="str">
        <f t="shared" si="0"/>
        <v>合成清酒</v>
      </c>
      <c r="CL8" s="130">
        <f t="shared" si="1"/>
        <v>0</v>
      </c>
      <c r="CM8" s="130">
        <f t="shared" ref="CM8:CM23" si="17">SUMIF($C$6:$CI$6,"=ネット",$C8:$CI8)+SUMIF($C$6:$CI$6,"=店舗",$C8:$CI8)+C8</f>
        <v>0</v>
      </c>
      <c r="CN8" s="130">
        <f t="shared" si="2"/>
        <v>0</v>
      </c>
      <c r="CO8" s="130">
        <f t="shared" si="3"/>
        <v>0</v>
      </c>
      <c r="CQ8" s="131" t="str">
        <f t="shared" si="4"/>
        <v>合成清酒</v>
      </c>
      <c r="CR8" s="46">
        <f t="shared" ref="CR8:CR23" si="18">ROUND(CL8,0)</f>
        <v>0</v>
      </c>
      <c r="CS8" s="46">
        <f t="shared" ref="CS8:CS23" si="19">ROUND(CM8,0)</f>
        <v>0</v>
      </c>
      <c r="CT8" s="46">
        <f t="shared" ref="CT8:CU23" si="20">ROUND(CN8,0)</f>
        <v>0</v>
      </c>
      <c r="CU8" s="46">
        <f t="shared" si="20"/>
        <v>0</v>
      </c>
      <c r="CY8" s="133" t="s">
        <v>302</v>
      </c>
      <c r="CZ8" s="134">
        <f t="shared" ref="CZ8:CZ22" si="21">VLOOKUP(RIGHT($CY8,LEN($CY8)-1),$CQ:$CU,2,FALSE)</f>
        <v>0</v>
      </c>
      <c r="DA8" s="134"/>
      <c r="DB8" s="134">
        <f t="shared" ref="DB8:DB22" si="22">VLOOKUP(RIGHT($CY8,LEN($CY8)-1),$CQ:$CU,3,FALSE)+VLOOKUP(RIGHT($CY8,LEN($CY8)-1),$CQ:$CU,4,FALSE)</f>
        <v>0</v>
      </c>
      <c r="DC8" s="134">
        <f t="shared" ref="DC8:DC22" si="23">VLOOKUP(RIGHT($CY8,LEN($CY8)-1),$CQ:$CU,5,FALSE)</f>
        <v>0</v>
      </c>
    </row>
    <row r="9" spans="2:107" s="46" customFormat="1" x14ac:dyDescent="0.55000000000000004">
      <c r="B9" s="52" t="str">
        <f>'master（記入例）'!AL5</f>
        <v>連続式蒸留焼酎</v>
      </c>
      <c r="C9" s="107">
        <v>0</v>
      </c>
      <c r="D9" s="109">
        <f>IFERROR(INDEX(集計pivot!$4:$24,MATCH(集計2022年度販売量!$B9,集計pivot!$A$4:$A$24,0),MATCH(集計2022年度販売量!D$5,集計pivot!$4:$4,0)),0)</f>
        <v>0</v>
      </c>
      <c r="E9" s="112">
        <f>IFERROR(INDEX(集計pivot!$28:$48,MATCH(集計2022年度販売量!$B9,集計pivot!$A$28:$A$48,0),MATCH(集計2022年度販売量!D$5,集計pivot!$28:$28,0)),0)</f>
        <v>0</v>
      </c>
      <c r="F9" s="113">
        <f>IFERROR(INDEX(集計pivot!$112:$131,MATCH(集計2022年度販売量!$B9,集計pivot!$A$112:$A$131,0),MATCH(集計2022年度販売量!D$5,集計pivot!$112:$112,0)),0)</f>
        <v>0</v>
      </c>
      <c r="G9" s="114">
        <f>IFERROR(INDEX(集計pivot!$163:$182,MATCH(集計2022年度販売量!$B9,集計pivot!$A$163:$A$182,0),MATCH(集計2022年度販売量!D$5,集計pivot!$163:$163,0)),0)</f>
        <v>0</v>
      </c>
      <c r="H9" s="115">
        <f>IFERROR(INDEX(集計pivot!$138:$157,MATCH(集計2022年度販売量!$B9,集計pivot!$A$138:$A$157,0),MATCH(集計2022年度販売量!D$5,集計pivot!$138:$138,0)),0)</f>
        <v>0</v>
      </c>
      <c r="I9" s="116">
        <f>IFERROR(INDEX(集計pivot!$83:$102,MATCH(集計2022年度販売量!$B9,集計pivot!$A$83:$A$102,0),MATCH(集計2022年度販売量!D$5,集計pivot!$83:$83,0)),0)</f>
        <v>0</v>
      </c>
      <c r="J9" s="117">
        <f t="shared" si="5"/>
        <v>0</v>
      </c>
      <c r="K9" s="109">
        <f>IFERROR(INDEX(集計pivot!$4:$24,MATCH(集計2022年度販売量!$B9,集計pivot!$A$4:$A$24,0),MATCH(集計2022年度販売量!K$5,集計pivot!$4:$4,0)),0)</f>
        <v>0</v>
      </c>
      <c r="L9" s="112">
        <f>IFERROR(INDEX(集計pivot!$28:$48,MATCH(集計2022年度販売量!$B9,集計pivot!$A$28:$A$48,0),MATCH(集計2022年度販売量!K$5,集計pivot!$28:$28,0)),0)</f>
        <v>0</v>
      </c>
      <c r="M9" s="113">
        <f>IFERROR(INDEX(集計pivot!$112:$131,MATCH(集計2022年度販売量!$B9,集計pivot!$A$112:$A$131,0),MATCH(集計2022年度販売量!K$5,集計pivot!$112:$112,0)),0)</f>
        <v>0</v>
      </c>
      <c r="N9" s="114">
        <f>IFERROR(INDEX(集計pivot!$163:$182,MATCH(集計2022年度販売量!$B9,集計pivot!$A$163:$A$182,0),MATCH(集計2022年度販売量!K$5,集計pivot!$163:$163,0)),0)</f>
        <v>0</v>
      </c>
      <c r="O9" s="115">
        <f>IFERROR(INDEX(集計pivot!$138:$157,MATCH(集計2022年度販売量!$B9,集計pivot!$A$138:$A$157,0),MATCH(集計2022年度販売量!K$5,集計pivot!$138:$138,0)),0)</f>
        <v>0</v>
      </c>
      <c r="P9" s="116">
        <f>IFERROR(INDEX(集計pivot!$83:$102,MATCH(集計2022年度販売量!$B9,集計pivot!$A$83:$A$102,0),MATCH(集計2022年度販売量!K$5,集計pivot!$83:$83,0)),0)</f>
        <v>0</v>
      </c>
      <c r="Q9" s="117">
        <f t="shared" si="6"/>
        <v>0</v>
      </c>
      <c r="R9" s="109">
        <f>IFERROR(INDEX(集計pivot!$4:$24,MATCH(集計2022年度販売量!$B9,集計pivot!$A$4:$A$24,0),MATCH(集計2022年度販売量!R$5,集計pivot!$4:$4,0)),0)</f>
        <v>0</v>
      </c>
      <c r="S9" s="112">
        <f>IFERROR(INDEX(集計pivot!$28:$48,MATCH(集計2022年度販売量!$B9,集計pivot!$A$28:$A$48,0),MATCH(集計2022年度販売量!R$5,集計pivot!$28:$28,0)),0)</f>
        <v>0</v>
      </c>
      <c r="T9" s="113">
        <f>IFERROR(INDEX(集計pivot!$112:$131,MATCH(集計2022年度販売量!$B9,集計pivot!$A$112:$A$131,0),MATCH(集計2022年度販売量!R$5,集計pivot!$112:$112,0)),0)</f>
        <v>0</v>
      </c>
      <c r="U9" s="114">
        <f>IFERROR(INDEX(集計pivot!$163:$182,MATCH(集計2022年度販売量!$B9,集計pivot!$A$163:$A$182,0),MATCH(集計2022年度販売量!R$5,集計pivot!$163:$163,0)),0)</f>
        <v>0</v>
      </c>
      <c r="V9" s="115">
        <f>IFERROR(INDEX(集計pivot!$138:$157,MATCH(集計2022年度販売量!$B9,集計pivot!$A$138:$A$157,0),MATCH(集計2022年度販売量!R$5,集計pivot!$138:$138,0)),0)</f>
        <v>0</v>
      </c>
      <c r="W9" s="116">
        <f>IFERROR(INDEX(集計pivot!$83:$102,MATCH(集計2022年度販売量!$B9,集計pivot!$A$83:$A$102,0),MATCH(集計2022年度販売量!R$5,集計pivot!$83:$83,0)),0)</f>
        <v>0</v>
      </c>
      <c r="X9" s="117">
        <f t="shared" si="7"/>
        <v>0</v>
      </c>
      <c r="Y9" s="109">
        <f>IFERROR(INDEX(集計pivot!$4:$24,MATCH(集計2022年度販売量!$B9,集計pivot!$A$4:$A$24,0),MATCH(集計2022年度販売量!Y$5,集計pivot!$4:$4,0)),0)</f>
        <v>0</v>
      </c>
      <c r="Z9" s="112">
        <f>IFERROR(INDEX(集計pivot!$28:$48,MATCH(集計2022年度販売量!$B9,集計pivot!$A$28:$A$48,0),MATCH(集計2022年度販売量!Y$5,集計pivot!$28:$28,0)),0)</f>
        <v>0</v>
      </c>
      <c r="AA9" s="113">
        <f>IFERROR(INDEX(集計pivot!$112:$131,MATCH(集計2022年度販売量!$B9,集計pivot!$A$112:$A$131,0),MATCH(集計2022年度販売量!Y$5,集計pivot!$112:$112,0)),0)</f>
        <v>0</v>
      </c>
      <c r="AB9" s="114">
        <f>IFERROR(INDEX(集計pivot!$163:$182,MATCH(集計2022年度販売量!$B9,集計pivot!$A$163:$A$182,0),MATCH(集計2022年度販売量!Y$5,集計pivot!$163:$163,0)),0)</f>
        <v>0</v>
      </c>
      <c r="AC9" s="115">
        <f>IFERROR(INDEX(集計pivot!$138:$157,MATCH(集計2022年度販売量!$B9,集計pivot!$A$138:$A$157,0),MATCH(集計2022年度販売量!Y$5,集計pivot!$138:$138,0)),0)</f>
        <v>0</v>
      </c>
      <c r="AD9" s="116">
        <f>IFERROR(INDEX(集計pivot!$83:$102,MATCH(集計2022年度販売量!$B9,集計pivot!$A$83:$A$102,0),MATCH(集計2022年度販売量!Y$5,集計pivot!$83:$83,0)),0)</f>
        <v>0</v>
      </c>
      <c r="AE9" s="117">
        <f t="shared" si="8"/>
        <v>0</v>
      </c>
      <c r="AF9" s="109">
        <f>IFERROR(INDEX(集計pivot!$4:$24,MATCH(集計2022年度販売量!$B9,集計pivot!$A$4:$A$24,0),MATCH(集計2022年度販売量!AF$5,集計pivot!$4:$4,0)),0)</f>
        <v>0</v>
      </c>
      <c r="AG9" s="112">
        <f>IFERROR(INDEX(集計pivot!$28:$48,MATCH(集計2022年度販売量!$B9,集計pivot!$A$28:$A$48,0),MATCH(集計2022年度販売量!AF$5,集計pivot!$28:$28,0)),0)</f>
        <v>0</v>
      </c>
      <c r="AH9" s="113">
        <f>IFERROR(INDEX(集計pivot!$112:$131,MATCH(集計2022年度販売量!$B9,集計pivot!$A$112:$A$131,0),MATCH(集計2022年度販売量!AF$5,集計pivot!$112:$112,0)),0)</f>
        <v>0</v>
      </c>
      <c r="AI9" s="114">
        <f>IFERROR(INDEX(集計pivot!$163:$182,MATCH(集計2022年度販売量!$B9,集計pivot!$A$163:$A$182,0),MATCH(集計2022年度販売量!AF$5,集計pivot!$163:$163,0)),0)</f>
        <v>0</v>
      </c>
      <c r="AJ9" s="115">
        <f>IFERROR(INDEX(集計pivot!$138:$157,MATCH(集計2022年度販売量!$B9,集計pivot!$A$138:$A$157,0),MATCH(集計2022年度販売量!AF$5,集計pivot!$138:$138,0)),0)</f>
        <v>0</v>
      </c>
      <c r="AK9" s="116">
        <f>IFERROR(INDEX(集計pivot!$83:$102,MATCH(集計2022年度販売量!$B9,集計pivot!$A$83:$A$102,0),MATCH(集計2022年度販売量!AF$5,集計pivot!$83:$83,0)),0)</f>
        <v>0</v>
      </c>
      <c r="AL9" s="117">
        <f t="shared" si="9"/>
        <v>0</v>
      </c>
      <c r="AM9" s="109">
        <f>IFERROR(INDEX(集計pivot!$4:$24,MATCH(集計2022年度販売量!$B9,集計pivot!$A$4:$A$24,0),MATCH(集計2022年度販売量!AM$5,集計pivot!$4:$4,0)),0)</f>
        <v>0</v>
      </c>
      <c r="AN9" s="112">
        <f>IFERROR(INDEX(集計pivot!$28:$48,MATCH(集計2022年度販売量!$B9,集計pivot!$A$28:$A$48,0),MATCH(集計2022年度販売量!AM$5,集計pivot!$28:$28,0)),0)</f>
        <v>0</v>
      </c>
      <c r="AO9" s="113">
        <f>IFERROR(INDEX(集計pivot!$112:$131,MATCH(集計2022年度販売量!$B9,集計pivot!$A$112:$A$131,0),MATCH(集計2022年度販売量!AM$5,集計pivot!$112:$112,0)),0)</f>
        <v>0</v>
      </c>
      <c r="AP9" s="114">
        <f>IFERROR(INDEX(集計pivot!$163:$182,MATCH(集計2022年度販売量!$B9,集計pivot!$A$163:$A$182,0),MATCH(集計2022年度販売量!AM$5,集計pivot!$163:$163,0)),0)</f>
        <v>0</v>
      </c>
      <c r="AQ9" s="115">
        <f>IFERROR(INDEX(集計pivot!$138:$157,MATCH(集計2022年度販売量!$B9,集計pivot!$A$138:$A$157,0),MATCH(集計2022年度販売量!AM$5,集計pivot!$138:$138,0)),0)</f>
        <v>0</v>
      </c>
      <c r="AR9" s="116">
        <f>IFERROR(INDEX(集計pivot!$83:$102,MATCH(集計2022年度販売量!$B9,集計pivot!$A$83:$A$102,0),MATCH(集計2022年度販売量!AM$5,集計pivot!$83:$83,0)),0)</f>
        <v>0</v>
      </c>
      <c r="AS9" s="117">
        <f t="shared" si="10"/>
        <v>0</v>
      </c>
      <c r="AT9" s="109">
        <f>IFERROR(INDEX(集計pivot!$4:$24,MATCH(集計2022年度販売量!$B9,集計pivot!$A$4:$A$24,0),MATCH(集計2022年度販売量!AT$5,集計pivot!$4:$4,0)),0)</f>
        <v>0</v>
      </c>
      <c r="AU9" s="112">
        <f>IFERROR(INDEX(集計pivot!$28:$48,MATCH(集計2022年度販売量!$B9,集計pivot!$A$28:$A$48,0),MATCH(集計2022年度販売量!AT$5,集計pivot!$28:$28,0)),0)</f>
        <v>0</v>
      </c>
      <c r="AV9" s="113">
        <f>IFERROR(INDEX(集計pivot!$112:$131,MATCH(集計2022年度販売量!$B9,集計pivot!$A$112:$A$131,0),MATCH(集計2022年度販売量!AT$5,集計pivot!$112:$112,0)),0)</f>
        <v>0</v>
      </c>
      <c r="AW9" s="114">
        <f>IFERROR(INDEX(集計pivot!$163:$182,MATCH(集計2022年度販売量!$B9,集計pivot!$A$163:$A$182,0),MATCH(集計2022年度販売量!AT$5,集計pivot!$163:$163,0)),0)</f>
        <v>0</v>
      </c>
      <c r="AX9" s="115">
        <f>IFERROR(INDEX(集計pivot!$138:$157,MATCH(集計2022年度販売量!$B9,集計pivot!$A$138:$A$157,0),MATCH(集計2022年度販売量!AT$5,集計pivot!$138:$138,0)),0)</f>
        <v>0</v>
      </c>
      <c r="AY9" s="116">
        <f>IFERROR(INDEX(集計pivot!$83:$102,MATCH(集計2022年度販売量!$B9,集計pivot!$A$83:$A$102,0),MATCH(集計2022年度販売量!AT$5,集計pivot!$83:$83,0)),0)</f>
        <v>0</v>
      </c>
      <c r="AZ9" s="117">
        <f t="shared" si="11"/>
        <v>0</v>
      </c>
      <c r="BA9" s="109">
        <f>IFERROR(INDEX(集計pivot!$4:$24,MATCH(集計2022年度販売量!$B9,集計pivot!$A$4:$A$24,0),MATCH(集計2022年度販売量!BA$5,集計pivot!$4:$4,0)),0)</f>
        <v>0</v>
      </c>
      <c r="BB9" s="112">
        <f>IFERROR(INDEX(集計pivot!$28:$48,MATCH(集計2022年度販売量!$B9,集計pivot!$A$28:$A$48,0),MATCH(集計2022年度販売量!BA$5,集計pivot!$28:$28,0)),0)</f>
        <v>0</v>
      </c>
      <c r="BC9" s="113">
        <f>IFERROR(INDEX(集計pivot!$112:$131,MATCH(集計2022年度販売量!$B9,集計pivot!$A$112:$A$131,0),MATCH(集計2022年度販売量!BA$5,集計pivot!$112:$112,0)),0)</f>
        <v>0</v>
      </c>
      <c r="BD9" s="114">
        <f>IFERROR(INDEX(集計pivot!$163:$182,MATCH(集計2022年度販売量!$B9,集計pivot!$A$163:$A$182,0),MATCH(集計2022年度販売量!BA$5,集計pivot!$163:$163,0)),0)</f>
        <v>0</v>
      </c>
      <c r="BE9" s="115">
        <f>IFERROR(INDEX(集計pivot!$138:$157,MATCH(集計2022年度販売量!$B9,集計pivot!$A$138:$A$157,0),MATCH(集計2022年度販売量!BA$5,集計pivot!$138:$138,0)),0)</f>
        <v>0</v>
      </c>
      <c r="BF9" s="116">
        <f>IFERROR(INDEX(集計pivot!$83:$102,MATCH(集計2022年度販売量!$B9,集計pivot!$A$83:$A$102,0),MATCH(集計2022年度販売量!BA$5,集計pivot!$83:$83,0)),0)</f>
        <v>0</v>
      </c>
      <c r="BG9" s="117">
        <f t="shared" si="12"/>
        <v>0</v>
      </c>
      <c r="BH9" s="109">
        <f>IFERROR(INDEX(集計pivot!$4:$24,MATCH(集計2022年度販売量!$B9,集計pivot!$A$4:$A$24,0),MATCH(集計2022年度販売量!BH$5,集計pivot!$4:$4,0)),0)</f>
        <v>0</v>
      </c>
      <c r="BI9" s="112">
        <f>IFERROR(INDEX(集計pivot!$28:$48,MATCH(集計2022年度販売量!$B9,集計pivot!$A$28:$A$48,0),MATCH(集計2022年度販売量!BH$5,集計pivot!$28:$28,0)),0)</f>
        <v>0</v>
      </c>
      <c r="BJ9" s="113">
        <f>IFERROR(INDEX(集計pivot!$112:$131,MATCH(集計2022年度販売量!$B9,集計pivot!$A$112:$A$131,0),MATCH(集計2022年度販売量!BH$5,集計pivot!$112:$112,0)),0)</f>
        <v>0</v>
      </c>
      <c r="BK9" s="114">
        <f>IFERROR(INDEX(集計pivot!$163:$182,MATCH(集計2022年度販売量!$B9,集計pivot!$A$163:$A$182,0),MATCH(集計2022年度販売量!BH$5,集計pivot!$163:$163,0)),0)</f>
        <v>0</v>
      </c>
      <c r="BL9" s="115">
        <f>IFERROR(INDEX(集計pivot!$138:$157,MATCH(集計2022年度販売量!$B9,集計pivot!$A$138:$A$157,0),MATCH(集計2022年度販売量!BH$5,集計pivot!$138:$138,0)),0)</f>
        <v>0</v>
      </c>
      <c r="BM9" s="116">
        <f>IFERROR(INDEX(集計pivot!$83:$102,MATCH(集計2022年度販売量!$B9,集計pivot!$A$83:$A$102,0),MATCH(集計2022年度販売量!BH$5,集計pivot!$83:$83,0)),0)</f>
        <v>0</v>
      </c>
      <c r="BN9" s="117">
        <f t="shared" si="13"/>
        <v>0</v>
      </c>
      <c r="BO9" s="109">
        <f>IFERROR(INDEX(集計pivot!$4:$24,MATCH(集計2022年度販売量!$B9,集計pivot!$A$4:$A$24,0),MATCH(集計2022年度販売量!BO$5,集計pivot!$4:$4,0)),0)</f>
        <v>0</v>
      </c>
      <c r="BP9" s="112">
        <f>IFERROR(INDEX(集計pivot!$28:$48,MATCH(集計2022年度販売量!$B9,集計pivot!$A$28:$A$48,0),MATCH(集計2022年度販売量!BO$5,集計pivot!$28:$28,0)),0)</f>
        <v>0</v>
      </c>
      <c r="BQ9" s="113">
        <f>IFERROR(INDEX(集計pivot!$112:$131,MATCH(集計2022年度販売量!$B9,集計pivot!$A$112:$A$131,0),MATCH(集計2022年度販売量!BO$5,集計pivot!$112:$112,0)),0)</f>
        <v>0</v>
      </c>
      <c r="BR9" s="114">
        <f>IFERROR(INDEX(集計pivot!$163:$182,MATCH(集計2022年度販売量!$B9,集計pivot!$A$163:$A$182,0),MATCH(集計2022年度販売量!BO$5,集計pivot!$163:$163,0)),0)</f>
        <v>0</v>
      </c>
      <c r="BS9" s="115">
        <f>IFERROR(INDEX(集計pivot!$138:$157,MATCH(集計2022年度販売量!$B9,集計pivot!$A$138:$A$157,0),MATCH(集計2022年度販売量!BO$5,集計pivot!$138:$138,0)),0)</f>
        <v>0</v>
      </c>
      <c r="BT9" s="116">
        <f>IFERROR(INDEX(集計pivot!$83:$102,MATCH(集計2022年度販売量!$B9,集計pivot!$A$83:$A$102,0),MATCH(集計2022年度販売量!BO$5,集計pivot!$83:$83,0)),0)</f>
        <v>0</v>
      </c>
      <c r="BU9" s="117">
        <f t="shared" si="14"/>
        <v>0</v>
      </c>
      <c r="BV9" s="109">
        <f>IFERROR(INDEX(集計pivot!$4:$24,MATCH(集計2022年度販売量!$B9,集計pivot!$A$4:$A$24,0),MATCH(集計2022年度販売量!BV$5,集計pivot!$4:$4,0)),0)</f>
        <v>0</v>
      </c>
      <c r="BW9" s="112">
        <f>IFERROR(INDEX(集計pivot!$28:$48,MATCH(集計2022年度販売量!$B9,集計pivot!$A$28:$A$48,0),MATCH(集計2022年度販売量!BV$5,集計pivot!$28:$28,0)),0)</f>
        <v>0</v>
      </c>
      <c r="BX9" s="113">
        <f>IFERROR(INDEX(集計pivot!$112:$131,MATCH(集計2022年度販売量!$B9,集計pivot!$A$112:$A$131,0),MATCH(集計2022年度販売量!BV$5,集計pivot!$112:$112,0)),0)</f>
        <v>0</v>
      </c>
      <c r="BY9" s="114">
        <f>IFERROR(INDEX(集計pivot!$163:$182,MATCH(集計2022年度販売量!$B9,集計pivot!$A$163:$A$182,0),MATCH(集計2022年度販売量!BV$5,集計pivot!$163:$163,0)),0)</f>
        <v>0</v>
      </c>
      <c r="BZ9" s="115">
        <f>IFERROR(INDEX(集計pivot!$138:$157,MATCH(集計2022年度販売量!$B9,集計pivot!$A$138:$A$157,0),MATCH(集計2022年度販売量!BV$5,集計pivot!$138:$138,0)),0)</f>
        <v>0</v>
      </c>
      <c r="CA9" s="116">
        <f>IFERROR(INDEX(集計pivot!$83:$102,MATCH(集計2022年度販売量!$B9,集計pivot!$A$83:$A$102,0),MATCH(集計2022年度販売量!BV$5,集計pivot!$83:$83,0)),0)</f>
        <v>0</v>
      </c>
      <c r="CB9" s="117">
        <f t="shared" si="15"/>
        <v>0</v>
      </c>
      <c r="CC9" s="109">
        <f>IFERROR(INDEX(集計pivot!$4:$24,MATCH(集計2022年度販売量!$B9,集計pivot!$A$4:$A$24,0),MATCH(集計2022年度販売量!CC$5,集計pivot!$4:$4,0)),0)</f>
        <v>0</v>
      </c>
      <c r="CD9" s="112">
        <f>IFERROR(INDEX(集計pivot!$28:$48,MATCH(集計2022年度販売量!$B9,集計pivot!$A$28:$A$48,0),MATCH(集計2022年度販売量!CC$5,集計pivot!$28:$28,0)),0)</f>
        <v>0</v>
      </c>
      <c r="CE9" s="113">
        <f>IFERROR(INDEX(集計pivot!$112:$131,MATCH(集計2022年度販売量!$B9,集計pivot!$A$112:$A$131,0),MATCH(集計2022年度販売量!CC$5,集計pivot!$112:$112,0)),0)</f>
        <v>0</v>
      </c>
      <c r="CF9" s="114">
        <f>IFERROR(INDEX(集計pivot!$163:$182,MATCH(集計2022年度販売量!$B9,集計pivot!$A$163:$A$182,0),MATCH(集計2022年度販売量!CC$5,集計pivot!$163:$163,0)),0)</f>
        <v>0</v>
      </c>
      <c r="CG9" s="115">
        <f>IFERROR(INDEX(集計pivot!$138:$157,MATCH(集計2022年度販売量!$B9,集計pivot!$A$138:$A$157,0),MATCH(集計2022年度販売量!CC$5,集計pivot!$138:$138,0)),0)</f>
        <v>0</v>
      </c>
      <c r="CH9" s="116">
        <f>IFERROR(INDEX(集計pivot!$83:$102,MATCH(集計2022年度販売量!$B9,集計pivot!$A$83:$A$102,0),MATCH(集計2022年度販売量!CC$5,集計pivot!$83:$83,0)),0)</f>
        <v>0</v>
      </c>
      <c r="CI9" s="117">
        <f t="shared" si="16"/>
        <v>0</v>
      </c>
      <c r="CK9" t="str">
        <f t="shared" si="0"/>
        <v>連続式蒸留焼酎</v>
      </c>
      <c r="CL9" s="130">
        <f t="shared" si="1"/>
        <v>0</v>
      </c>
      <c r="CM9" s="130">
        <f t="shared" si="17"/>
        <v>0</v>
      </c>
      <c r="CN9" s="130">
        <f t="shared" si="2"/>
        <v>0</v>
      </c>
      <c r="CO9" s="130">
        <f t="shared" si="3"/>
        <v>0</v>
      </c>
      <c r="CQ9" s="131" t="str">
        <f t="shared" si="4"/>
        <v>連続式蒸留焼酎</v>
      </c>
      <c r="CR9" s="46">
        <f t="shared" si="18"/>
        <v>0</v>
      </c>
      <c r="CS9" s="46">
        <f t="shared" si="19"/>
        <v>0</v>
      </c>
      <c r="CT9" s="46">
        <f t="shared" si="20"/>
        <v>0</v>
      </c>
      <c r="CU9" s="46">
        <f t="shared" si="20"/>
        <v>0</v>
      </c>
      <c r="CY9" s="133" t="s">
        <v>303</v>
      </c>
      <c r="CZ9" s="134">
        <f t="shared" si="21"/>
        <v>0</v>
      </c>
      <c r="DA9" s="134"/>
      <c r="DB9" s="134">
        <f t="shared" si="22"/>
        <v>0</v>
      </c>
      <c r="DC9" s="134">
        <f t="shared" si="23"/>
        <v>0</v>
      </c>
    </row>
    <row r="10" spans="2:107" s="46" customFormat="1" x14ac:dyDescent="0.55000000000000004">
      <c r="B10" s="52" t="str">
        <f>'master（記入例）'!AL6</f>
        <v>単式蒸留焼酎</v>
      </c>
      <c r="C10" s="107">
        <v>1.8</v>
      </c>
      <c r="D10" s="109">
        <f>IFERROR(INDEX(集計pivot!$4:$24,MATCH(集計2022年度販売量!$B10,集計pivot!$A$4:$A$24,0),MATCH(集計2022年度販売量!D$5,集計pivot!$4:$4,0)),0)</f>
        <v>0</v>
      </c>
      <c r="E10" s="112">
        <f>IFERROR(INDEX(集計pivot!$28:$48,MATCH(集計2022年度販売量!$B10,集計pivot!$A$28:$A$48,0),MATCH(集計2022年度販売量!D$5,集計pivot!$28:$28,0)),0)</f>
        <v>0</v>
      </c>
      <c r="F10" s="113">
        <f>IFERROR(INDEX(集計pivot!$112:$131,MATCH(集計2022年度販売量!$B10,集計pivot!$A$112:$A$131,0),MATCH(集計2022年度販売量!D$5,集計pivot!$112:$112,0)),0)</f>
        <v>0</v>
      </c>
      <c r="G10" s="114">
        <f>IFERROR(INDEX(集計pivot!$163:$182,MATCH(集計2022年度販売量!$B10,集計pivot!$A$163:$A$182,0),MATCH(集計2022年度販売量!D$5,集計pivot!$163:$163,0)),0)</f>
        <v>0</v>
      </c>
      <c r="H10" s="115">
        <f>IFERROR(INDEX(集計pivot!$138:$157,MATCH(集計2022年度販売量!$B10,集計pivot!$A$138:$A$157,0),MATCH(集計2022年度販売量!D$5,集計pivot!$138:$138,0)),0)</f>
        <v>0</v>
      </c>
      <c r="I10" s="116">
        <f>IFERROR(INDEX(集計pivot!$83:$102,MATCH(集計2022年度販売量!$B10,集計pivot!$A$83:$A$102,0),MATCH(集計2022年度販売量!D$5,集計pivot!$83:$83,0)),0)</f>
        <v>0</v>
      </c>
      <c r="J10" s="117">
        <f t="shared" si="5"/>
        <v>1.8</v>
      </c>
      <c r="K10" s="109">
        <f>IFERROR(INDEX(集計pivot!$4:$24,MATCH(集計2022年度販売量!$B10,集計pivot!$A$4:$A$24,0),MATCH(集計2022年度販売量!K$5,集計pivot!$4:$4,0)),0)</f>
        <v>0</v>
      </c>
      <c r="L10" s="112">
        <f>IFERROR(INDEX(集計pivot!$28:$48,MATCH(集計2022年度販売量!$B10,集計pivot!$A$28:$A$48,0),MATCH(集計2022年度販売量!K$5,集計pivot!$28:$28,0)),0)</f>
        <v>0</v>
      </c>
      <c r="M10" s="113">
        <f>IFERROR(INDEX(集計pivot!$112:$131,MATCH(集計2022年度販売量!$B10,集計pivot!$A$112:$A$131,0),MATCH(集計2022年度販売量!K$5,集計pivot!$112:$112,0)),0)</f>
        <v>0</v>
      </c>
      <c r="N10" s="114">
        <f>IFERROR(INDEX(集計pivot!$163:$182,MATCH(集計2022年度販売量!$B10,集計pivot!$A$163:$A$182,0),MATCH(集計2022年度販売量!K$5,集計pivot!$163:$163,0)),0)</f>
        <v>0</v>
      </c>
      <c r="O10" s="115">
        <f>IFERROR(INDEX(集計pivot!$138:$157,MATCH(集計2022年度販売量!$B10,集計pivot!$A$138:$A$157,0),MATCH(集計2022年度販売量!K$5,集計pivot!$138:$138,0)),0)</f>
        <v>0</v>
      </c>
      <c r="P10" s="116">
        <f>IFERROR(INDEX(集計pivot!$83:$102,MATCH(集計2022年度販売量!$B10,集計pivot!$A$83:$A$102,0),MATCH(集計2022年度販売量!K$5,集計pivot!$83:$83,0)),0)</f>
        <v>0</v>
      </c>
      <c r="Q10" s="117">
        <f t="shared" si="6"/>
        <v>1.8</v>
      </c>
      <c r="R10" s="109">
        <f>IFERROR(INDEX(集計pivot!$4:$24,MATCH(集計2022年度販売量!$B10,集計pivot!$A$4:$A$24,0),MATCH(集計2022年度販売量!R$5,集計pivot!$4:$4,0)),0)</f>
        <v>0</v>
      </c>
      <c r="S10" s="112">
        <f>IFERROR(INDEX(集計pivot!$28:$48,MATCH(集計2022年度販売量!$B10,集計pivot!$A$28:$A$48,0),MATCH(集計2022年度販売量!R$5,集計pivot!$28:$28,0)),0)</f>
        <v>0</v>
      </c>
      <c r="T10" s="113">
        <f>IFERROR(INDEX(集計pivot!$112:$131,MATCH(集計2022年度販売量!$B10,集計pivot!$A$112:$A$131,0),MATCH(集計2022年度販売量!R$5,集計pivot!$112:$112,0)),0)</f>
        <v>0</v>
      </c>
      <c r="U10" s="114">
        <f>IFERROR(INDEX(集計pivot!$163:$182,MATCH(集計2022年度販売量!$B10,集計pivot!$A$163:$A$182,0),MATCH(集計2022年度販売量!R$5,集計pivot!$163:$163,0)),0)</f>
        <v>0</v>
      </c>
      <c r="V10" s="115">
        <f>IFERROR(INDEX(集計pivot!$138:$157,MATCH(集計2022年度販売量!$B10,集計pivot!$A$138:$A$157,0),MATCH(集計2022年度販売量!R$5,集計pivot!$138:$138,0)),0)</f>
        <v>0</v>
      </c>
      <c r="W10" s="116">
        <f>IFERROR(INDEX(集計pivot!$83:$102,MATCH(集計2022年度販売量!$B10,集計pivot!$A$83:$A$102,0),MATCH(集計2022年度販売量!R$5,集計pivot!$83:$83,0)),0)</f>
        <v>0</v>
      </c>
      <c r="X10" s="117">
        <f t="shared" si="7"/>
        <v>1.8</v>
      </c>
      <c r="Y10" s="109">
        <f>IFERROR(INDEX(集計pivot!$4:$24,MATCH(集計2022年度販売量!$B10,集計pivot!$A$4:$A$24,0),MATCH(集計2022年度販売量!Y$5,集計pivot!$4:$4,0)),0)</f>
        <v>0</v>
      </c>
      <c r="Z10" s="112">
        <f>IFERROR(INDEX(集計pivot!$28:$48,MATCH(集計2022年度販売量!$B10,集計pivot!$A$28:$A$48,0),MATCH(集計2022年度販売量!Y$5,集計pivot!$28:$28,0)),0)</f>
        <v>0</v>
      </c>
      <c r="AA10" s="113">
        <f>IFERROR(INDEX(集計pivot!$112:$131,MATCH(集計2022年度販売量!$B10,集計pivot!$A$112:$A$131,0),MATCH(集計2022年度販売量!Y$5,集計pivot!$112:$112,0)),0)</f>
        <v>0</v>
      </c>
      <c r="AB10" s="114">
        <f>IFERROR(INDEX(集計pivot!$163:$182,MATCH(集計2022年度販売量!$B10,集計pivot!$A$163:$A$182,0),MATCH(集計2022年度販売量!Y$5,集計pivot!$163:$163,0)),0)</f>
        <v>0</v>
      </c>
      <c r="AC10" s="115">
        <f>IFERROR(INDEX(集計pivot!$138:$157,MATCH(集計2022年度販売量!$B10,集計pivot!$A$138:$A$157,0),MATCH(集計2022年度販売量!Y$5,集計pivot!$138:$138,0)),0)</f>
        <v>0</v>
      </c>
      <c r="AD10" s="116">
        <f>IFERROR(INDEX(集計pivot!$83:$102,MATCH(集計2022年度販売量!$B10,集計pivot!$A$83:$A$102,0),MATCH(集計2022年度販売量!Y$5,集計pivot!$83:$83,0)),0)</f>
        <v>0</v>
      </c>
      <c r="AE10" s="117">
        <f t="shared" si="8"/>
        <v>1.8</v>
      </c>
      <c r="AF10" s="109">
        <f>IFERROR(INDEX(集計pivot!$4:$24,MATCH(集計2022年度販売量!$B10,集計pivot!$A$4:$A$24,0),MATCH(集計2022年度販売量!AF$5,集計pivot!$4:$4,0)),0)</f>
        <v>0</v>
      </c>
      <c r="AG10" s="112">
        <f>IFERROR(INDEX(集計pivot!$28:$48,MATCH(集計2022年度販売量!$B10,集計pivot!$A$28:$A$48,0),MATCH(集計2022年度販売量!AF$5,集計pivot!$28:$28,0)),0)</f>
        <v>0</v>
      </c>
      <c r="AH10" s="113">
        <f>IFERROR(INDEX(集計pivot!$112:$131,MATCH(集計2022年度販売量!$B10,集計pivot!$A$112:$A$131,0),MATCH(集計2022年度販売量!AF$5,集計pivot!$112:$112,0)),0)</f>
        <v>0</v>
      </c>
      <c r="AI10" s="114">
        <f>IFERROR(INDEX(集計pivot!$163:$182,MATCH(集計2022年度販売量!$B10,集計pivot!$A$163:$A$182,0),MATCH(集計2022年度販売量!AF$5,集計pivot!$163:$163,0)),0)</f>
        <v>0</v>
      </c>
      <c r="AJ10" s="115">
        <f>IFERROR(INDEX(集計pivot!$138:$157,MATCH(集計2022年度販売量!$B10,集計pivot!$A$138:$A$157,0),MATCH(集計2022年度販売量!AF$5,集計pivot!$138:$138,0)),0)</f>
        <v>0</v>
      </c>
      <c r="AK10" s="116">
        <f>IFERROR(INDEX(集計pivot!$83:$102,MATCH(集計2022年度販売量!$B10,集計pivot!$A$83:$A$102,0),MATCH(集計2022年度販売量!AF$5,集計pivot!$83:$83,0)),0)</f>
        <v>0</v>
      </c>
      <c r="AL10" s="117">
        <f t="shared" si="9"/>
        <v>1.8</v>
      </c>
      <c r="AM10" s="109">
        <f>IFERROR(INDEX(集計pivot!$4:$24,MATCH(集計2022年度販売量!$B10,集計pivot!$A$4:$A$24,0),MATCH(集計2022年度販売量!AM$5,集計pivot!$4:$4,0)),0)</f>
        <v>0</v>
      </c>
      <c r="AN10" s="112">
        <f>IFERROR(INDEX(集計pivot!$28:$48,MATCH(集計2022年度販売量!$B10,集計pivot!$A$28:$A$48,0),MATCH(集計2022年度販売量!AM$5,集計pivot!$28:$28,0)),0)</f>
        <v>0</v>
      </c>
      <c r="AO10" s="113">
        <f>IFERROR(INDEX(集計pivot!$112:$131,MATCH(集計2022年度販売量!$B10,集計pivot!$A$112:$A$131,0),MATCH(集計2022年度販売量!AM$5,集計pivot!$112:$112,0)),0)</f>
        <v>0</v>
      </c>
      <c r="AP10" s="114">
        <f>IFERROR(INDEX(集計pivot!$163:$182,MATCH(集計2022年度販売量!$B10,集計pivot!$A$163:$A$182,0),MATCH(集計2022年度販売量!AM$5,集計pivot!$163:$163,0)),0)</f>
        <v>0</v>
      </c>
      <c r="AQ10" s="115">
        <f>IFERROR(INDEX(集計pivot!$138:$157,MATCH(集計2022年度販売量!$B10,集計pivot!$A$138:$A$157,0),MATCH(集計2022年度販売量!AM$5,集計pivot!$138:$138,0)),0)</f>
        <v>0</v>
      </c>
      <c r="AR10" s="116">
        <f>IFERROR(INDEX(集計pivot!$83:$102,MATCH(集計2022年度販売量!$B10,集計pivot!$A$83:$A$102,0),MATCH(集計2022年度販売量!AM$5,集計pivot!$83:$83,0)),0)</f>
        <v>0</v>
      </c>
      <c r="AS10" s="117">
        <f t="shared" si="10"/>
        <v>1.8</v>
      </c>
      <c r="AT10" s="109">
        <f>IFERROR(INDEX(集計pivot!$4:$24,MATCH(集計2022年度販売量!$B10,集計pivot!$A$4:$A$24,0),MATCH(集計2022年度販売量!AT$5,集計pivot!$4:$4,0)),0)</f>
        <v>0</v>
      </c>
      <c r="AU10" s="112">
        <f>IFERROR(INDEX(集計pivot!$28:$48,MATCH(集計2022年度販売量!$B10,集計pivot!$A$28:$A$48,0),MATCH(集計2022年度販売量!AT$5,集計pivot!$28:$28,0)),0)</f>
        <v>0</v>
      </c>
      <c r="AV10" s="113">
        <f>IFERROR(INDEX(集計pivot!$112:$131,MATCH(集計2022年度販売量!$B10,集計pivot!$A$112:$A$131,0),MATCH(集計2022年度販売量!AT$5,集計pivot!$112:$112,0)),0)</f>
        <v>0</v>
      </c>
      <c r="AW10" s="114">
        <f>IFERROR(INDEX(集計pivot!$163:$182,MATCH(集計2022年度販売量!$B10,集計pivot!$A$163:$A$182,0),MATCH(集計2022年度販売量!AT$5,集計pivot!$163:$163,0)),0)</f>
        <v>0</v>
      </c>
      <c r="AX10" s="115">
        <f>IFERROR(INDEX(集計pivot!$138:$157,MATCH(集計2022年度販売量!$B10,集計pivot!$A$138:$A$157,0),MATCH(集計2022年度販売量!AT$5,集計pivot!$138:$138,0)),0)</f>
        <v>0</v>
      </c>
      <c r="AY10" s="116">
        <f>IFERROR(INDEX(集計pivot!$83:$102,MATCH(集計2022年度販売量!$B10,集計pivot!$A$83:$A$102,0),MATCH(集計2022年度販売量!AT$5,集計pivot!$83:$83,0)),0)</f>
        <v>0</v>
      </c>
      <c r="AZ10" s="117">
        <f t="shared" si="11"/>
        <v>1.8</v>
      </c>
      <c r="BA10" s="109">
        <f>IFERROR(INDEX(集計pivot!$4:$24,MATCH(集計2022年度販売量!$B10,集計pivot!$A$4:$A$24,0),MATCH(集計2022年度販売量!BA$5,集計pivot!$4:$4,0)),0)</f>
        <v>0</v>
      </c>
      <c r="BB10" s="112">
        <f>IFERROR(INDEX(集計pivot!$28:$48,MATCH(集計2022年度販売量!$B10,集計pivot!$A$28:$A$48,0),MATCH(集計2022年度販売量!BA$5,集計pivot!$28:$28,0)),0)</f>
        <v>0</v>
      </c>
      <c r="BC10" s="113">
        <f>IFERROR(INDEX(集計pivot!$112:$131,MATCH(集計2022年度販売量!$B10,集計pivot!$A$112:$A$131,0),MATCH(集計2022年度販売量!BA$5,集計pivot!$112:$112,0)),0)</f>
        <v>0</v>
      </c>
      <c r="BD10" s="114">
        <f>IFERROR(INDEX(集計pivot!$163:$182,MATCH(集計2022年度販売量!$B10,集計pivot!$A$163:$A$182,0),MATCH(集計2022年度販売量!BA$5,集計pivot!$163:$163,0)),0)</f>
        <v>0</v>
      </c>
      <c r="BE10" s="115">
        <f>IFERROR(INDEX(集計pivot!$138:$157,MATCH(集計2022年度販売量!$B10,集計pivot!$A$138:$A$157,0),MATCH(集計2022年度販売量!BA$5,集計pivot!$138:$138,0)),0)</f>
        <v>0</v>
      </c>
      <c r="BF10" s="116">
        <f>IFERROR(INDEX(集計pivot!$83:$102,MATCH(集計2022年度販売量!$B10,集計pivot!$A$83:$A$102,0),MATCH(集計2022年度販売量!BA$5,集計pivot!$83:$83,0)),0)</f>
        <v>0</v>
      </c>
      <c r="BG10" s="117">
        <f t="shared" si="12"/>
        <v>1.8</v>
      </c>
      <c r="BH10" s="109">
        <f>IFERROR(INDEX(集計pivot!$4:$24,MATCH(集計2022年度販売量!$B10,集計pivot!$A$4:$A$24,0),MATCH(集計2022年度販売量!BH$5,集計pivot!$4:$4,0)),0)</f>
        <v>0</v>
      </c>
      <c r="BI10" s="112">
        <f>IFERROR(INDEX(集計pivot!$28:$48,MATCH(集計2022年度販売量!$B10,集計pivot!$A$28:$A$48,0),MATCH(集計2022年度販売量!BH$5,集計pivot!$28:$28,0)),0)</f>
        <v>0</v>
      </c>
      <c r="BJ10" s="113">
        <f>IFERROR(INDEX(集計pivot!$112:$131,MATCH(集計2022年度販売量!$B10,集計pivot!$A$112:$A$131,0),MATCH(集計2022年度販売量!BH$5,集計pivot!$112:$112,0)),0)</f>
        <v>0</v>
      </c>
      <c r="BK10" s="114">
        <f>IFERROR(INDEX(集計pivot!$163:$182,MATCH(集計2022年度販売量!$B10,集計pivot!$A$163:$A$182,0),MATCH(集計2022年度販売量!BH$5,集計pivot!$163:$163,0)),0)</f>
        <v>0</v>
      </c>
      <c r="BL10" s="115">
        <f>IFERROR(INDEX(集計pivot!$138:$157,MATCH(集計2022年度販売量!$B10,集計pivot!$A$138:$A$157,0),MATCH(集計2022年度販売量!BH$5,集計pivot!$138:$138,0)),0)</f>
        <v>0</v>
      </c>
      <c r="BM10" s="116">
        <f>IFERROR(INDEX(集計pivot!$83:$102,MATCH(集計2022年度販売量!$B10,集計pivot!$A$83:$A$102,0),MATCH(集計2022年度販売量!BH$5,集計pivot!$83:$83,0)),0)</f>
        <v>0</v>
      </c>
      <c r="BN10" s="117">
        <f t="shared" si="13"/>
        <v>1.8</v>
      </c>
      <c r="BO10" s="109">
        <f>IFERROR(INDEX(集計pivot!$4:$24,MATCH(集計2022年度販売量!$B10,集計pivot!$A$4:$A$24,0),MATCH(集計2022年度販売量!BO$5,集計pivot!$4:$4,0)),0)</f>
        <v>0</v>
      </c>
      <c r="BP10" s="112">
        <f>IFERROR(INDEX(集計pivot!$28:$48,MATCH(集計2022年度販売量!$B10,集計pivot!$A$28:$A$48,0),MATCH(集計2022年度販売量!BO$5,集計pivot!$28:$28,0)),0)</f>
        <v>0</v>
      </c>
      <c r="BQ10" s="113">
        <f>IFERROR(INDEX(集計pivot!$112:$131,MATCH(集計2022年度販売量!$B10,集計pivot!$A$112:$A$131,0),MATCH(集計2022年度販売量!BO$5,集計pivot!$112:$112,0)),0)</f>
        <v>0</v>
      </c>
      <c r="BR10" s="114">
        <f>IFERROR(INDEX(集計pivot!$163:$182,MATCH(集計2022年度販売量!$B10,集計pivot!$A$163:$A$182,0),MATCH(集計2022年度販売量!BO$5,集計pivot!$163:$163,0)),0)</f>
        <v>0</v>
      </c>
      <c r="BS10" s="115">
        <f>IFERROR(INDEX(集計pivot!$138:$157,MATCH(集計2022年度販売量!$B10,集計pivot!$A$138:$A$157,0),MATCH(集計2022年度販売量!BO$5,集計pivot!$138:$138,0)),0)</f>
        <v>0</v>
      </c>
      <c r="BT10" s="116">
        <f>IFERROR(INDEX(集計pivot!$83:$102,MATCH(集計2022年度販売量!$B10,集計pivot!$A$83:$A$102,0),MATCH(集計2022年度販売量!BO$5,集計pivot!$83:$83,0)),0)</f>
        <v>0</v>
      </c>
      <c r="BU10" s="117">
        <f t="shared" si="14"/>
        <v>1.8</v>
      </c>
      <c r="BV10" s="109">
        <f>IFERROR(INDEX(集計pivot!$4:$24,MATCH(集計2022年度販売量!$B10,集計pivot!$A$4:$A$24,0),MATCH(集計2022年度販売量!BV$5,集計pivot!$4:$4,0)),0)</f>
        <v>0</v>
      </c>
      <c r="BW10" s="112">
        <f>IFERROR(INDEX(集計pivot!$28:$48,MATCH(集計2022年度販売量!$B10,集計pivot!$A$28:$A$48,0),MATCH(集計2022年度販売量!BV$5,集計pivot!$28:$28,0)),0)</f>
        <v>0</v>
      </c>
      <c r="BX10" s="113">
        <f>IFERROR(INDEX(集計pivot!$112:$131,MATCH(集計2022年度販売量!$B10,集計pivot!$A$112:$A$131,0),MATCH(集計2022年度販売量!BV$5,集計pivot!$112:$112,0)),0)</f>
        <v>0</v>
      </c>
      <c r="BY10" s="114">
        <f>IFERROR(INDEX(集計pivot!$163:$182,MATCH(集計2022年度販売量!$B10,集計pivot!$A$163:$A$182,0),MATCH(集計2022年度販売量!BV$5,集計pivot!$163:$163,0)),0)</f>
        <v>0</v>
      </c>
      <c r="BZ10" s="115">
        <f>IFERROR(INDEX(集計pivot!$138:$157,MATCH(集計2022年度販売量!$B10,集計pivot!$A$138:$A$157,0),MATCH(集計2022年度販売量!BV$5,集計pivot!$138:$138,0)),0)</f>
        <v>0</v>
      </c>
      <c r="CA10" s="116">
        <f>IFERROR(INDEX(集計pivot!$83:$102,MATCH(集計2022年度販売量!$B10,集計pivot!$A$83:$A$102,0),MATCH(集計2022年度販売量!BV$5,集計pivot!$83:$83,0)),0)</f>
        <v>0</v>
      </c>
      <c r="CB10" s="117">
        <f t="shared" si="15"/>
        <v>1.8</v>
      </c>
      <c r="CC10" s="109">
        <f>IFERROR(INDEX(集計pivot!$4:$24,MATCH(集計2022年度販売量!$B10,集計pivot!$A$4:$A$24,0),MATCH(集計2022年度販売量!CC$5,集計pivot!$4:$4,0)),0)</f>
        <v>0</v>
      </c>
      <c r="CD10" s="112">
        <f>IFERROR(INDEX(集計pivot!$28:$48,MATCH(集計2022年度販売量!$B10,集計pivot!$A$28:$A$48,0),MATCH(集計2022年度販売量!CC$5,集計pivot!$28:$28,0)),0)</f>
        <v>0</v>
      </c>
      <c r="CE10" s="113">
        <f>IFERROR(INDEX(集計pivot!$112:$131,MATCH(集計2022年度販売量!$B10,集計pivot!$A$112:$A$131,0),MATCH(集計2022年度販売量!CC$5,集計pivot!$112:$112,0)),0)</f>
        <v>0</v>
      </c>
      <c r="CF10" s="114">
        <f>IFERROR(INDEX(集計pivot!$163:$182,MATCH(集計2022年度販売量!$B10,集計pivot!$A$163:$A$182,0),MATCH(集計2022年度販売量!CC$5,集計pivot!$163:$163,0)),0)</f>
        <v>0</v>
      </c>
      <c r="CG10" s="115">
        <f>IFERROR(INDEX(集計pivot!$138:$157,MATCH(集計2022年度販売量!$B10,集計pivot!$A$138:$A$157,0),MATCH(集計2022年度販売量!CC$5,集計pivot!$138:$138,0)),0)</f>
        <v>0</v>
      </c>
      <c r="CH10" s="116">
        <f>IFERROR(INDEX(集計pivot!$83:$102,MATCH(集計2022年度販売量!$B10,集計pivot!$A$83:$A$102,0),MATCH(集計2022年度販売量!CC$5,集計pivot!$83:$83,0)),0)</f>
        <v>0</v>
      </c>
      <c r="CI10" s="117">
        <f t="shared" si="16"/>
        <v>1.8</v>
      </c>
      <c r="CK10" t="str">
        <f t="shared" si="0"/>
        <v>単式蒸留焼酎</v>
      </c>
      <c r="CL10" s="130">
        <f t="shared" si="1"/>
        <v>0</v>
      </c>
      <c r="CM10" s="130">
        <f t="shared" si="17"/>
        <v>1.8</v>
      </c>
      <c r="CN10" s="130">
        <f t="shared" si="2"/>
        <v>0</v>
      </c>
      <c r="CO10" s="130">
        <f t="shared" si="3"/>
        <v>1.8</v>
      </c>
      <c r="CQ10" s="131" t="str">
        <f t="shared" si="4"/>
        <v>単式蒸留焼酎</v>
      </c>
      <c r="CR10" s="46">
        <f t="shared" si="18"/>
        <v>0</v>
      </c>
      <c r="CS10" s="46">
        <f t="shared" si="19"/>
        <v>2</v>
      </c>
      <c r="CT10" s="46">
        <f t="shared" si="20"/>
        <v>0</v>
      </c>
      <c r="CU10" s="46">
        <f t="shared" si="20"/>
        <v>2</v>
      </c>
      <c r="CY10" s="133" t="s">
        <v>304</v>
      </c>
      <c r="CZ10" s="134">
        <f t="shared" si="21"/>
        <v>0</v>
      </c>
      <c r="DA10" s="134"/>
      <c r="DB10" s="134">
        <f t="shared" si="22"/>
        <v>2</v>
      </c>
      <c r="DC10" s="134">
        <f t="shared" si="23"/>
        <v>2</v>
      </c>
    </row>
    <row r="11" spans="2:107" s="46" customFormat="1" x14ac:dyDescent="0.55000000000000004">
      <c r="B11" s="52" t="str">
        <f>'master（記入例）'!AL7</f>
        <v>みりん</v>
      </c>
      <c r="C11" s="107">
        <v>0</v>
      </c>
      <c r="D11" s="109">
        <f>IFERROR(INDEX(集計pivot!$4:$24,MATCH(集計2022年度販売量!$B11,集計pivot!$A$4:$A$24,0),MATCH(集計2022年度販売量!D$5,集計pivot!$4:$4,0)),0)</f>
        <v>0</v>
      </c>
      <c r="E11" s="112">
        <f>IFERROR(INDEX(集計pivot!$28:$48,MATCH(集計2022年度販売量!$B11,集計pivot!$A$28:$A$48,0),MATCH(集計2022年度販売量!D$5,集計pivot!$28:$28,0)),0)</f>
        <v>0</v>
      </c>
      <c r="F11" s="113">
        <f>IFERROR(INDEX(集計pivot!$112:$131,MATCH(集計2022年度販売量!$B11,集計pivot!$A$112:$A$131,0),MATCH(集計2022年度販売量!D$5,集計pivot!$112:$112,0)),0)</f>
        <v>0</v>
      </c>
      <c r="G11" s="114">
        <f>IFERROR(INDEX(集計pivot!$163:$182,MATCH(集計2022年度販売量!$B11,集計pivot!$A$163:$A$182,0),MATCH(集計2022年度販売量!D$5,集計pivot!$163:$163,0)),0)</f>
        <v>0</v>
      </c>
      <c r="H11" s="115">
        <f>IFERROR(INDEX(集計pivot!$138:$157,MATCH(集計2022年度販売量!$B11,集計pivot!$A$138:$A$157,0),MATCH(集計2022年度販売量!D$5,集計pivot!$138:$138,0)),0)</f>
        <v>0</v>
      </c>
      <c r="I11" s="116">
        <f>IFERROR(INDEX(集計pivot!$83:$102,MATCH(集計2022年度販売量!$B11,集計pivot!$A$83:$A$102,0),MATCH(集計2022年度販売量!D$5,集計pivot!$83:$83,0)),0)</f>
        <v>0</v>
      </c>
      <c r="J11" s="117">
        <f t="shared" si="5"/>
        <v>0</v>
      </c>
      <c r="K11" s="109">
        <f>IFERROR(INDEX(集計pivot!$4:$24,MATCH(集計2022年度販売量!$B11,集計pivot!$A$4:$A$24,0),MATCH(集計2022年度販売量!K$5,集計pivot!$4:$4,0)),0)</f>
        <v>0</v>
      </c>
      <c r="L11" s="112">
        <f>IFERROR(INDEX(集計pivot!$28:$48,MATCH(集計2022年度販売量!$B11,集計pivot!$A$28:$A$48,0),MATCH(集計2022年度販売量!K$5,集計pivot!$28:$28,0)),0)</f>
        <v>0</v>
      </c>
      <c r="M11" s="113">
        <f>IFERROR(INDEX(集計pivot!$112:$131,MATCH(集計2022年度販売量!$B11,集計pivot!$A$112:$A$131,0),MATCH(集計2022年度販売量!K$5,集計pivot!$112:$112,0)),0)</f>
        <v>0</v>
      </c>
      <c r="N11" s="114">
        <f>IFERROR(INDEX(集計pivot!$163:$182,MATCH(集計2022年度販売量!$B11,集計pivot!$A$163:$A$182,0),MATCH(集計2022年度販売量!K$5,集計pivot!$163:$163,0)),0)</f>
        <v>0</v>
      </c>
      <c r="O11" s="115">
        <f>IFERROR(INDEX(集計pivot!$138:$157,MATCH(集計2022年度販売量!$B11,集計pivot!$A$138:$A$157,0),MATCH(集計2022年度販売量!K$5,集計pivot!$138:$138,0)),0)</f>
        <v>0</v>
      </c>
      <c r="P11" s="116">
        <f>IFERROR(INDEX(集計pivot!$83:$102,MATCH(集計2022年度販売量!$B11,集計pivot!$A$83:$A$102,0),MATCH(集計2022年度販売量!K$5,集計pivot!$83:$83,0)),0)</f>
        <v>0</v>
      </c>
      <c r="Q11" s="117">
        <f t="shared" si="6"/>
        <v>0</v>
      </c>
      <c r="R11" s="109">
        <f>IFERROR(INDEX(集計pivot!$4:$24,MATCH(集計2022年度販売量!$B11,集計pivot!$A$4:$A$24,0),MATCH(集計2022年度販売量!R$5,集計pivot!$4:$4,0)),0)</f>
        <v>0</v>
      </c>
      <c r="S11" s="112">
        <f>IFERROR(INDEX(集計pivot!$28:$48,MATCH(集計2022年度販売量!$B11,集計pivot!$A$28:$A$48,0),MATCH(集計2022年度販売量!R$5,集計pivot!$28:$28,0)),0)</f>
        <v>0</v>
      </c>
      <c r="T11" s="113">
        <f>IFERROR(INDEX(集計pivot!$112:$131,MATCH(集計2022年度販売量!$B11,集計pivot!$A$112:$A$131,0),MATCH(集計2022年度販売量!R$5,集計pivot!$112:$112,0)),0)</f>
        <v>0</v>
      </c>
      <c r="U11" s="114">
        <f>IFERROR(INDEX(集計pivot!$163:$182,MATCH(集計2022年度販売量!$B11,集計pivot!$A$163:$A$182,0),MATCH(集計2022年度販売量!R$5,集計pivot!$163:$163,0)),0)</f>
        <v>0</v>
      </c>
      <c r="V11" s="115">
        <f>IFERROR(INDEX(集計pivot!$138:$157,MATCH(集計2022年度販売量!$B11,集計pivot!$A$138:$A$157,0),MATCH(集計2022年度販売量!R$5,集計pivot!$138:$138,0)),0)</f>
        <v>0</v>
      </c>
      <c r="W11" s="116">
        <f>IFERROR(INDEX(集計pivot!$83:$102,MATCH(集計2022年度販売量!$B11,集計pivot!$A$83:$A$102,0),MATCH(集計2022年度販売量!R$5,集計pivot!$83:$83,0)),0)</f>
        <v>0</v>
      </c>
      <c r="X11" s="117">
        <f t="shared" si="7"/>
        <v>0</v>
      </c>
      <c r="Y11" s="109">
        <f>IFERROR(INDEX(集計pivot!$4:$24,MATCH(集計2022年度販売量!$B11,集計pivot!$A$4:$A$24,0),MATCH(集計2022年度販売量!Y$5,集計pivot!$4:$4,0)),0)</f>
        <v>0</v>
      </c>
      <c r="Z11" s="112">
        <f>IFERROR(INDEX(集計pivot!$28:$48,MATCH(集計2022年度販売量!$B11,集計pivot!$A$28:$A$48,0),MATCH(集計2022年度販売量!Y$5,集計pivot!$28:$28,0)),0)</f>
        <v>0</v>
      </c>
      <c r="AA11" s="113">
        <f>IFERROR(INDEX(集計pivot!$112:$131,MATCH(集計2022年度販売量!$B11,集計pivot!$A$112:$A$131,0),MATCH(集計2022年度販売量!Y$5,集計pivot!$112:$112,0)),0)</f>
        <v>0</v>
      </c>
      <c r="AB11" s="114">
        <f>IFERROR(INDEX(集計pivot!$163:$182,MATCH(集計2022年度販売量!$B11,集計pivot!$A$163:$A$182,0),MATCH(集計2022年度販売量!Y$5,集計pivot!$163:$163,0)),0)</f>
        <v>0</v>
      </c>
      <c r="AC11" s="115">
        <f>IFERROR(INDEX(集計pivot!$138:$157,MATCH(集計2022年度販売量!$B11,集計pivot!$A$138:$A$157,0),MATCH(集計2022年度販売量!Y$5,集計pivot!$138:$138,0)),0)</f>
        <v>0</v>
      </c>
      <c r="AD11" s="116">
        <f>IFERROR(INDEX(集計pivot!$83:$102,MATCH(集計2022年度販売量!$B11,集計pivot!$A$83:$A$102,0),MATCH(集計2022年度販売量!Y$5,集計pivot!$83:$83,0)),0)</f>
        <v>0</v>
      </c>
      <c r="AE11" s="117">
        <f t="shared" si="8"/>
        <v>0</v>
      </c>
      <c r="AF11" s="109">
        <f>IFERROR(INDEX(集計pivot!$4:$24,MATCH(集計2022年度販売量!$B11,集計pivot!$A$4:$A$24,0),MATCH(集計2022年度販売量!AF$5,集計pivot!$4:$4,0)),0)</f>
        <v>0</v>
      </c>
      <c r="AG11" s="112">
        <f>IFERROR(INDEX(集計pivot!$28:$48,MATCH(集計2022年度販売量!$B11,集計pivot!$A$28:$A$48,0),MATCH(集計2022年度販売量!AF$5,集計pivot!$28:$28,0)),0)</f>
        <v>0</v>
      </c>
      <c r="AH11" s="113">
        <f>IFERROR(INDEX(集計pivot!$112:$131,MATCH(集計2022年度販売量!$B11,集計pivot!$A$112:$A$131,0),MATCH(集計2022年度販売量!AF$5,集計pivot!$112:$112,0)),0)</f>
        <v>0</v>
      </c>
      <c r="AI11" s="114">
        <f>IFERROR(INDEX(集計pivot!$163:$182,MATCH(集計2022年度販売量!$B11,集計pivot!$A$163:$A$182,0),MATCH(集計2022年度販売量!AF$5,集計pivot!$163:$163,0)),0)</f>
        <v>0</v>
      </c>
      <c r="AJ11" s="115">
        <f>IFERROR(INDEX(集計pivot!$138:$157,MATCH(集計2022年度販売量!$B11,集計pivot!$A$138:$A$157,0),MATCH(集計2022年度販売量!AF$5,集計pivot!$138:$138,0)),0)</f>
        <v>0</v>
      </c>
      <c r="AK11" s="116">
        <f>IFERROR(INDEX(集計pivot!$83:$102,MATCH(集計2022年度販売量!$B11,集計pivot!$A$83:$A$102,0),MATCH(集計2022年度販売量!AF$5,集計pivot!$83:$83,0)),0)</f>
        <v>0</v>
      </c>
      <c r="AL11" s="117">
        <f t="shared" si="9"/>
        <v>0</v>
      </c>
      <c r="AM11" s="109">
        <f>IFERROR(INDEX(集計pivot!$4:$24,MATCH(集計2022年度販売量!$B11,集計pivot!$A$4:$A$24,0),MATCH(集計2022年度販売量!AM$5,集計pivot!$4:$4,0)),0)</f>
        <v>0</v>
      </c>
      <c r="AN11" s="112">
        <f>IFERROR(INDEX(集計pivot!$28:$48,MATCH(集計2022年度販売量!$B11,集計pivot!$A$28:$A$48,0),MATCH(集計2022年度販売量!AM$5,集計pivot!$28:$28,0)),0)</f>
        <v>0</v>
      </c>
      <c r="AO11" s="113">
        <f>IFERROR(INDEX(集計pivot!$112:$131,MATCH(集計2022年度販売量!$B11,集計pivot!$A$112:$A$131,0),MATCH(集計2022年度販売量!AM$5,集計pivot!$112:$112,0)),0)</f>
        <v>0</v>
      </c>
      <c r="AP11" s="114">
        <f>IFERROR(INDEX(集計pivot!$163:$182,MATCH(集計2022年度販売量!$B11,集計pivot!$A$163:$A$182,0),MATCH(集計2022年度販売量!AM$5,集計pivot!$163:$163,0)),0)</f>
        <v>0</v>
      </c>
      <c r="AQ11" s="115">
        <f>IFERROR(INDEX(集計pivot!$138:$157,MATCH(集計2022年度販売量!$B11,集計pivot!$A$138:$A$157,0),MATCH(集計2022年度販売量!AM$5,集計pivot!$138:$138,0)),0)</f>
        <v>0</v>
      </c>
      <c r="AR11" s="116">
        <f>IFERROR(INDEX(集計pivot!$83:$102,MATCH(集計2022年度販売量!$B11,集計pivot!$A$83:$A$102,0),MATCH(集計2022年度販売量!AM$5,集計pivot!$83:$83,0)),0)</f>
        <v>0</v>
      </c>
      <c r="AS11" s="117">
        <f t="shared" si="10"/>
        <v>0</v>
      </c>
      <c r="AT11" s="109">
        <f>IFERROR(INDEX(集計pivot!$4:$24,MATCH(集計2022年度販売量!$B11,集計pivot!$A$4:$A$24,0),MATCH(集計2022年度販売量!AT$5,集計pivot!$4:$4,0)),0)</f>
        <v>0</v>
      </c>
      <c r="AU11" s="112">
        <f>IFERROR(INDEX(集計pivot!$28:$48,MATCH(集計2022年度販売量!$B11,集計pivot!$A$28:$A$48,0),MATCH(集計2022年度販売量!AT$5,集計pivot!$28:$28,0)),0)</f>
        <v>0</v>
      </c>
      <c r="AV11" s="113">
        <f>IFERROR(INDEX(集計pivot!$112:$131,MATCH(集計2022年度販売量!$B11,集計pivot!$A$112:$A$131,0),MATCH(集計2022年度販売量!AT$5,集計pivot!$112:$112,0)),0)</f>
        <v>0</v>
      </c>
      <c r="AW11" s="114">
        <f>IFERROR(INDEX(集計pivot!$163:$182,MATCH(集計2022年度販売量!$B11,集計pivot!$A$163:$A$182,0),MATCH(集計2022年度販売量!AT$5,集計pivot!$163:$163,0)),0)</f>
        <v>0</v>
      </c>
      <c r="AX11" s="115">
        <f>IFERROR(INDEX(集計pivot!$138:$157,MATCH(集計2022年度販売量!$B11,集計pivot!$A$138:$A$157,0),MATCH(集計2022年度販売量!AT$5,集計pivot!$138:$138,0)),0)</f>
        <v>0</v>
      </c>
      <c r="AY11" s="116">
        <f>IFERROR(INDEX(集計pivot!$83:$102,MATCH(集計2022年度販売量!$B11,集計pivot!$A$83:$A$102,0),MATCH(集計2022年度販売量!AT$5,集計pivot!$83:$83,0)),0)</f>
        <v>0</v>
      </c>
      <c r="AZ11" s="117">
        <f t="shared" si="11"/>
        <v>0</v>
      </c>
      <c r="BA11" s="109">
        <f>IFERROR(INDEX(集計pivot!$4:$24,MATCH(集計2022年度販売量!$B11,集計pivot!$A$4:$A$24,0),MATCH(集計2022年度販売量!BA$5,集計pivot!$4:$4,0)),0)</f>
        <v>0</v>
      </c>
      <c r="BB11" s="112">
        <f>IFERROR(INDEX(集計pivot!$28:$48,MATCH(集計2022年度販売量!$B11,集計pivot!$A$28:$A$48,0),MATCH(集計2022年度販売量!BA$5,集計pivot!$28:$28,0)),0)</f>
        <v>0</v>
      </c>
      <c r="BC11" s="113">
        <f>IFERROR(INDEX(集計pivot!$112:$131,MATCH(集計2022年度販売量!$B11,集計pivot!$A$112:$A$131,0),MATCH(集計2022年度販売量!BA$5,集計pivot!$112:$112,0)),0)</f>
        <v>0</v>
      </c>
      <c r="BD11" s="114">
        <f>IFERROR(INDEX(集計pivot!$163:$182,MATCH(集計2022年度販売量!$B11,集計pivot!$A$163:$A$182,0),MATCH(集計2022年度販売量!BA$5,集計pivot!$163:$163,0)),0)</f>
        <v>0</v>
      </c>
      <c r="BE11" s="115">
        <f>IFERROR(INDEX(集計pivot!$138:$157,MATCH(集計2022年度販売量!$B11,集計pivot!$A$138:$A$157,0),MATCH(集計2022年度販売量!BA$5,集計pivot!$138:$138,0)),0)</f>
        <v>0</v>
      </c>
      <c r="BF11" s="116">
        <f>IFERROR(INDEX(集計pivot!$83:$102,MATCH(集計2022年度販売量!$B11,集計pivot!$A$83:$A$102,0),MATCH(集計2022年度販売量!BA$5,集計pivot!$83:$83,0)),0)</f>
        <v>0</v>
      </c>
      <c r="BG11" s="117">
        <f t="shared" si="12"/>
        <v>0</v>
      </c>
      <c r="BH11" s="109">
        <f>IFERROR(INDEX(集計pivot!$4:$24,MATCH(集計2022年度販売量!$B11,集計pivot!$A$4:$A$24,0),MATCH(集計2022年度販売量!BH$5,集計pivot!$4:$4,0)),0)</f>
        <v>0</v>
      </c>
      <c r="BI11" s="112">
        <f>IFERROR(INDEX(集計pivot!$28:$48,MATCH(集計2022年度販売量!$B11,集計pivot!$A$28:$A$48,0),MATCH(集計2022年度販売量!BH$5,集計pivot!$28:$28,0)),0)</f>
        <v>0</v>
      </c>
      <c r="BJ11" s="113">
        <f>IFERROR(INDEX(集計pivot!$112:$131,MATCH(集計2022年度販売量!$B11,集計pivot!$A$112:$A$131,0),MATCH(集計2022年度販売量!BH$5,集計pivot!$112:$112,0)),0)</f>
        <v>0</v>
      </c>
      <c r="BK11" s="114">
        <f>IFERROR(INDEX(集計pivot!$163:$182,MATCH(集計2022年度販売量!$B11,集計pivot!$A$163:$A$182,0),MATCH(集計2022年度販売量!BH$5,集計pivot!$163:$163,0)),0)</f>
        <v>0</v>
      </c>
      <c r="BL11" s="115">
        <f>IFERROR(INDEX(集計pivot!$138:$157,MATCH(集計2022年度販売量!$B11,集計pivot!$A$138:$A$157,0),MATCH(集計2022年度販売量!BH$5,集計pivot!$138:$138,0)),0)</f>
        <v>0</v>
      </c>
      <c r="BM11" s="116">
        <f>IFERROR(INDEX(集計pivot!$83:$102,MATCH(集計2022年度販売量!$B11,集計pivot!$A$83:$A$102,0),MATCH(集計2022年度販売量!BH$5,集計pivot!$83:$83,0)),0)</f>
        <v>0</v>
      </c>
      <c r="BN11" s="117">
        <f t="shared" si="13"/>
        <v>0</v>
      </c>
      <c r="BO11" s="109">
        <f>IFERROR(INDEX(集計pivot!$4:$24,MATCH(集計2022年度販売量!$B11,集計pivot!$A$4:$A$24,0),MATCH(集計2022年度販売量!BO$5,集計pivot!$4:$4,0)),0)</f>
        <v>0</v>
      </c>
      <c r="BP11" s="112">
        <f>IFERROR(INDEX(集計pivot!$28:$48,MATCH(集計2022年度販売量!$B11,集計pivot!$A$28:$A$48,0),MATCH(集計2022年度販売量!BO$5,集計pivot!$28:$28,0)),0)</f>
        <v>0</v>
      </c>
      <c r="BQ11" s="113">
        <f>IFERROR(INDEX(集計pivot!$112:$131,MATCH(集計2022年度販売量!$B11,集計pivot!$A$112:$A$131,0),MATCH(集計2022年度販売量!BO$5,集計pivot!$112:$112,0)),0)</f>
        <v>0</v>
      </c>
      <c r="BR11" s="114">
        <f>IFERROR(INDEX(集計pivot!$163:$182,MATCH(集計2022年度販売量!$B11,集計pivot!$A$163:$A$182,0),MATCH(集計2022年度販売量!BO$5,集計pivot!$163:$163,0)),0)</f>
        <v>0</v>
      </c>
      <c r="BS11" s="115">
        <f>IFERROR(INDEX(集計pivot!$138:$157,MATCH(集計2022年度販売量!$B11,集計pivot!$A$138:$A$157,0),MATCH(集計2022年度販売量!BO$5,集計pivot!$138:$138,0)),0)</f>
        <v>0</v>
      </c>
      <c r="BT11" s="116">
        <f>IFERROR(INDEX(集計pivot!$83:$102,MATCH(集計2022年度販売量!$B11,集計pivot!$A$83:$A$102,0),MATCH(集計2022年度販売量!BO$5,集計pivot!$83:$83,0)),0)</f>
        <v>0</v>
      </c>
      <c r="BU11" s="117">
        <f t="shared" si="14"/>
        <v>0</v>
      </c>
      <c r="BV11" s="109">
        <f>IFERROR(INDEX(集計pivot!$4:$24,MATCH(集計2022年度販売量!$B11,集計pivot!$A$4:$A$24,0),MATCH(集計2022年度販売量!BV$5,集計pivot!$4:$4,0)),0)</f>
        <v>0</v>
      </c>
      <c r="BW11" s="112">
        <f>IFERROR(INDEX(集計pivot!$28:$48,MATCH(集計2022年度販売量!$B11,集計pivot!$A$28:$A$48,0),MATCH(集計2022年度販売量!BV$5,集計pivot!$28:$28,0)),0)</f>
        <v>0</v>
      </c>
      <c r="BX11" s="113">
        <f>IFERROR(INDEX(集計pivot!$112:$131,MATCH(集計2022年度販売量!$B11,集計pivot!$A$112:$A$131,0),MATCH(集計2022年度販売量!BV$5,集計pivot!$112:$112,0)),0)</f>
        <v>0</v>
      </c>
      <c r="BY11" s="114">
        <f>IFERROR(INDEX(集計pivot!$163:$182,MATCH(集計2022年度販売量!$B11,集計pivot!$A$163:$A$182,0),MATCH(集計2022年度販売量!BV$5,集計pivot!$163:$163,0)),0)</f>
        <v>0</v>
      </c>
      <c r="BZ11" s="115">
        <f>IFERROR(INDEX(集計pivot!$138:$157,MATCH(集計2022年度販売量!$B11,集計pivot!$A$138:$A$157,0),MATCH(集計2022年度販売量!BV$5,集計pivot!$138:$138,0)),0)</f>
        <v>0</v>
      </c>
      <c r="CA11" s="116">
        <f>IFERROR(INDEX(集計pivot!$83:$102,MATCH(集計2022年度販売量!$B11,集計pivot!$A$83:$A$102,0),MATCH(集計2022年度販売量!BV$5,集計pivot!$83:$83,0)),0)</f>
        <v>0</v>
      </c>
      <c r="CB11" s="117">
        <f t="shared" si="15"/>
        <v>0</v>
      </c>
      <c r="CC11" s="109">
        <f>IFERROR(INDEX(集計pivot!$4:$24,MATCH(集計2022年度販売量!$B11,集計pivot!$A$4:$A$24,0),MATCH(集計2022年度販売量!CC$5,集計pivot!$4:$4,0)),0)</f>
        <v>0</v>
      </c>
      <c r="CD11" s="112">
        <f>IFERROR(INDEX(集計pivot!$28:$48,MATCH(集計2022年度販売量!$B11,集計pivot!$A$28:$A$48,0),MATCH(集計2022年度販売量!CC$5,集計pivot!$28:$28,0)),0)</f>
        <v>0</v>
      </c>
      <c r="CE11" s="113">
        <f>IFERROR(INDEX(集計pivot!$112:$131,MATCH(集計2022年度販売量!$B11,集計pivot!$A$112:$A$131,0),MATCH(集計2022年度販売量!CC$5,集計pivot!$112:$112,0)),0)</f>
        <v>0</v>
      </c>
      <c r="CF11" s="114">
        <f>IFERROR(INDEX(集計pivot!$163:$182,MATCH(集計2022年度販売量!$B11,集計pivot!$A$163:$A$182,0),MATCH(集計2022年度販売量!CC$5,集計pivot!$163:$163,0)),0)</f>
        <v>0</v>
      </c>
      <c r="CG11" s="115">
        <f>IFERROR(INDEX(集計pivot!$138:$157,MATCH(集計2022年度販売量!$B11,集計pivot!$A$138:$A$157,0),MATCH(集計2022年度販売量!CC$5,集計pivot!$138:$138,0)),0)</f>
        <v>0</v>
      </c>
      <c r="CH11" s="116">
        <f>IFERROR(INDEX(集計pivot!$83:$102,MATCH(集計2022年度販売量!$B11,集計pivot!$A$83:$A$102,0),MATCH(集計2022年度販売量!CC$5,集計pivot!$83:$83,0)),0)</f>
        <v>0</v>
      </c>
      <c r="CI11" s="117">
        <f t="shared" si="16"/>
        <v>0</v>
      </c>
      <c r="CK11" t="str">
        <f t="shared" si="0"/>
        <v>みりん</v>
      </c>
      <c r="CL11" s="130">
        <f t="shared" si="1"/>
        <v>0</v>
      </c>
      <c r="CM11" s="130">
        <f t="shared" si="17"/>
        <v>0</v>
      </c>
      <c r="CN11" s="130">
        <f t="shared" si="2"/>
        <v>0</v>
      </c>
      <c r="CO11" s="130">
        <f t="shared" si="3"/>
        <v>0</v>
      </c>
      <c r="CQ11" s="131" t="str">
        <f t="shared" si="4"/>
        <v>みりん</v>
      </c>
      <c r="CR11" s="46">
        <f t="shared" si="18"/>
        <v>0</v>
      </c>
      <c r="CS11" s="46">
        <f t="shared" si="19"/>
        <v>0</v>
      </c>
      <c r="CT11" s="46">
        <f t="shared" si="20"/>
        <v>0</v>
      </c>
      <c r="CU11" s="46">
        <f t="shared" si="20"/>
        <v>0</v>
      </c>
      <c r="CY11" s="133" t="s">
        <v>305</v>
      </c>
      <c r="CZ11" s="134">
        <f t="shared" si="21"/>
        <v>0</v>
      </c>
      <c r="DA11" s="134"/>
      <c r="DB11" s="134">
        <f t="shared" si="22"/>
        <v>0</v>
      </c>
      <c r="DC11" s="134">
        <f t="shared" si="23"/>
        <v>0</v>
      </c>
    </row>
    <row r="12" spans="2:107" s="46" customFormat="1" x14ac:dyDescent="0.55000000000000004">
      <c r="B12" s="52" t="str">
        <f>'master（記入例）'!AL8</f>
        <v>ビール</v>
      </c>
      <c r="C12" s="107">
        <v>82.800000000000011</v>
      </c>
      <c r="D12" s="109">
        <f>IFERROR(INDEX(集計pivot!$4:$24,MATCH(集計2022年度販売量!$B12,集計pivot!$A$4:$A$24,0),MATCH(集計2022年度販売量!D$5,集計pivot!$4:$4,0)),0)</f>
        <v>0</v>
      </c>
      <c r="E12" s="112">
        <f>IFERROR(INDEX(集計pivot!$28:$48,MATCH(集計2022年度販売量!$B12,集計pivot!$A$28:$A$48,0),MATCH(集計2022年度販売量!D$5,集計pivot!$28:$28,0)),0)</f>
        <v>0</v>
      </c>
      <c r="F12" s="113">
        <f>IFERROR(INDEX(集計pivot!$112:$131,MATCH(集計2022年度販売量!$B12,集計pivot!$A$112:$A$131,0),MATCH(集計2022年度販売量!D$5,集計pivot!$112:$112,0)),0)</f>
        <v>0</v>
      </c>
      <c r="G12" s="114">
        <f>IFERROR(INDEX(集計pivot!$163:$182,MATCH(集計2022年度販売量!$B12,集計pivot!$A$163:$A$182,0),MATCH(集計2022年度販売量!D$5,集計pivot!$163:$163,0)),0)</f>
        <v>0</v>
      </c>
      <c r="H12" s="115">
        <f>IFERROR(INDEX(集計pivot!$138:$157,MATCH(集計2022年度販売量!$B12,集計pivot!$A$138:$A$157,0),MATCH(集計2022年度販売量!D$5,集計pivot!$138:$138,0)),0)</f>
        <v>0</v>
      </c>
      <c r="I12" s="116">
        <f>IFERROR(INDEX(集計pivot!$83:$102,MATCH(集計2022年度販売量!$B12,集計pivot!$A$83:$A$102,0),MATCH(集計2022年度販売量!D$5,集計pivot!$83:$83,0)),0)</f>
        <v>0</v>
      </c>
      <c r="J12" s="117">
        <f t="shared" si="5"/>
        <v>82.800000000000011</v>
      </c>
      <c r="K12" s="109">
        <f>IFERROR(INDEX(集計pivot!$4:$24,MATCH(集計2022年度販売量!$B12,集計pivot!$A$4:$A$24,0),MATCH(集計2022年度販売量!K$5,集計pivot!$4:$4,0)),0)</f>
        <v>0</v>
      </c>
      <c r="L12" s="112">
        <f>IFERROR(INDEX(集計pivot!$28:$48,MATCH(集計2022年度販売量!$B12,集計pivot!$A$28:$A$48,0),MATCH(集計2022年度販売量!K$5,集計pivot!$28:$28,0)),0)</f>
        <v>0</v>
      </c>
      <c r="M12" s="113">
        <f>IFERROR(INDEX(集計pivot!$112:$131,MATCH(集計2022年度販売量!$B12,集計pivot!$A$112:$A$131,0),MATCH(集計2022年度販売量!K$5,集計pivot!$112:$112,0)),0)</f>
        <v>0</v>
      </c>
      <c r="N12" s="114">
        <f>IFERROR(INDEX(集計pivot!$163:$182,MATCH(集計2022年度販売量!$B12,集計pivot!$A$163:$A$182,0),MATCH(集計2022年度販売量!K$5,集計pivot!$163:$163,0)),0)</f>
        <v>0</v>
      </c>
      <c r="O12" s="115">
        <f>IFERROR(INDEX(集計pivot!$138:$157,MATCH(集計2022年度販売量!$B12,集計pivot!$A$138:$A$157,0),MATCH(集計2022年度販売量!K$5,集計pivot!$138:$138,0)),0)</f>
        <v>0</v>
      </c>
      <c r="P12" s="116">
        <f>IFERROR(INDEX(集計pivot!$83:$102,MATCH(集計2022年度販売量!$B12,集計pivot!$A$83:$A$102,0),MATCH(集計2022年度販売量!K$5,集計pivot!$83:$83,0)),0)</f>
        <v>0</v>
      </c>
      <c r="Q12" s="117">
        <f t="shared" si="6"/>
        <v>82.800000000000011</v>
      </c>
      <c r="R12" s="109">
        <f>IFERROR(INDEX(集計pivot!$4:$24,MATCH(集計2022年度販売量!$B12,集計pivot!$A$4:$A$24,0),MATCH(集計2022年度販売量!R$5,集計pivot!$4:$4,0)),0)</f>
        <v>0</v>
      </c>
      <c r="S12" s="112">
        <f>IFERROR(INDEX(集計pivot!$28:$48,MATCH(集計2022年度販売量!$B12,集計pivot!$A$28:$A$48,0),MATCH(集計2022年度販売量!R$5,集計pivot!$28:$28,0)),0)</f>
        <v>0</v>
      </c>
      <c r="T12" s="113">
        <f>IFERROR(INDEX(集計pivot!$112:$131,MATCH(集計2022年度販売量!$B12,集計pivot!$A$112:$A$131,0),MATCH(集計2022年度販売量!R$5,集計pivot!$112:$112,0)),0)</f>
        <v>0</v>
      </c>
      <c r="U12" s="114">
        <f>IFERROR(INDEX(集計pivot!$163:$182,MATCH(集計2022年度販売量!$B12,集計pivot!$A$163:$A$182,0),MATCH(集計2022年度販売量!R$5,集計pivot!$163:$163,0)),0)</f>
        <v>0</v>
      </c>
      <c r="V12" s="115">
        <f>IFERROR(INDEX(集計pivot!$138:$157,MATCH(集計2022年度販売量!$B12,集計pivot!$A$138:$A$157,0),MATCH(集計2022年度販売量!R$5,集計pivot!$138:$138,0)),0)</f>
        <v>0</v>
      </c>
      <c r="W12" s="116">
        <f>IFERROR(INDEX(集計pivot!$83:$102,MATCH(集計2022年度販売量!$B12,集計pivot!$A$83:$A$102,0),MATCH(集計2022年度販売量!R$5,集計pivot!$83:$83,0)),0)</f>
        <v>0</v>
      </c>
      <c r="X12" s="117">
        <f t="shared" si="7"/>
        <v>82.800000000000011</v>
      </c>
      <c r="Y12" s="109">
        <f>IFERROR(INDEX(集計pivot!$4:$24,MATCH(集計2022年度販売量!$B12,集計pivot!$A$4:$A$24,0),MATCH(集計2022年度販売量!Y$5,集計pivot!$4:$4,0)),0)</f>
        <v>0</v>
      </c>
      <c r="Z12" s="112">
        <f>IFERROR(INDEX(集計pivot!$28:$48,MATCH(集計2022年度販売量!$B12,集計pivot!$A$28:$A$48,0),MATCH(集計2022年度販売量!Y$5,集計pivot!$28:$28,0)),0)</f>
        <v>0</v>
      </c>
      <c r="AA12" s="113">
        <f>IFERROR(INDEX(集計pivot!$112:$131,MATCH(集計2022年度販売量!$B12,集計pivot!$A$112:$A$131,0),MATCH(集計2022年度販売量!Y$5,集計pivot!$112:$112,0)),0)</f>
        <v>0</v>
      </c>
      <c r="AB12" s="114">
        <f>IFERROR(INDEX(集計pivot!$163:$182,MATCH(集計2022年度販売量!$B12,集計pivot!$A$163:$A$182,0),MATCH(集計2022年度販売量!Y$5,集計pivot!$163:$163,0)),0)</f>
        <v>0</v>
      </c>
      <c r="AC12" s="115">
        <f>IFERROR(INDEX(集計pivot!$138:$157,MATCH(集計2022年度販売量!$B12,集計pivot!$A$138:$A$157,0),MATCH(集計2022年度販売量!Y$5,集計pivot!$138:$138,0)),0)</f>
        <v>0</v>
      </c>
      <c r="AD12" s="116">
        <f>IFERROR(INDEX(集計pivot!$83:$102,MATCH(集計2022年度販売量!$B12,集計pivot!$A$83:$A$102,0),MATCH(集計2022年度販売量!Y$5,集計pivot!$83:$83,0)),0)</f>
        <v>0</v>
      </c>
      <c r="AE12" s="117">
        <f t="shared" si="8"/>
        <v>82.800000000000011</v>
      </c>
      <c r="AF12" s="109">
        <f>IFERROR(INDEX(集計pivot!$4:$24,MATCH(集計2022年度販売量!$B12,集計pivot!$A$4:$A$24,0),MATCH(集計2022年度販売量!AF$5,集計pivot!$4:$4,0)),0)</f>
        <v>0</v>
      </c>
      <c r="AG12" s="112">
        <f>IFERROR(INDEX(集計pivot!$28:$48,MATCH(集計2022年度販売量!$B12,集計pivot!$A$28:$A$48,0),MATCH(集計2022年度販売量!AF$5,集計pivot!$28:$28,0)),0)</f>
        <v>0</v>
      </c>
      <c r="AH12" s="113">
        <f>IFERROR(INDEX(集計pivot!$112:$131,MATCH(集計2022年度販売量!$B12,集計pivot!$A$112:$A$131,0),MATCH(集計2022年度販売量!AF$5,集計pivot!$112:$112,0)),0)</f>
        <v>0</v>
      </c>
      <c r="AI12" s="114">
        <f>IFERROR(INDEX(集計pivot!$163:$182,MATCH(集計2022年度販売量!$B12,集計pivot!$A$163:$A$182,0),MATCH(集計2022年度販売量!AF$5,集計pivot!$163:$163,0)),0)</f>
        <v>0</v>
      </c>
      <c r="AJ12" s="115">
        <f>IFERROR(INDEX(集計pivot!$138:$157,MATCH(集計2022年度販売量!$B12,集計pivot!$A$138:$A$157,0),MATCH(集計2022年度販売量!AF$5,集計pivot!$138:$138,0)),0)</f>
        <v>0</v>
      </c>
      <c r="AK12" s="116">
        <f>IFERROR(INDEX(集計pivot!$83:$102,MATCH(集計2022年度販売量!$B12,集計pivot!$A$83:$A$102,0),MATCH(集計2022年度販売量!AF$5,集計pivot!$83:$83,0)),0)</f>
        <v>0</v>
      </c>
      <c r="AL12" s="117">
        <f t="shared" si="9"/>
        <v>82.800000000000011</v>
      </c>
      <c r="AM12" s="109">
        <f>IFERROR(INDEX(集計pivot!$4:$24,MATCH(集計2022年度販売量!$B12,集計pivot!$A$4:$A$24,0),MATCH(集計2022年度販売量!AM$5,集計pivot!$4:$4,0)),0)</f>
        <v>0</v>
      </c>
      <c r="AN12" s="112">
        <f>IFERROR(INDEX(集計pivot!$28:$48,MATCH(集計2022年度販売量!$B12,集計pivot!$A$28:$A$48,0),MATCH(集計2022年度販売量!AM$5,集計pivot!$28:$28,0)),0)</f>
        <v>0</v>
      </c>
      <c r="AO12" s="113">
        <f>IFERROR(INDEX(集計pivot!$112:$131,MATCH(集計2022年度販売量!$B12,集計pivot!$A$112:$A$131,0),MATCH(集計2022年度販売量!AM$5,集計pivot!$112:$112,0)),0)</f>
        <v>0</v>
      </c>
      <c r="AP12" s="114">
        <f>IFERROR(INDEX(集計pivot!$163:$182,MATCH(集計2022年度販売量!$B12,集計pivot!$A$163:$A$182,0),MATCH(集計2022年度販売量!AM$5,集計pivot!$163:$163,0)),0)</f>
        <v>0</v>
      </c>
      <c r="AQ12" s="115">
        <f>IFERROR(INDEX(集計pivot!$138:$157,MATCH(集計2022年度販売量!$B12,集計pivot!$A$138:$A$157,0),MATCH(集計2022年度販売量!AM$5,集計pivot!$138:$138,0)),0)</f>
        <v>0</v>
      </c>
      <c r="AR12" s="116">
        <f>IFERROR(INDEX(集計pivot!$83:$102,MATCH(集計2022年度販売量!$B12,集計pivot!$A$83:$A$102,0),MATCH(集計2022年度販売量!AM$5,集計pivot!$83:$83,0)),0)</f>
        <v>0</v>
      </c>
      <c r="AS12" s="117">
        <f t="shared" si="10"/>
        <v>82.800000000000011</v>
      </c>
      <c r="AT12" s="109">
        <f>IFERROR(INDEX(集計pivot!$4:$24,MATCH(集計2022年度販売量!$B12,集計pivot!$A$4:$A$24,0),MATCH(集計2022年度販売量!AT$5,集計pivot!$4:$4,0)),0)</f>
        <v>0</v>
      </c>
      <c r="AU12" s="112">
        <f>IFERROR(INDEX(集計pivot!$28:$48,MATCH(集計2022年度販売量!$B12,集計pivot!$A$28:$A$48,0),MATCH(集計2022年度販売量!AT$5,集計pivot!$28:$28,0)),0)</f>
        <v>0</v>
      </c>
      <c r="AV12" s="113">
        <f>IFERROR(INDEX(集計pivot!$112:$131,MATCH(集計2022年度販売量!$B12,集計pivot!$A$112:$A$131,0),MATCH(集計2022年度販売量!AT$5,集計pivot!$112:$112,0)),0)</f>
        <v>0</v>
      </c>
      <c r="AW12" s="114">
        <f>IFERROR(INDEX(集計pivot!$163:$182,MATCH(集計2022年度販売量!$B12,集計pivot!$A$163:$A$182,0),MATCH(集計2022年度販売量!AT$5,集計pivot!$163:$163,0)),0)</f>
        <v>0</v>
      </c>
      <c r="AX12" s="115">
        <f>IFERROR(INDEX(集計pivot!$138:$157,MATCH(集計2022年度販売量!$B12,集計pivot!$A$138:$A$157,0),MATCH(集計2022年度販売量!AT$5,集計pivot!$138:$138,0)),0)</f>
        <v>0</v>
      </c>
      <c r="AY12" s="116">
        <f>IFERROR(INDEX(集計pivot!$83:$102,MATCH(集計2022年度販売量!$B12,集計pivot!$A$83:$A$102,0),MATCH(集計2022年度販売量!AT$5,集計pivot!$83:$83,0)),0)</f>
        <v>0</v>
      </c>
      <c r="AZ12" s="117">
        <f t="shared" si="11"/>
        <v>82.800000000000011</v>
      </c>
      <c r="BA12" s="109">
        <f>IFERROR(INDEX(集計pivot!$4:$24,MATCH(集計2022年度販売量!$B12,集計pivot!$A$4:$A$24,0),MATCH(集計2022年度販売量!BA$5,集計pivot!$4:$4,0)),0)</f>
        <v>0</v>
      </c>
      <c r="BB12" s="112">
        <f>IFERROR(INDEX(集計pivot!$28:$48,MATCH(集計2022年度販売量!$B12,集計pivot!$A$28:$A$48,0),MATCH(集計2022年度販売量!BA$5,集計pivot!$28:$28,0)),0)</f>
        <v>0</v>
      </c>
      <c r="BC12" s="113">
        <f>IFERROR(INDEX(集計pivot!$112:$131,MATCH(集計2022年度販売量!$B12,集計pivot!$A$112:$A$131,0),MATCH(集計2022年度販売量!BA$5,集計pivot!$112:$112,0)),0)</f>
        <v>0</v>
      </c>
      <c r="BD12" s="114">
        <f>IFERROR(INDEX(集計pivot!$163:$182,MATCH(集計2022年度販売量!$B12,集計pivot!$A$163:$A$182,0),MATCH(集計2022年度販売量!BA$5,集計pivot!$163:$163,0)),0)</f>
        <v>0</v>
      </c>
      <c r="BE12" s="115">
        <f>IFERROR(INDEX(集計pivot!$138:$157,MATCH(集計2022年度販売量!$B12,集計pivot!$A$138:$A$157,0),MATCH(集計2022年度販売量!BA$5,集計pivot!$138:$138,0)),0)</f>
        <v>0</v>
      </c>
      <c r="BF12" s="116">
        <f>IFERROR(INDEX(集計pivot!$83:$102,MATCH(集計2022年度販売量!$B12,集計pivot!$A$83:$A$102,0),MATCH(集計2022年度販売量!BA$5,集計pivot!$83:$83,0)),0)</f>
        <v>0</v>
      </c>
      <c r="BG12" s="117">
        <f t="shared" si="12"/>
        <v>82.800000000000011</v>
      </c>
      <c r="BH12" s="109">
        <f>IFERROR(INDEX(集計pivot!$4:$24,MATCH(集計2022年度販売量!$B12,集計pivot!$A$4:$A$24,0),MATCH(集計2022年度販売量!BH$5,集計pivot!$4:$4,0)),0)</f>
        <v>0</v>
      </c>
      <c r="BI12" s="112">
        <f>IFERROR(INDEX(集計pivot!$28:$48,MATCH(集計2022年度販売量!$B12,集計pivot!$A$28:$A$48,0),MATCH(集計2022年度販売量!BH$5,集計pivot!$28:$28,0)),0)</f>
        <v>0</v>
      </c>
      <c r="BJ12" s="113">
        <f>IFERROR(INDEX(集計pivot!$112:$131,MATCH(集計2022年度販売量!$B12,集計pivot!$A$112:$A$131,0),MATCH(集計2022年度販売量!BH$5,集計pivot!$112:$112,0)),0)</f>
        <v>0</v>
      </c>
      <c r="BK12" s="114">
        <f>IFERROR(INDEX(集計pivot!$163:$182,MATCH(集計2022年度販売量!$B12,集計pivot!$A$163:$A$182,0),MATCH(集計2022年度販売量!BH$5,集計pivot!$163:$163,0)),0)</f>
        <v>0</v>
      </c>
      <c r="BL12" s="115">
        <f>IFERROR(INDEX(集計pivot!$138:$157,MATCH(集計2022年度販売量!$B12,集計pivot!$A$138:$A$157,0),MATCH(集計2022年度販売量!BH$5,集計pivot!$138:$138,0)),0)</f>
        <v>0</v>
      </c>
      <c r="BM12" s="116">
        <f>IFERROR(INDEX(集計pivot!$83:$102,MATCH(集計2022年度販売量!$B12,集計pivot!$A$83:$A$102,0),MATCH(集計2022年度販売量!BH$5,集計pivot!$83:$83,0)),0)</f>
        <v>0</v>
      </c>
      <c r="BN12" s="117">
        <f t="shared" si="13"/>
        <v>82.800000000000011</v>
      </c>
      <c r="BO12" s="109">
        <f>IFERROR(INDEX(集計pivot!$4:$24,MATCH(集計2022年度販売量!$B12,集計pivot!$A$4:$A$24,0),MATCH(集計2022年度販売量!BO$5,集計pivot!$4:$4,0)),0)</f>
        <v>0</v>
      </c>
      <c r="BP12" s="112">
        <f>IFERROR(INDEX(集計pivot!$28:$48,MATCH(集計2022年度販売量!$B12,集計pivot!$A$28:$A$48,0),MATCH(集計2022年度販売量!BO$5,集計pivot!$28:$28,0)),0)</f>
        <v>0</v>
      </c>
      <c r="BQ12" s="113">
        <f>IFERROR(INDEX(集計pivot!$112:$131,MATCH(集計2022年度販売量!$B12,集計pivot!$A$112:$A$131,0),MATCH(集計2022年度販売量!BO$5,集計pivot!$112:$112,0)),0)</f>
        <v>0</v>
      </c>
      <c r="BR12" s="114">
        <f>IFERROR(INDEX(集計pivot!$163:$182,MATCH(集計2022年度販売量!$B12,集計pivot!$A$163:$A$182,0),MATCH(集計2022年度販売量!BO$5,集計pivot!$163:$163,0)),0)</f>
        <v>0</v>
      </c>
      <c r="BS12" s="115">
        <f>IFERROR(INDEX(集計pivot!$138:$157,MATCH(集計2022年度販売量!$B12,集計pivot!$A$138:$A$157,0),MATCH(集計2022年度販売量!BO$5,集計pivot!$138:$138,0)),0)</f>
        <v>0</v>
      </c>
      <c r="BT12" s="116">
        <f>IFERROR(INDEX(集計pivot!$83:$102,MATCH(集計2022年度販売量!$B12,集計pivot!$A$83:$A$102,0),MATCH(集計2022年度販売量!BO$5,集計pivot!$83:$83,0)),0)</f>
        <v>0</v>
      </c>
      <c r="BU12" s="117">
        <f t="shared" si="14"/>
        <v>82.800000000000011</v>
      </c>
      <c r="BV12" s="109">
        <f>IFERROR(INDEX(集計pivot!$4:$24,MATCH(集計2022年度販売量!$B12,集計pivot!$A$4:$A$24,0),MATCH(集計2022年度販売量!BV$5,集計pivot!$4:$4,0)),0)</f>
        <v>0</v>
      </c>
      <c r="BW12" s="112">
        <f>IFERROR(INDEX(集計pivot!$28:$48,MATCH(集計2022年度販売量!$B12,集計pivot!$A$28:$A$48,0),MATCH(集計2022年度販売量!BV$5,集計pivot!$28:$28,0)),0)</f>
        <v>0</v>
      </c>
      <c r="BX12" s="113">
        <f>IFERROR(INDEX(集計pivot!$112:$131,MATCH(集計2022年度販売量!$B12,集計pivot!$A$112:$A$131,0),MATCH(集計2022年度販売量!BV$5,集計pivot!$112:$112,0)),0)</f>
        <v>0</v>
      </c>
      <c r="BY12" s="114">
        <f>IFERROR(INDEX(集計pivot!$163:$182,MATCH(集計2022年度販売量!$B12,集計pivot!$A$163:$A$182,0),MATCH(集計2022年度販売量!BV$5,集計pivot!$163:$163,0)),0)</f>
        <v>0</v>
      </c>
      <c r="BZ12" s="115">
        <f>IFERROR(INDEX(集計pivot!$138:$157,MATCH(集計2022年度販売量!$B12,集計pivot!$A$138:$A$157,0),MATCH(集計2022年度販売量!BV$5,集計pivot!$138:$138,0)),0)</f>
        <v>0</v>
      </c>
      <c r="CA12" s="116">
        <f>IFERROR(INDEX(集計pivot!$83:$102,MATCH(集計2022年度販売量!$B12,集計pivot!$A$83:$A$102,0),MATCH(集計2022年度販売量!BV$5,集計pivot!$83:$83,0)),0)</f>
        <v>0</v>
      </c>
      <c r="CB12" s="117">
        <f t="shared" si="15"/>
        <v>82.800000000000011</v>
      </c>
      <c r="CC12" s="109">
        <f>IFERROR(INDEX(集計pivot!$4:$24,MATCH(集計2022年度販売量!$B12,集計pivot!$A$4:$A$24,0),MATCH(集計2022年度販売量!CC$5,集計pivot!$4:$4,0)),0)</f>
        <v>0</v>
      </c>
      <c r="CD12" s="112">
        <f>IFERROR(INDEX(集計pivot!$28:$48,MATCH(集計2022年度販売量!$B12,集計pivot!$A$28:$A$48,0),MATCH(集計2022年度販売量!CC$5,集計pivot!$28:$28,0)),0)</f>
        <v>0</v>
      </c>
      <c r="CE12" s="113">
        <f>IFERROR(INDEX(集計pivot!$112:$131,MATCH(集計2022年度販売量!$B12,集計pivot!$A$112:$A$131,0),MATCH(集計2022年度販売量!CC$5,集計pivot!$112:$112,0)),0)</f>
        <v>0</v>
      </c>
      <c r="CF12" s="114">
        <f>IFERROR(INDEX(集計pivot!$163:$182,MATCH(集計2022年度販売量!$B12,集計pivot!$A$163:$A$182,0),MATCH(集計2022年度販売量!CC$5,集計pivot!$163:$163,0)),0)</f>
        <v>0</v>
      </c>
      <c r="CG12" s="115">
        <f>IFERROR(INDEX(集計pivot!$138:$157,MATCH(集計2022年度販売量!$B12,集計pivot!$A$138:$A$157,0),MATCH(集計2022年度販売量!CC$5,集計pivot!$138:$138,0)),0)</f>
        <v>0</v>
      </c>
      <c r="CH12" s="116">
        <f>IFERROR(INDEX(集計pivot!$83:$102,MATCH(集計2022年度販売量!$B12,集計pivot!$A$83:$A$102,0),MATCH(集計2022年度販売量!CC$5,集計pivot!$83:$83,0)),0)</f>
        <v>0</v>
      </c>
      <c r="CI12" s="117">
        <f t="shared" si="16"/>
        <v>82.800000000000011</v>
      </c>
      <c r="CK12" t="str">
        <f t="shared" si="0"/>
        <v>ビール</v>
      </c>
      <c r="CL12" s="130">
        <f t="shared" si="1"/>
        <v>0</v>
      </c>
      <c r="CM12" s="130">
        <f t="shared" si="17"/>
        <v>82.800000000000011</v>
      </c>
      <c r="CN12" s="130">
        <f t="shared" si="2"/>
        <v>0</v>
      </c>
      <c r="CO12" s="130">
        <f t="shared" si="3"/>
        <v>82.800000000000011</v>
      </c>
      <c r="CQ12" s="131" t="str">
        <f t="shared" si="4"/>
        <v>ビール</v>
      </c>
      <c r="CR12" s="46">
        <f t="shared" si="18"/>
        <v>0</v>
      </c>
      <c r="CS12" s="46">
        <f t="shared" si="19"/>
        <v>83</v>
      </c>
      <c r="CT12" s="46">
        <f t="shared" si="20"/>
        <v>0</v>
      </c>
      <c r="CU12" s="46">
        <f t="shared" si="20"/>
        <v>83</v>
      </c>
      <c r="CY12" s="133" t="s">
        <v>306</v>
      </c>
      <c r="CZ12" s="134">
        <f t="shared" si="21"/>
        <v>0</v>
      </c>
      <c r="DA12" s="134"/>
      <c r="DB12" s="134">
        <f t="shared" si="22"/>
        <v>83</v>
      </c>
      <c r="DC12" s="134">
        <f t="shared" si="23"/>
        <v>83</v>
      </c>
    </row>
    <row r="13" spans="2:107" s="46" customFormat="1" x14ac:dyDescent="0.55000000000000004">
      <c r="B13" s="52" t="str">
        <f>'master（記入例）'!AL9</f>
        <v>果実酒</v>
      </c>
      <c r="C13" s="107">
        <v>17.759999999999998</v>
      </c>
      <c r="D13" s="109">
        <f>IFERROR(INDEX(集計pivot!$4:$24,MATCH(集計2022年度販売量!$B13,集計pivot!$A$4:$A$24,0),MATCH(集計2022年度販売量!D$5,集計pivot!$4:$4,0)),0)</f>
        <v>0</v>
      </c>
      <c r="E13" s="112">
        <f>IFERROR(INDEX(集計pivot!$28:$48,MATCH(集計2022年度販売量!$B13,集計pivot!$A$28:$A$48,0),MATCH(集計2022年度販売量!D$5,集計pivot!$28:$28,0)),0)</f>
        <v>0</v>
      </c>
      <c r="F13" s="113">
        <f>IFERROR(INDEX(集計pivot!$112:$131,MATCH(集計2022年度販売量!$B13,集計pivot!$A$112:$A$131,0),MATCH(集計2022年度販売量!D$5,集計pivot!$112:$112,0)),0)</f>
        <v>0</v>
      </c>
      <c r="G13" s="114">
        <f>IFERROR(INDEX(集計pivot!$163:$182,MATCH(集計2022年度販売量!$B13,集計pivot!$A$163:$A$182,0),MATCH(集計2022年度販売量!D$5,集計pivot!$163:$163,0)),0)</f>
        <v>0</v>
      </c>
      <c r="H13" s="115">
        <f>IFERROR(INDEX(集計pivot!$138:$157,MATCH(集計2022年度販売量!$B13,集計pivot!$A$138:$A$157,0),MATCH(集計2022年度販売量!D$5,集計pivot!$138:$138,0)),0)</f>
        <v>0</v>
      </c>
      <c r="I13" s="116">
        <f>IFERROR(INDEX(集計pivot!$83:$102,MATCH(集計2022年度販売量!$B13,集計pivot!$A$83:$A$102,0),MATCH(集計2022年度販売量!D$5,集計pivot!$83:$83,0)),0)</f>
        <v>0</v>
      </c>
      <c r="J13" s="117">
        <f t="shared" si="5"/>
        <v>17.759999999999998</v>
      </c>
      <c r="K13" s="109">
        <f>IFERROR(INDEX(集計pivot!$4:$24,MATCH(集計2022年度販売量!$B13,集計pivot!$A$4:$A$24,0),MATCH(集計2022年度販売量!K$5,集計pivot!$4:$4,0)),0)</f>
        <v>0</v>
      </c>
      <c r="L13" s="112">
        <f>IFERROR(INDEX(集計pivot!$28:$48,MATCH(集計2022年度販売量!$B13,集計pivot!$A$28:$A$48,0),MATCH(集計2022年度販売量!K$5,集計pivot!$28:$28,0)),0)</f>
        <v>0</v>
      </c>
      <c r="M13" s="113">
        <f>IFERROR(INDEX(集計pivot!$112:$131,MATCH(集計2022年度販売量!$B13,集計pivot!$A$112:$A$131,0),MATCH(集計2022年度販売量!K$5,集計pivot!$112:$112,0)),0)</f>
        <v>0</v>
      </c>
      <c r="N13" s="114">
        <f>IFERROR(INDEX(集計pivot!$163:$182,MATCH(集計2022年度販売量!$B13,集計pivot!$A$163:$A$182,0),MATCH(集計2022年度販売量!K$5,集計pivot!$163:$163,0)),0)</f>
        <v>0</v>
      </c>
      <c r="O13" s="115">
        <f>IFERROR(INDEX(集計pivot!$138:$157,MATCH(集計2022年度販売量!$B13,集計pivot!$A$138:$A$157,0),MATCH(集計2022年度販売量!K$5,集計pivot!$138:$138,0)),0)</f>
        <v>0</v>
      </c>
      <c r="P13" s="116">
        <f>IFERROR(INDEX(集計pivot!$83:$102,MATCH(集計2022年度販売量!$B13,集計pivot!$A$83:$A$102,0),MATCH(集計2022年度販売量!K$5,集計pivot!$83:$83,0)),0)</f>
        <v>0</v>
      </c>
      <c r="Q13" s="117">
        <f t="shared" si="6"/>
        <v>17.759999999999998</v>
      </c>
      <c r="R13" s="109">
        <f>IFERROR(INDEX(集計pivot!$4:$24,MATCH(集計2022年度販売量!$B13,集計pivot!$A$4:$A$24,0),MATCH(集計2022年度販売量!R$5,集計pivot!$4:$4,0)),0)</f>
        <v>0</v>
      </c>
      <c r="S13" s="112">
        <f>IFERROR(INDEX(集計pivot!$28:$48,MATCH(集計2022年度販売量!$B13,集計pivot!$A$28:$A$48,0),MATCH(集計2022年度販売量!R$5,集計pivot!$28:$28,0)),0)</f>
        <v>0</v>
      </c>
      <c r="T13" s="113">
        <f>IFERROR(INDEX(集計pivot!$112:$131,MATCH(集計2022年度販売量!$B13,集計pivot!$A$112:$A$131,0),MATCH(集計2022年度販売量!R$5,集計pivot!$112:$112,0)),0)</f>
        <v>0</v>
      </c>
      <c r="U13" s="114">
        <f>IFERROR(INDEX(集計pivot!$163:$182,MATCH(集計2022年度販売量!$B13,集計pivot!$A$163:$A$182,0),MATCH(集計2022年度販売量!R$5,集計pivot!$163:$163,0)),0)</f>
        <v>0</v>
      </c>
      <c r="V13" s="115">
        <f>IFERROR(INDEX(集計pivot!$138:$157,MATCH(集計2022年度販売量!$B13,集計pivot!$A$138:$A$157,0),MATCH(集計2022年度販売量!R$5,集計pivot!$138:$138,0)),0)</f>
        <v>0</v>
      </c>
      <c r="W13" s="116">
        <f>IFERROR(INDEX(集計pivot!$83:$102,MATCH(集計2022年度販売量!$B13,集計pivot!$A$83:$A$102,0),MATCH(集計2022年度販売量!R$5,集計pivot!$83:$83,0)),0)</f>
        <v>0</v>
      </c>
      <c r="X13" s="117">
        <f t="shared" si="7"/>
        <v>17.759999999999998</v>
      </c>
      <c r="Y13" s="109">
        <f>IFERROR(INDEX(集計pivot!$4:$24,MATCH(集計2022年度販売量!$B13,集計pivot!$A$4:$A$24,0),MATCH(集計2022年度販売量!Y$5,集計pivot!$4:$4,0)),0)</f>
        <v>0</v>
      </c>
      <c r="Z13" s="112">
        <f>IFERROR(INDEX(集計pivot!$28:$48,MATCH(集計2022年度販売量!$B13,集計pivot!$A$28:$A$48,0),MATCH(集計2022年度販売量!Y$5,集計pivot!$28:$28,0)),0)</f>
        <v>0</v>
      </c>
      <c r="AA13" s="113">
        <f>IFERROR(INDEX(集計pivot!$112:$131,MATCH(集計2022年度販売量!$B13,集計pivot!$A$112:$A$131,0),MATCH(集計2022年度販売量!Y$5,集計pivot!$112:$112,0)),0)</f>
        <v>0</v>
      </c>
      <c r="AB13" s="114">
        <f>IFERROR(INDEX(集計pivot!$163:$182,MATCH(集計2022年度販売量!$B13,集計pivot!$A$163:$A$182,0),MATCH(集計2022年度販売量!Y$5,集計pivot!$163:$163,0)),0)</f>
        <v>0</v>
      </c>
      <c r="AC13" s="115">
        <f>IFERROR(INDEX(集計pivot!$138:$157,MATCH(集計2022年度販売量!$B13,集計pivot!$A$138:$A$157,0),MATCH(集計2022年度販売量!Y$5,集計pivot!$138:$138,0)),0)</f>
        <v>0</v>
      </c>
      <c r="AD13" s="116">
        <f>IFERROR(INDEX(集計pivot!$83:$102,MATCH(集計2022年度販売量!$B13,集計pivot!$A$83:$A$102,0),MATCH(集計2022年度販売量!Y$5,集計pivot!$83:$83,0)),0)</f>
        <v>0</v>
      </c>
      <c r="AE13" s="117">
        <f t="shared" si="8"/>
        <v>17.759999999999998</v>
      </c>
      <c r="AF13" s="109">
        <f>IFERROR(INDEX(集計pivot!$4:$24,MATCH(集計2022年度販売量!$B13,集計pivot!$A$4:$A$24,0),MATCH(集計2022年度販売量!AF$5,集計pivot!$4:$4,0)),0)</f>
        <v>0</v>
      </c>
      <c r="AG13" s="112">
        <f>IFERROR(INDEX(集計pivot!$28:$48,MATCH(集計2022年度販売量!$B13,集計pivot!$A$28:$A$48,0),MATCH(集計2022年度販売量!AF$5,集計pivot!$28:$28,0)),0)</f>
        <v>0</v>
      </c>
      <c r="AH13" s="113">
        <f>IFERROR(INDEX(集計pivot!$112:$131,MATCH(集計2022年度販売量!$B13,集計pivot!$A$112:$A$131,0),MATCH(集計2022年度販売量!AF$5,集計pivot!$112:$112,0)),0)</f>
        <v>0</v>
      </c>
      <c r="AI13" s="114">
        <f>IFERROR(INDEX(集計pivot!$163:$182,MATCH(集計2022年度販売量!$B13,集計pivot!$A$163:$A$182,0),MATCH(集計2022年度販売量!AF$5,集計pivot!$163:$163,0)),0)</f>
        <v>0</v>
      </c>
      <c r="AJ13" s="115">
        <f>IFERROR(INDEX(集計pivot!$138:$157,MATCH(集計2022年度販売量!$B13,集計pivot!$A$138:$A$157,0),MATCH(集計2022年度販売量!AF$5,集計pivot!$138:$138,0)),0)</f>
        <v>0</v>
      </c>
      <c r="AK13" s="116">
        <f>IFERROR(INDEX(集計pivot!$83:$102,MATCH(集計2022年度販売量!$B13,集計pivot!$A$83:$A$102,0),MATCH(集計2022年度販売量!AF$5,集計pivot!$83:$83,0)),0)</f>
        <v>0</v>
      </c>
      <c r="AL13" s="117">
        <f t="shared" si="9"/>
        <v>17.759999999999998</v>
      </c>
      <c r="AM13" s="109">
        <f>IFERROR(INDEX(集計pivot!$4:$24,MATCH(集計2022年度販売量!$B13,集計pivot!$A$4:$A$24,0),MATCH(集計2022年度販売量!AM$5,集計pivot!$4:$4,0)),0)</f>
        <v>0</v>
      </c>
      <c r="AN13" s="112">
        <f>IFERROR(INDEX(集計pivot!$28:$48,MATCH(集計2022年度販売量!$B13,集計pivot!$A$28:$A$48,0),MATCH(集計2022年度販売量!AM$5,集計pivot!$28:$28,0)),0)</f>
        <v>0</v>
      </c>
      <c r="AO13" s="113">
        <f>IFERROR(INDEX(集計pivot!$112:$131,MATCH(集計2022年度販売量!$B13,集計pivot!$A$112:$A$131,0),MATCH(集計2022年度販売量!AM$5,集計pivot!$112:$112,0)),0)</f>
        <v>0</v>
      </c>
      <c r="AP13" s="114">
        <f>IFERROR(INDEX(集計pivot!$163:$182,MATCH(集計2022年度販売量!$B13,集計pivot!$A$163:$A$182,0),MATCH(集計2022年度販売量!AM$5,集計pivot!$163:$163,0)),0)</f>
        <v>0</v>
      </c>
      <c r="AQ13" s="115">
        <f>IFERROR(INDEX(集計pivot!$138:$157,MATCH(集計2022年度販売量!$B13,集計pivot!$A$138:$A$157,0),MATCH(集計2022年度販売量!AM$5,集計pivot!$138:$138,0)),0)</f>
        <v>0</v>
      </c>
      <c r="AR13" s="116">
        <f>IFERROR(INDEX(集計pivot!$83:$102,MATCH(集計2022年度販売量!$B13,集計pivot!$A$83:$A$102,0),MATCH(集計2022年度販売量!AM$5,集計pivot!$83:$83,0)),0)</f>
        <v>0</v>
      </c>
      <c r="AS13" s="117">
        <f t="shared" si="10"/>
        <v>17.759999999999998</v>
      </c>
      <c r="AT13" s="109">
        <f>IFERROR(INDEX(集計pivot!$4:$24,MATCH(集計2022年度販売量!$B13,集計pivot!$A$4:$A$24,0),MATCH(集計2022年度販売量!AT$5,集計pivot!$4:$4,0)),0)</f>
        <v>0</v>
      </c>
      <c r="AU13" s="112">
        <f>IFERROR(INDEX(集計pivot!$28:$48,MATCH(集計2022年度販売量!$B13,集計pivot!$A$28:$A$48,0),MATCH(集計2022年度販売量!AT$5,集計pivot!$28:$28,0)),0)</f>
        <v>0</v>
      </c>
      <c r="AV13" s="113">
        <f>IFERROR(INDEX(集計pivot!$112:$131,MATCH(集計2022年度販売量!$B13,集計pivot!$A$112:$A$131,0),MATCH(集計2022年度販売量!AT$5,集計pivot!$112:$112,0)),0)</f>
        <v>0</v>
      </c>
      <c r="AW13" s="114">
        <f>IFERROR(INDEX(集計pivot!$163:$182,MATCH(集計2022年度販売量!$B13,集計pivot!$A$163:$A$182,0),MATCH(集計2022年度販売量!AT$5,集計pivot!$163:$163,0)),0)</f>
        <v>0</v>
      </c>
      <c r="AX13" s="115">
        <f>IFERROR(INDEX(集計pivot!$138:$157,MATCH(集計2022年度販売量!$B13,集計pivot!$A$138:$A$157,0),MATCH(集計2022年度販売量!AT$5,集計pivot!$138:$138,0)),0)</f>
        <v>0</v>
      </c>
      <c r="AY13" s="116">
        <f>IFERROR(INDEX(集計pivot!$83:$102,MATCH(集計2022年度販売量!$B13,集計pivot!$A$83:$A$102,0),MATCH(集計2022年度販売量!AT$5,集計pivot!$83:$83,0)),0)</f>
        <v>0</v>
      </c>
      <c r="AZ13" s="117">
        <f t="shared" si="11"/>
        <v>17.759999999999998</v>
      </c>
      <c r="BA13" s="109">
        <f>IFERROR(INDEX(集計pivot!$4:$24,MATCH(集計2022年度販売量!$B13,集計pivot!$A$4:$A$24,0),MATCH(集計2022年度販売量!BA$5,集計pivot!$4:$4,0)),0)</f>
        <v>0</v>
      </c>
      <c r="BB13" s="112">
        <f>IFERROR(INDEX(集計pivot!$28:$48,MATCH(集計2022年度販売量!$B13,集計pivot!$A$28:$A$48,0),MATCH(集計2022年度販売量!BA$5,集計pivot!$28:$28,0)),0)</f>
        <v>0</v>
      </c>
      <c r="BC13" s="113">
        <f>IFERROR(INDEX(集計pivot!$112:$131,MATCH(集計2022年度販売量!$B13,集計pivot!$A$112:$A$131,0),MATCH(集計2022年度販売量!BA$5,集計pivot!$112:$112,0)),0)</f>
        <v>0</v>
      </c>
      <c r="BD13" s="114">
        <f>IFERROR(INDEX(集計pivot!$163:$182,MATCH(集計2022年度販売量!$B13,集計pivot!$A$163:$A$182,0),MATCH(集計2022年度販売量!BA$5,集計pivot!$163:$163,0)),0)</f>
        <v>0</v>
      </c>
      <c r="BE13" s="115">
        <f>IFERROR(INDEX(集計pivot!$138:$157,MATCH(集計2022年度販売量!$B13,集計pivot!$A$138:$A$157,0),MATCH(集計2022年度販売量!BA$5,集計pivot!$138:$138,0)),0)</f>
        <v>0</v>
      </c>
      <c r="BF13" s="116">
        <f>IFERROR(INDEX(集計pivot!$83:$102,MATCH(集計2022年度販売量!$B13,集計pivot!$A$83:$A$102,0),MATCH(集計2022年度販売量!BA$5,集計pivot!$83:$83,0)),0)</f>
        <v>0</v>
      </c>
      <c r="BG13" s="117">
        <f t="shared" si="12"/>
        <v>17.759999999999998</v>
      </c>
      <c r="BH13" s="109">
        <f>IFERROR(INDEX(集計pivot!$4:$24,MATCH(集計2022年度販売量!$B13,集計pivot!$A$4:$A$24,0),MATCH(集計2022年度販売量!BH$5,集計pivot!$4:$4,0)),0)</f>
        <v>0</v>
      </c>
      <c r="BI13" s="112">
        <f>IFERROR(INDEX(集計pivot!$28:$48,MATCH(集計2022年度販売量!$B13,集計pivot!$A$28:$A$48,0),MATCH(集計2022年度販売量!BH$5,集計pivot!$28:$28,0)),0)</f>
        <v>0</v>
      </c>
      <c r="BJ13" s="113">
        <f>IFERROR(INDEX(集計pivot!$112:$131,MATCH(集計2022年度販売量!$B13,集計pivot!$A$112:$A$131,0),MATCH(集計2022年度販売量!BH$5,集計pivot!$112:$112,0)),0)</f>
        <v>0</v>
      </c>
      <c r="BK13" s="114">
        <f>IFERROR(INDEX(集計pivot!$163:$182,MATCH(集計2022年度販売量!$B13,集計pivot!$A$163:$A$182,0),MATCH(集計2022年度販売量!BH$5,集計pivot!$163:$163,0)),0)</f>
        <v>0</v>
      </c>
      <c r="BL13" s="115">
        <f>IFERROR(INDEX(集計pivot!$138:$157,MATCH(集計2022年度販売量!$B13,集計pivot!$A$138:$A$157,0),MATCH(集計2022年度販売量!BH$5,集計pivot!$138:$138,0)),0)</f>
        <v>0</v>
      </c>
      <c r="BM13" s="116">
        <f>IFERROR(INDEX(集計pivot!$83:$102,MATCH(集計2022年度販売量!$B13,集計pivot!$A$83:$A$102,0),MATCH(集計2022年度販売量!BH$5,集計pivot!$83:$83,0)),0)</f>
        <v>0</v>
      </c>
      <c r="BN13" s="117">
        <f t="shared" si="13"/>
        <v>17.759999999999998</v>
      </c>
      <c r="BO13" s="109">
        <f>IFERROR(INDEX(集計pivot!$4:$24,MATCH(集計2022年度販売量!$B13,集計pivot!$A$4:$A$24,0),MATCH(集計2022年度販売量!BO$5,集計pivot!$4:$4,0)),0)</f>
        <v>0</v>
      </c>
      <c r="BP13" s="112">
        <f>IFERROR(INDEX(集計pivot!$28:$48,MATCH(集計2022年度販売量!$B13,集計pivot!$A$28:$A$48,0),MATCH(集計2022年度販売量!BO$5,集計pivot!$28:$28,0)),0)</f>
        <v>0</v>
      </c>
      <c r="BQ13" s="113">
        <f>IFERROR(INDEX(集計pivot!$112:$131,MATCH(集計2022年度販売量!$B13,集計pivot!$A$112:$A$131,0),MATCH(集計2022年度販売量!BO$5,集計pivot!$112:$112,0)),0)</f>
        <v>0</v>
      </c>
      <c r="BR13" s="114">
        <f>IFERROR(INDEX(集計pivot!$163:$182,MATCH(集計2022年度販売量!$B13,集計pivot!$A$163:$A$182,0),MATCH(集計2022年度販売量!BO$5,集計pivot!$163:$163,0)),0)</f>
        <v>0</v>
      </c>
      <c r="BS13" s="115">
        <f>IFERROR(INDEX(集計pivot!$138:$157,MATCH(集計2022年度販売量!$B13,集計pivot!$A$138:$A$157,0),MATCH(集計2022年度販売量!BO$5,集計pivot!$138:$138,0)),0)</f>
        <v>0</v>
      </c>
      <c r="BT13" s="116">
        <f>IFERROR(INDEX(集計pivot!$83:$102,MATCH(集計2022年度販売量!$B13,集計pivot!$A$83:$A$102,0),MATCH(集計2022年度販売量!BO$5,集計pivot!$83:$83,0)),0)</f>
        <v>0</v>
      </c>
      <c r="BU13" s="117">
        <f t="shared" si="14"/>
        <v>17.759999999999998</v>
      </c>
      <c r="BV13" s="109">
        <f>IFERROR(INDEX(集計pivot!$4:$24,MATCH(集計2022年度販売量!$B13,集計pivot!$A$4:$A$24,0),MATCH(集計2022年度販売量!BV$5,集計pivot!$4:$4,0)),0)</f>
        <v>0</v>
      </c>
      <c r="BW13" s="112">
        <f>IFERROR(INDEX(集計pivot!$28:$48,MATCH(集計2022年度販売量!$B13,集計pivot!$A$28:$A$48,0),MATCH(集計2022年度販売量!BV$5,集計pivot!$28:$28,0)),0)</f>
        <v>0</v>
      </c>
      <c r="BX13" s="113">
        <f>IFERROR(INDEX(集計pivot!$112:$131,MATCH(集計2022年度販売量!$B13,集計pivot!$A$112:$A$131,0),MATCH(集計2022年度販売量!BV$5,集計pivot!$112:$112,0)),0)</f>
        <v>0</v>
      </c>
      <c r="BY13" s="114">
        <f>IFERROR(INDEX(集計pivot!$163:$182,MATCH(集計2022年度販売量!$B13,集計pivot!$A$163:$A$182,0),MATCH(集計2022年度販売量!BV$5,集計pivot!$163:$163,0)),0)</f>
        <v>0</v>
      </c>
      <c r="BZ13" s="115">
        <f>IFERROR(INDEX(集計pivot!$138:$157,MATCH(集計2022年度販売量!$B13,集計pivot!$A$138:$A$157,0),MATCH(集計2022年度販売量!BV$5,集計pivot!$138:$138,0)),0)</f>
        <v>0</v>
      </c>
      <c r="CA13" s="116">
        <f>IFERROR(INDEX(集計pivot!$83:$102,MATCH(集計2022年度販売量!$B13,集計pivot!$A$83:$A$102,0),MATCH(集計2022年度販売量!BV$5,集計pivot!$83:$83,0)),0)</f>
        <v>0</v>
      </c>
      <c r="CB13" s="117">
        <f t="shared" si="15"/>
        <v>17.759999999999998</v>
      </c>
      <c r="CC13" s="109">
        <f>IFERROR(INDEX(集計pivot!$4:$24,MATCH(集計2022年度販売量!$B13,集計pivot!$A$4:$A$24,0),MATCH(集計2022年度販売量!CC$5,集計pivot!$4:$4,0)),0)</f>
        <v>0</v>
      </c>
      <c r="CD13" s="112">
        <f>IFERROR(INDEX(集計pivot!$28:$48,MATCH(集計2022年度販売量!$B13,集計pivot!$A$28:$A$48,0),MATCH(集計2022年度販売量!CC$5,集計pivot!$28:$28,0)),0)</f>
        <v>0</v>
      </c>
      <c r="CE13" s="113">
        <f>IFERROR(INDEX(集計pivot!$112:$131,MATCH(集計2022年度販売量!$B13,集計pivot!$A$112:$A$131,0),MATCH(集計2022年度販売量!CC$5,集計pivot!$112:$112,0)),0)</f>
        <v>0</v>
      </c>
      <c r="CF13" s="114">
        <f>IFERROR(INDEX(集計pivot!$163:$182,MATCH(集計2022年度販売量!$B13,集計pivot!$A$163:$A$182,0),MATCH(集計2022年度販売量!CC$5,集計pivot!$163:$163,0)),0)</f>
        <v>0</v>
      </c>
      <c r="CG13" s="115">
        <f>IFERROR(INDEX(集計pivot!$138:$157,MATCH(集計2022年度販売量!$B13,集計pivot!$A$138:$A$157,0),MATCH(集計2022年度販売量!CC$5,集計pivot!$138:$138,0)),0)</f>
        <v>0</v>
      </c>
      <c r="CH13" s="116">
        <f>IFERROR(INDEX(集計pivot!$83:$102,MATCH(集計2022年度販売量!$B13,集計pivot!$A$83:$A$102,0),MATCH(集計2022年度販売量!CC$5,集計pivot!$83:$83,0)),0)</f>
        <v>0</v>
      </c>
      <c r="CI13" s="117">
        <f t="shared" si="16"/>
        <v>17.759999999999998</v>
      </c>
      <c r="CK13" t="str">
        <f t="shared" si="0"/>
        <v>果実酒</v>
      </c>
      <c r="CL13" s="130">
        <f t="shared" si="1"/>
        <v>0</v>
      </c>
      <c r="CM13" s="130">
        <f t="shared" si="17"/>
        <v>17.759999999999998</v>
      </c>
      <c r="CN13" s="130">
        <f t="shared" si="2"/>
        <v>0</v>
      </c>
      <c r="CO13" s="130">
        <f t="shared" si="3"/>
        <v>17.759999999999998</v>
      </c>
      <c r="CQ13" s="131" t="str">
        <f t="shared" si="4"/>
        <v>果実酒</v>
      </c>
      <c r="CR13" s="46">
        <f t="shared" si="18"/>
        <v>0</v>
      </c>
      <c r="CS13" s="46">
        <f t="shared" si="19"/>
        <v>18</v>
      </c>
      <c r="CT13" s="46">
        <f t="shared" si="20"/>
        <v>0</v>
      </c>
      <c r="CU13" s="46">
        <f t="shared" si="20"/>
        <v>18</v>
      </c>
      <c r="CY13" s="133" t="s">
        <v>307</v>
      </c>
      <c r="CZ13" s="134">
        <f t="shared" si="21"/>
        <v>0</v>
      </c>
      <c r="DA13" s="134"/>
      <c r="DB13" s="134">
        <f t="shared" si="22"/>
        <v>18</v>
      </c>
      <c r="DC13" s="134">
        <f t="shared" si="23"/>
        <v>18</v>
      </c>
    </row>
    <row r="14" spans="2:107" s="46" customFormat="1" x14ac:dyDescent="0.55000000000000004">
      <c r="B14" s="52" t="str">
        <f>'master（記入例）'!AL10</f>
        <v>甘味果実酒</v>
      </c>
      <c r="C14" s="107">
        <v>0</v>
      </c>
      <c r="D14" s="109">
        <f>IFERROR(INDEX(集計pivot!$4:$24,MATCH(集計2022年度販売量!$B14,集計pivot!$A$4:$A$24,0),MATCH(集計2022年度販売量!D$5,集計pivot!$4:$4,0)),0)</f>
        <v>0</v>
      </c>
      <c r="E14" s="112">
        <f>IFERROR(INDEX(集計pivot!$28:$48,MATCH(集計2022年度販売量!$B14,集計pivot!$A$28:$A$48,0),MATCH(集計2022年度販売量!D$5,集計pivot!$28:$28,0)),0)</f>
        <v>0</v>
      </c>
      <c r="F14" s="113">
        <f>IFERROR(INDEX(集計pivot!$112:$131,MATCH(集計2022年度販売量!$B14,集計pivot!$A$112:$A$131,0),MATCH(集計2022年度販売量!D$5,集計pivot!$112:$112,0)),0)</f>
        <v>0</v>
      </c>
      <c r="G14" s="114">
        <f>IFERROR(INDEX(集計pivot!$163:$182,MATCH(集計2022年度販売量!$B14,集計pivot!$A$163:$A$182,0),MATCH(集計2022年度販売量!D$5,集計pivot!$163:$163,0)),0)</f>
        <v>0</v>
      </c>
      <c r="H14" s="115">
        <f>IFERROR(INDEX(集計pivot!$138:$157,MATCH(集計2022年度販売量!$B14,集計pivot!$A$138:$A$157,0),MATCH(集計2022年度販売量!D$5,集計pivot!$138:$138,0)),0)</f>
        <v>0</v>
      </c>
      <c r="I14" s="116">
        <f>IFERROR(INDEX(集計pivot!$83:$102,MATCH(集計2022年度販売量!$B14,集計pivot!$A$83:$A$102,0),MATCH(集計2022年度販売量!D$5,集計pivot!$83:$83,0)),0)</f>
        <v>0</v>
      </c>
      <c r="J14" s="117">
        <f t="shared" si="5"/>
        <v>0</v>
      </c>
      <c r="K14" s="109">
        <f>IFERROR(INDEX(集計pivot!$4:$24,MATCH(集計2022年度販売量!$B14,集計pivot!$A$4:$A$24,0),MATCH(集計2022年度販売量!K$5,集計pivot!$4:$4,0)),0)</f>
        <v>0</v>
      </c>
      <c r="L14" s="112">
        <f>IFERROR(INDEX(集計pivot!$28:$48,MATCH(集計2022年度販売量!$B14,集計pivot!$A$28:$A$48,0),MATCH(集計2022年度販売量!K$5,集計pivot!$28:$28,0)),0)</f>
        <v>0</v>
      </c>
      <c r="M14" s="113">
        <f>IFERROR(INDEX(集計pivot!$112:$131,MATCH(集計2022年度販売量!$B14,集計pivot!$A$112:$A$131,0),MATCH(集計2022年度販売量!K$5,集計pivot!$112:$112,0)),0)</f>
        <v>0</v>
      </c>
      <c r="N14" s="114">
        <f>IFERROR(INDEX(集計pivot!$163:$182,MATCH(集計2022年度販売量!$B14,集計pivot!$A$163:$A$182,0),MATCH(集計2022年度販売量!K$5,集計pivot!$163:$163,0)),0)</f>
        <v>0</v>
      </c>
      <c r="O14" s="115">
        <f>IFERROR(INDEX(集計pivot!$138:$157,MATCH(集計2022年度販売量!$B14,集計pivot!$A$138:$A$157,0),MATCH(集計2022年度販売量!K$5,集計pivot!$138:$138,0)),0)</f>
        <v>0</v>
      </c>
      <c r="P14" s="116">
        <f>IFERROR(INDEX(集計pivot!$83:$102,MATCH(集計2022年度販売量!$B14,集計pivot!$A$83:$A$102,0),MATCH(集計2022年度販売量!K$5,集計pivot!$83:$83,0)),0)</f>
        <v>0</v>
      </c>
      <c r="Q14" s="117">
        <f t="shared" si="6"/>
        <v>0</v>
      </c>
      <c r="R14" s="109">
        <f>IFERROR(INDEX(集計pivot!$4:$24,MATCH(集計2022年度販売量!$B14,集計pivot!$A$4:$A$24,0),MATCH(集計2022年度販売量!R$5,集計pivot!$4:$4,0)),0)</f>
        <v>0</v>
      </c>
      <c r="S14" s="112">
        <f>IFERROR(INDEX(集計pivot!$28:$48,MATCH(集計2022年度販売量!$B14,集計pivot!$A$28:$A$48,0),MATCH(集計2022年度販売量!R$5,集計pivot!$28:$28,0)),0)</f>
        <v>0</v>
      </c>
      <c r="T14" s="113">
        <f>IFERROR(INDEX(集計pivot!$112:$131,MATCH(集計2022年度販売量!$B14,集計pivot!$A$112:$A$131,0),MATCH(集計2022年度販売量!R$5,集計pivot!$112:$112,0)),0)</f>
        <v>0</v>
      </c>
      <c r="U14" s="114">
        <f>IFERROR(INDEX(集計pivot!$163:$182,MATCH(集計2022年度販売量!$B14,集計pivot!$A$163:$A$182,0),MATCH(集計2022年度販売量!R$5,集計pivot!$163:$163,0)),0)</f>
        <v>0</v>
      </c>
      <c r="V14" s="115">
        <f>IFERROR(INDEX(集計pivot!$138:$157,MATCH(集計2022年度販売量!$B14,集計pivot!$A$138:$A$157,0),MATCH(集計2022年度販売量!R$5,集計pivot!$138:$138,0)),0)</f>
        <v>0</v>
      </c>
      <c r="W14" s="116">
        <f>IFERROR(INDEX(集計pivot!$83:$102,MATCH(集計2022年度販売量!$B14,集計pivot!$A$83:$A$102,0),MATCH(集計2022年度販売量!R$5,集計pivot!$83:$83,0)),0)</f>
        <v>0</v>
      </c>
      <c r="X14" s="117">
        <f t="shared" si="7"/>
        <v>0</v>
      </c>
      <c r="Y14" s="109">
        <f>IFERROR(INDEX(集計pivot!$4:$24,MATCH(集計2022年度販売量!$B14,集計pivot!$A$4:$A$24,0),MATCH(集計2022年度販売量!Y$5,集計pivot!$4:$4,0)),0)</f>
        <v>0</v>
      </c>
      <c r="Z14" s="112">
        <f>IFERROR(INDEX(集計pivot!$28:$48,MATCH(集計2022年度販売量!$B14,集計pivot!$A$28:$A$48,0),MATCH(集計2022年度販売量!Y$5,集計pivot!$28:$28,0)),0)</f>
        <v>0</v>
      </c>
      <c r="AA14" s="113">
        <f>IFERROR(INDEX(集計pivot!$112:$131,MATCH(集計2022年度販売量!$B14,集計pivot!$A$112:$A$131,0),MATCH(集計2022年度販売量!Y$5,集計pivot!$112:$112,0)),0)</f>
        <v>0</v>
      </c>
      <c r="AB14" s="114">
        <f>IFERROR(INDEX(集計pivot!$163:$182,MATCH(集計2022年度販売量!$B14,集計pivot!$A$163:$A$182,0),MATCH(集計2022年度販売量!Y$5,集計pivot!$163:$163,0)),0)</f>
        <v>0</v>
      </c>
      <c r="AC14" s="115">
        <f>IFERROR(INDEX(集計pivot!$138:$157,MATCH(集計2022年度販売量!$B14,集計pivot!$A$138:$A$157,0),MATCH(集計2022年度販売量!Y$5,集計pivot!$138:$138,0)),0)</f>
        <v>0</v>
      </c>
      <c r="AD14" s="116">
        <f>IFERROR(INDEX(集計pivot!$83:$102,MATCH(集計2022年度販売量!$B14,集計pivot!$A$83:$A$102,0),MATCH(集計2022年度販売量!Y$5,集計pivot!$83:$83,0)),0)</f>
        <v>0</v>
      </c>
      <c r="AE14" s="117">
        <f t="shared" si="8"/>
        <v>0</v>
      </c>
      <c r="AF14" s="109">
        <f>IFERROR(INDEX(集計pivot!$4:$24,MATCH(集計2022年度販売量!$B14,集計pivot!$A$4:$A$24,0),MATCH(集計2022年度販売量!AF$5,集計pivot!$4:$4,0)),0)</f>
        <v>0</v>
      </c>
      <c r="AG14" s="112">
        <f>IFERROR(INDEX(集計pivot!$28:$48,MATCH(集計2022年度販売量!$B14,集計pivot!$A$28:$A$48,0),MATCH(集計2022年度販売量!AF$5,集計pivot!$28:$28,0)),0)</f>
        <v>0</v>
      </c>
      <c r="AH14" s="113">
        <f>IFERROR(INDEX(集計pivot!$112:$131,MATCH(集計2022年度販売量!$B14,集計pivot!$A$112:$A$131,0),MATCH(集計2022年度販売量!AF$5,集計pivot!$112:$112,0)),0)</f>
        <v>0</v>
      </c>
      <c r="AI14" s="114">
        <f>IFERROR(INDEX(集計pivot!$163:$182,MATCH(集計2022年度販売量!$B14,集計pivot!$A$163:$A$182,0),MATCH(集計2022年度販売量!AF$5,集計pivot!$163:$163,0)),0)</f>
        <v>0</v>
      </c>
      <c r="AJ14" s="115">
        <f>IFERROR(INDEX(集計pivot!$138:$157,MATCH(集計2022年度販売量!$B14,集計pivot!$A$138:$A$157,0),MATCH(集計2022年度販売量!AF$5,集計pivot!$138:$138,0)),0)</f>
        <v>0</v>
      </c>
      <c r="AK14" s="116">
        <f>IFERROR(INDEX(集計pivot!$83:$102,MATCH(集計2022年度販売量!$B14,集計pivot!$A$83:$A$102,0),MATCH(集計2022年度販売量!AF$5,集計pivot!$83:$83,0)),0)</f>
        <v>0</v>
      </c>
      <c r="AL14" s="117">
        <f t="shared" si="9"/>
        <v>0</v>
      </c>
      <c r="AM14" s="109">
        <f>IFERROR(INDEX(集計pivot!$4:$24,MATCH(集計2022年度販売量!$B14,集計pivot!$A$4:$A$24,0),MATCH(集計2022年度販売量!AM$5,集計pivot!$4:$4,0)),0)</f>
        <v>0</v>
      </c>
      <c r="AN14" s="112">
        <f>IFERROR(INDEX(集計pivot!$28:$48,MATCH(集計2022年度販売量!$B14,集計pivot!$A$28:$A$48,0),MATCH(集計2022年度販売量!AM$5,集計pivot!$28:$28,0)),0)</f>
        <v>0</v>
      </c>
      <c r="AO14" s="113">
        <f>IFERROR(INDEX(集計pivot!$112:$131,MATCH(集計2022年度販売量!$B14,集計pivot!$A$112:$A$131,0),MATCH(集計2022年度販売量!AM$5,集計pivot!$112:$112,0)),0)</f>
        <v>0</v>
      </c>
      <c r="AP14" s="114">
        <f>IFERROR(INDEX(集計pivot!$163:$182,MATCH(集計2022年度販売量!$B14,集計pivot!$A$163:$A$182,0),MATCH(集計2022年度販売量!AM$5,集計pivot!$163:$163,0)),0)</f>
        <v>0</v>
      </c>
      <c r="AQ14" s="115">
        <f>IFERROR(INDEX(集計pivot!$138:$157,MATCH(集計2022年度販売量!$B14,集計pivot!$A$138:$A$157,0),MATCH(集計2022年度販売量!AM$5,集計pivot!$138:$138,0)),0)</f>
        <v>0</v>
      </c>
      <c r="AR14" s="116">
        <f>IFERROR(INDEX(集計pivot!$83:$102,MATCH(集計2022年度販売量!$B14,集計pivot!$A$83:$A$102,0),MATCH(集計2022年度販売量!AM$5,集計pivot!$83:$83,0)),0)</f>
        <v>0</v>
      </c>
      <c r="AS14" s="117">
        <f t="shared" si="10"/>
        <v>0</v>
      </c>
      <c r="AT14" s="109">
        <f>IFERROR(INDEX(集計pivot!$4:$24,MATCH(集計2022年度販売量!$B14,集計pivot!$A$4:$A$24,0),MATCH(集計2022年度販売量!AT$5,集計pivot!$4:$4,0)),0)</f>
        <v>0</v>
      </c>
      <c r="AU14" s="112">
        <f>IFERROR(INDEX(集計pivot!$28:$48,MATCH(集計2022年度販売量!$B14,集計pivot!$A$28:$A$48,0),MATCH(集計2022年度販売量!AT$5,集計pivot!$28:$28,0)),0)</f>
        <v>0</v>
      </c>
      <c r="AV14" s="113">
        <f>IFERROR(INDEX(集計pivot!$112:$131,MATCH(集計2022年度販売量!$B14,集計pivot!$A$112:$A$131,0),MATCH(集計2022年度販売量!AT$5,集計pivot!$112:$112,0)),0)</f>
        <v>0</v>
      </c>
      <c r="AW14" s="114">
        <f>IFERROR(INDEX(集計pivot!$163:$182,MATCH(集計2022年度販売量!$B14,集計pivot!$A$163:$A$182,0),MATCH(集計2022年度販売量!AT$5,集計pivot!$163:$163,0)),0)</f>
        <v>0</v>
      </c>
      <c r="AX14" s="115">
        <f>IFERROR(INDEX(集計pivot!$138:$157,MATCH(集計2022年度販売量!$B14,集計pivot!$A$138:$A$157,0),MATCH(集計2022年度販売量!AT$5,集計pivot!$138:$138,0)),0)</f>
        <v>0</v>
      </c>
      <c r="AY14" s="116">
        <f>IFERROR(INDEX(集計pivot!$83:$102,MATCH(集計2022年度販売量!$B14,集計pivot!$A$83:$A$102,0),MATCH(集計2022年度販売量!AT$5,集計pivot!$83:$83,0)),0)</f>
        <v>0</v>
      </c>
      <c r="AZ14" s="117">
        <f t="shared" si="11"/>
        <v>0</v>
      </c>
      <c r="BA14" s="109">
        <f>IFERROR(INDEX(集計pivot!$4:$24,MATCH(集計2022年度販売量!$B14,集計pivot!$A$4:$A$24,0),MATCH(集計2022年度販売量!BA$5,集計pivot!$4:$4,0)),0)</f>
        <v>0</v>
      </c>
      <c r="BB14" s="112">
        <f>IFERROR(INDEX(集計pivot!$28:$48,MATCH(集計2022年度販売量!$B14,集計pivot!$A$28:$A$48,0),MATCH(集計2022年度販売量!BA$5,集計pivot!$28:$28,0)),0)</f>
        <v>0</v>
      </c>
      <c r="BC14" s="113">
        <f>IFERROR(INDEX(集計pivot!$112:$131,MATCH(集計2022年度販売量!$B14,集計pivot!$A$112:$A$131,0),MATCH(集計2022年度販売量!BA$5,集計pivot!$112:$112,0)),0)</f>
        <v>0</v>
      </c>
      <c r="BD14" s="114">
        <f>IFERROR(INDEX(集計pivot!$163:$182,MATCH(集計2022年度販売量!$B14,集計pivot!$A$163:$A$182,0),MATCH(集計2022年度販売量!BA$5,集計pivot!$163:$163,0)),0)</f>
        <v>0</v>
      </c>
      <c r="BE14" s="115">
        <f>IFERROR(INDEX(集計pivot!$138:$157,MATCH(集計2022年度販売量!$B14,集計pivot!$A$138:$A$157,0),MATCH(集計2022年度販売量!BA$5,集計pivot!$138:$138,0)),0)</f>
        <v>0</v>
      </c>
      <c r="BF14" s="116">
        <f>IFERROR(INDEX(集計pivot!$83:$102,MATCH(集計2022年度販売量!$B14,集計pivot!$A$83:$A$102,0),MATCH(集計2022年度販売量!BA$5,集計pivot!$83:$83,0)),0)</f>
        <v>0</v>
      </c>
      <c r="BG14" s="117">
        <f t="shared" si="12"/>
        <v>0</v>
      </c>
      <c r="BH14" s="109">
        <f>IFERROR(INDEX(集計pivot!$4:$24,MATCH(集計2022年度販売量!$B14,集計pivot!$A$4:$A$24,0),MATCH(集計2022年度販売量!BH$5,集計pivot!$4:$4,0)),0)</f>
        <v>0</v>
      </c>
      <c r="BI14" s="112">
        <f>IFERROR(INDEX(集計pivot!$28:$48,MATCH(集計2022年度販売量!$B14,集計pivot!$A$28:$A$48,0),MATCH(集計2022年度販売量!BH$5,集計pivot!$28:$28,0)),0)</f>
        <v>0</v>
      </c>
      <c r="BJ14" s="113">
        <f>IFERROR(INDEX(集計pivot!$112:$131,MATCH(集計2022年度販売量!$B14,集計pivot!$A$112:$A$131,0),MATCH(集計2022年度販売量!BH$5,集計pivot!$112:$112,0)),0)</f>
        <v>0</v>
      </c>
      <c r="BK14" s="114">
        <f>IFERROR(INDEX(集計pivot!$163:$182,MATCH(集計2022年度販売量!$B14,集計pivot!$A$163:$A$182,0),MATCH(集計2022年度販売量!BH$5,集計pivot!$163:$163,0)),0)</f>
        <v>0</v>
      </c>
      <c r="BL14" s="115">
        <f>IFERROR(INDEX(集計pivot!$138:$157,MATCH(集計2022年度販売量!$B14,集計pivot!$A$138:$A$157,0),MATCH(集計2022年度販売量!BH$5,集計pivot!$138:$138,0)),0)</f>
        <v>0</v>
      </c>
      <c r="BM14" s="116">
        <f>IFERROR(INDEX(集計pivot!$83:$102,MATCH(集計2022年度販売量!$B14,集計pivot!$A$83:$A$102,0),MATCH(集計2022年度販売量!BH$5,集計pivot!$83:$83,0)),0)</f>
        <v>0</v>
      </c>
      <c r="BN14" s="117">
        <f t="shared" si="13"/>
        <v>0</v>
      </c>
      <c r="BO14" s="109">
        <f>IFERROR(INDEX(集計pivot!$4:$24,MATCH(集計2022年度販売量!$B14,集計pivot!$A$4:$A$24,0),MATCH(集計2022年度販売量!BO$5,集計pivot!$4:$4,0)),0)</f>
        <v>0</v>
      </c>
      <c r="BP14" s="112">
        <f>IFERROR(INDEX(集計pivot!$28:$48,MATCH(集計2022年度販売量!$B14,集計pivot!$A$28:$A$48,0),MATCH(集計2022年度販売量!BO$5,集計pivot!$28:$28,0)),0)</f>
        <v>0</v>
      </c>
      <c r="BQ14" s="113">
        <f>IFERROR(INDEX(集計pivot!$112:$131,MATCH(集計2022年度販売量!$B14,集計pivot!$A$112:$A$131,0),MATCH(集計2022年度販売量!BO$5,集計pivot!$112:$112,0)),0)</f>
        <v>0</v>
      </c>
      <c r="BR14" s="114">
        <f>IFERROR(INDEX(集計pivot!$163:$182,MATCH(集計2022年度販売量!$B14,集計pivot!$A$163:$A$182,0),MATCH(集計2022年度販売量!BO$5,集計pivot!$163:$163,0)),0)</f>
        <v>0</v>
      </c>
      <c r="BS14" s="115">
        <f>IFERROR(INDEX(集計pivot!$138:$157,MATCH(集計2022年度販売量!$B14,集計pivot!$A$138:$A$157,0),MATCH(集計2022年度販売量!BO$5,集計pivot!$138:$138,0)),0)</f>
        <v>0</v>
      </c>
      <c r="BT14" s="116">
        <f>IFERROR(INDEX(集計pivot!$83:$102,MATCH(集計2022年度販売量!$B14,集計pivot!$A$83:$A$102,0),MATCH(集計2022年度販売量!BO$5,集計pivot!$83:$83,0)),0)</f>
        <v>0</v>
      </c>
      <c r="BU14" s="117">
        <f t="shared" si="14"/>
        <v>0</v>
      </c>
      <c r="BV14" s="109">
        <f>IFERROR(INDEX(集計pivot!$4:$24,MATCH(集計2022年度販売量!$B14,集計pivot!$A$4:$A$24,0),MATCH(集計2022年度販売量!BV$5,集計pivot!$4:$4,0)),0)</f>
        <v>0</v>
      </c>
      <c r="BW14" s="112">
        <f>IFERROR(INDEX(集計pivot!$28:$48,MATCH(集計2022年度販売量!$B14,集計pivot!$A$28:$A$48,0),MATCH(集計2022年度販売量!BV$5,集計pivot!$28:$28,0)),0)</f>
        <v>0</v>
      </c>
      <c r="BX14" s="113">
        <f>IFERROR(INDEX(集計pivot!$112:$131,MATCH(集計2022年度販売量!$B14,集計pivot!$A$112:$A$131,0),MATCH(集計2022年度販売量!BV$5,集計pivot!$112:$112,0)),0)</f>
        <v>0</v>
      </c>
      <c r="BY14" s="114">
        <f>IFERROR(INDEX(集計pivot!$163:$182,MATCH(集計2022年度販売量!$B14,集計pivot!$A$163:$A$182,0),MATCH(集計2022年度販売量!BV$5,集計pivot!$163:$163,0)),0)</f>
        <v>0</v>
      </c>
      <c r="BZ14" s="115">
        <f>IFERROR(INDEX(集計pivot!$138:$157,MATCH(集計2022年度販売量!$B14,集計pivot!$A$138:$A$157,0),MATCH(集計2022年度販売量!BV$5,集計pivot!$138:$138,0)),0)</f>
        <v>0</v>
      </c>
      <c r="CA14" s="116">
        <f>IFERROR(INDEX(集計pivot!$83:$102,MATCH(集計2022年度販売量!$B14,集計pivot!$A$83:$A$102,0),MATCH(集計2022年度販売量!BV$5,集計pivot!$83:$83,0)),0)</f>
        <v>0</v>
      </c>
      <c r="CB14" s="117">
        <f t="shared" si="15"/>
        <v>0</v>
      </c>
      <c r="CC14" s="109">
        <f>IFERROR(INDEX(集計pivot!$4:$24,MATCH(集計2022年度販売量!$B14,集計pivot!$A$4:$A$24,0),MATCH(集計2022年度販売量!CC$5,集計pivot!$4:$4,0)),0)</f>
        <v>0</v>
      </c>
      <c r="CD14" s="112">
        <f>IFERROR(INDEX(集計pivot!$28:$48,MATCH(集計2022年度販売量!$B14,集計pivot!$A$28:$A$48,0),MATCH(集計2022年度販売量!CC$5,集計pivot!$28:$28,0)),0)</f>
        <v>0</v>
      </c>
      <c r="CE14" s="113">
        <f>IFERROR(INDEX(集計pivot!$112:$131,MATCH(集計2022年度販売量!$B14,集計pivot!$A$112:$A$131,0),MATCH(集計2022年度販売量!CC$5,集計pivot!$112:$112,0)),0)</f>
        <v>0</v>
      </c>
      <c r="CF14" s="114">
        <f>IFERROR(INDEX(集計pivot!$163:$182,MATCH(集計2022年度販売量!$B14,集計pivot!$A$163:$A$182,0),MATCH(集計2022年度販売量!CC$5,集計pivot!$163:$163,0)),0)</f>
        <v>0</v>
      </c>
      <c r="CG14" s="115">
        <f>IFERROR(INDEX(集計pivot!$138:$157,MATCH(集計2022年度販売量!$B14,集計pivot!$A$138:$A$157,0),MATCH(集計2022年度販売量!CC$5,集計pivot!$138:$138,0)),0)</f>
        <v>0</v>
      </c>
      <c r="CH14" s="116">
        <f>IFERROR(INDEX(集計pivot!$83:$102,MATCH(集計2022年度販売量!$B14,集計pivot!$A$83:$A$102,0),MATCH(集計2022年度販売量!CC$5,集計pivot!$83:$83,0)),0)</f>
        <v>0</v>
      </c>
      <c r="CI14" s="117">
        <f t="shared" si="16"/>
        <v>0</v>
      </c>
      <c r="CK14" t="str">
        <f t="shared" si="0"/>
        <v>甘味果実酒</v>
      </c>
      <c r="CL14" s="130">
        <f t="shared" si="1"/>
        <v>0</v>
      </c>
      <c r="CM14" s="130">
        <f t="shared" si="17"/>
        <v>0</v>
      </c>
      <c r="CN14" s="130">
        <f t="shared" si="2"/>
        <v>0</v>
      </c>
      <c r="CO14" s="130">
        <f t="shared" si="3"/>
        <v>0</v>
      </c>
      <c r="CQ14" s="131" t="str">
        <f t="shared" si="4"/>
        <v>甘味果実酒</v>
      </c>
      <c r="CR14" s="46">
        <f t="shared" si="18"/>
        <v>0</v>
      </c>
      <c r="CS14" s="46">
        <f t="shared" si="19"/>
        <v>0</v>
      </c>
      <c r="CT14" s="46">
        <f t="shared" si="20"/>
        <v>0</v>
      </c>
      <c r="CU14" s="46">
        <f t="shared" si="20"/>
        <v>0</v>
      </c>
      <c r="CY14" s="133" t="s">
        <v>308</v>
      </c>
      <c r="CZ14" s="134">
        <f t="shared" si="21"/>
        <v>0</v>
      </c>
      <c r="DA14" s="134"/>
      <c r="DB14" s="134">
        <f t="shared" si="22"/>
        <v>0</v>
      </c>
      <c r="DC14" s="134">
        <f t="shared" si="23"/>
        <v>0</v>
      </c>
    </row>
    <row r="15" spans="2:107" s="46" customFormat="1" x14ac:dyDescent="0.55000000000000004">
      <c r="B15" s="52" t="str">
        <f>'master（記入例）'!AL11</f>
        <v>ウイスキー</v>
      </c>
      <c r="C15" s="107">
        <v>206.33099999999999</v>
      </c>
      <c r="D15" s="109">
        <f>IFERROR(INDEX(集計pivot!$4:$24,MATCH(集計2022年度販売量!$B15,集計pivot!$A$4:$A$24,0),MATCH(集計2022年度販売量!D$5,集計pivot!$4:$4,0)),0)</f>
        <v>0</v>
      </c>
      <c r="E15" s="112">
        <f>IFERROR(INDEX(集計pivot!$28:$48,MATCH(集計2022年度販売量!$B15,集計pivot!$A$28:$A$48,0),MATCH(集計2022年度販売量!D$5,集計pivot!$28:$28,0)),0)</f>
        <v>0</v>
      </c>
      <c r="F15" s="113">
        <f>IFERROR(INDEX(集計pivot!$112:$131,MATCH(集計2022年度販売量!$B15,集計pivot!$A$112:$A$131,0),MATCH(集計2022年度販売量!D$5,集計pivot!$112:$112,0)),0)</f>
        <v>0</v>
      </c>
      <c r="G15" s="114">
        <f>IFERROR(INDEX(集計pivot!$163:$182,MATCH(集計2022年度販売量!$B15,集計pivot!$A$163:$A$182,0),MATCH(集計2022年度販売量!D$5,集計pivot!$163:$163,0)),0)</f>
        <v>0</v>
      </c>
      <c r="H15" s="115">
        <f>IFERROR(INDEX(集計pivot!$138:$157,MATCH(集計2022年度販売量!$B15,集計pivot!$A$138:$A$157,0),MATCH(集計2022年度販売量!D$5,集計pivot!$138:$138,0)),0)</f>
        <v>0</v>
      </c>
      <c r="I15" s="116">
        <f>IFERROR(INDEX(集計pivot!$83:$102,MATCH(集計2022年度販売量!$B15,集計pivot!$A$83:$A$102,0),MATCH(集計2022年度販売量!D$5,集計pivot!$83:$83,0)),0)</f>
        <v>0</v>
      </c>
      <c r="J15" s="117">
        <f t="shared" si="5"/>
        <v>206.33099999999999</v>
      </c>
      <c r="K15" s="109">
        <f>IFERROR(INDEX(集計pivot!$4:$24,MATCH(集計2022年度販売量!$B15,集計pivot!$A$4:$A$24,0),MATCH(集計2022年度販売量!K$5,集計pivot!$4:$4,0)),0)</f>
        <v>0</v>
      </c>
      <c r="L15" s="112">
        <f>IFERROR(INDEX(集計pivot!$28:$48,MATCH(集計2022年度販売量!$B15,集計pivot!$A$28:$A$48,0),MATCH(集計2022年度販売量!K$5,集計pivot!$28:$28,0)),0)</f>
        <v>0</v>
      </c>
      <c r="M15" s="113">
        <f>IFERROR(INDEX(集計pivot!$112:$131,MATCH(集計2022年度販売量!$B15,集計pivot!$A$112:$A$131,0),MATCH(集計2022年度販売量!K$5,集計pivot!$112:$112,0)),0)</f>
        <v>0</v>
      </c>
      <c r="N15" s="114">
        <f>IFERROR(INDEX(集計pivot!$163:$182,MATCH(集計2022年度販売量!$B15,集計pivot!$A$163:$A$182,0),MATCH(集計2022年度販売量!K$5,集計pivot!$163:$163,0)),0)</f>
        <v>0</v>
      </c>
      <c r="O15" s="115">
        <f>IFERROR(INDEX(集計pivot!$138:$157,MATCH(集計2022年度販売量!$B15,集計pivot!$A$138:$A$157,0),MATCH(集計2022年度販売量!K$5,集計pivot!$138:$138,0)),0)</f>
        <v>0</v>
      </c>
      <c r="P15" s="116">
        <f>IFERROR(INDEX(集計pivot!$83:$102,MATCH(集計2022年度販売量!$B15,集計pivot!$A$83:$A$102,0),MATCH(集計2022年度販売量!K$5,集計pivot!$83:$83,0)),0)</f>
        <v>0</v>
      </c>
      <c r="Q15" s="117">
        <f t="shared" si="6"/>
        <v>206.33099999999999</v>
      </c>
      <c r="R15" s="109">
        <f>IFERROR(INDEX(集計pivot!$4:$24,MATCH(集計2022年度販売量!$B15,集計pivot!$A$4:$A$24,0),MATCH(集計2022年度販売量!R$5,集計pivot!$4:$4,0)),0)</f>
        <v>0</v>
      </c>
      <c r="S15" s="112">
        <f>IFERROR(INDEX(集計pivot!$28:$48,MATCH(集計2022年度販売量!$B15,集計pivot!$A$28:$A$48,0),MATCH(集計2022年度販売量!R$5,集計pivot!$28:$28,0)),0)</f>
        <v>0</v>
      </c>
      <c r="T15" s="113">
        <f>IFERROR(INDEX(集計pivot!$112:$131,MATCH(集計2022年度販売量!$B15,集計pivot!$A$112:$A$131,0),MATCH(集計2022年度販売量!R$5,集計pivot!$112:$112,0)),0)</f>
        <v>0</v>
      </c>
      <c r="U15" s="114">
        <f>IFERROR(INDEX(集計pivot!$163:$182,MATCH(集計2022年度販売量!$B15,集計pivot!$A$163:$A$182,0),MATCH(集計2022年度販売量!R$5,集計pivot!$163:$163,0)),0)</f>
        <v>0</v>
      </c>
      <c r="V15" s="115">
        <f>IFERROR(INDEX(集計pivot!$138:$157,MATCH(集計2022年度販売量!$B15,集計pivot!$A$138:$A$157,0),MATCH(集計2022年度販売量!R$5,集計pivot!$138:$138,0)),0)</f>
        <v>0</v>
      </c>
      <c r="W15" s="116">
        <f>IFERROR(INDEX(集計pivot!$83:$102,MATCH(集計2022年度販売量!$B15,集計pivot!$A$83:$A$102,0),MATCH(集計2022年度販売量!R$5,集計pivot!$83:$83,0)),0)</f>
        <v>0</v>
      </c>
      <c r="X15" s="117">
        <f t="shared" si="7"/>
        <v>206.33099999999999</v>
      </c>
      <c r="Y15" s="109">
        <f>IFERROR(INDEX(集計pivot!$4:$24,MATCH(集計2022年度販売量!$B15,集計pivot!$A$4:$A$24,0),MATCH(集計2022年度販売量!Y$5,集計pivot!$4:$4,0)),0)</f>
        <v>0</v>
      </c>
      <c r="Z15" s="112">
        <f>IFERROR(INDEX(集計pivot!$28:$48,MATCH(集計2022年度販売量!$B15,集計pivot!$A$28:$A$48,0),MATCH(集計2022年度販売量!Y$5,集計pivot!$28:$28,0)),0)</f>
        <v>0</v>
      </c>
      <c r="AA15" s="113">
        <f>IFERROR(INDEX(集計pivot!$112:$131,MATCH(集計2022年度販売量!$B15,集計pivot!$A$112:$A$131,0),MATCH(集計2022年度販売量!Y$5,集計pivot!$112:$112,0)),0)</f>
        <v>0</v>
      </c>
      <c r="AB15" s="114">
        <f>IFERROR(INDEX(集計pivot!$163:$182,MATCH(集計2022年度販売量!$B15,集計pivot!$A$163:$A$182,0),MATCH(集計2022年度販売量!Y$5,集計pivot!$163:$163,0)),0)</f>
        <v>0</v>
      </c>
      <c r="AC15" s="115">
        <f>IFERROR(INDEX(集計pivot!$138:$157,MATCH(集計2022年度販売量!$B15,集計pivot!$A$138:$A$157,0),MATCH(集計2022年度販売量!Y$5,集計pivot!$138:$138,0)),0)</f>
        <v>0</v>
      </c>
      <c r="AD15" s="116">
        <f>IFERROR(INDEX(集計pivot!$83:$102,MATCH(集計2022年度販売量!$B15,集計pivot!$A$83:$A$102,0),MATCH(集計2022年度販売量!Y$5,集計pivot!$83:$83,0)),0)</f>
        <v>0</v>
      </c>
      <c r="AE15" s="117">
        <f t="shared" si="8"/>
        <v>206.33099999999999</v>
      </c>
      <c r="AF15" s="109">
        <f>IFERROR(INDEX(集計pivot!$4:$24,MATCH(集計2022年度販売量!$B15,集計pivot!$A$4:$A$24,0),MATCH(集計2022年度販売量!AF$5,集計pivot!$4:$4,0)),0)</f>
        <v>0</v>
      </c>
      <c r="AG15" s="112">
        <f>IFERROR(INDEX(集計pivot!$28:$48,MATCH(集計2022年度販売量!$B15,集計pivot!$A$28:$A$48,0),MATCH(集計2022年度販売量!AF$5,集計pivot!$28:$28,0)),0)</f>
        <v>0</v>
      </c>
      <c r="AH15" s="113">
        <f>IFERROR(INDEX(集計pivot!$112:$131,MATCH(集計2022年度販売量!$B15,集計pivot!$A$112:$A$131,0),MATCH(集計2022年度販売量!AF$5,集計pivot!$112:$112,0)),0)</f>
        <v>0</v>
      </c>
      <c r="AI15" s="114">
        <f>IFERROR(INDEX(集計pivot!$163:$182,MATCH(集計2022年度販売量!$B15,集計pivot!$A$163:$A$182,0),MATCH(集計2022年度販売量!AF$5,集計pivot!$163:$163,0)),0)</f>
        <v>0</v>
      </c>
      <c r="AJ15" s="115">
        <f>IFERROR(INDEX(集計pivot!$138:$157,MATCH(集計2022年度販売量!$B15,集計pivot!$A$138:$A$157,0),MATCH(集計2022年度販売量!AF$5,集計pivot!$138:$138,0)),0)</f>
        <v>0</v>
      </c>
      <c r="AK15" s="116">
        <f>IFERROR(INDEX(集計pivot!$83:$102,MATCH(集計2022年度販売量!$B15,集計pivot!$A$83:$A$102,0),MATCH(集計2022年度販売量!AF$5,集計pivot!$83:$83,0)),0)</f>
        <v>0</v>
      </c>
      <c r="AL15" s="117">
        <f t="shared" si="9"/>
        <v>206.33099999999999</v>
      </c>
      <c r="AM15" s="109">
        <f>IFERROR(INDEX(集計pivot!$4:$24,MATCH(集計2022年度販売量!$B15,集計pivot!$A$4:$A$24,0),MATCH(集計2022年度販売量!AM$5,集計pivot!$4:$4,0)),0)</f>
        <v>0</v>
      </c>
      <c r="AN15" s="112">
        <f>IFERROR(INDEX(集計pivot!$28:$48,MATCH(集計2022年度販売量!$B15,集計pivot!$A$28:$A$48,0),MATCH(集計2022年度販売量!AM$5,集計pivot!$28:$28,0)),0)</f>
        <v>0</v>
      </c>
      <c r="AO15" s="113">
        <f>IFERROR(INDEX(集計pivot!$112:$131,MATCH(集計2022年度販売量!$B15,集計pivot!$A$112:$A$131,0),MATCH(集計2022年度販売量!AM$5,集計pivot!$112:$112,0)),0)</f>
        <v>0</v>
      </c>
      <c r="AP15" s="114">
        <f>IFERROR(INDEX(集計pivot!$163:$182,MATCH(集計2022年度販売量!$B15,集計pivot!$A$163:$A$182,0),MATCH(集計2022年度販売量!AM$5,集計pivot!$163:$163,0)),0)</f>
        <v>0</v>
      </c>
      <c r="AQ15" s="115">
        <f>IFERROR(INDEX(集計pivot!$138:$157,MATCH(集計2022年度販売量!$B15,集計pivot!$A$138:$A$157,0),MATCH(集計2022年度販売量!AM$5,集計pivot!$138:$138,0)),0)</f>
        <v>0</v>
      </c>
      <c r="AR15" s="116">
        <f>IFERROR(INDEX(集計pivot!$83:$102,MATCH(集計2022年度販売量!$B15,集計pivot!$A$83:$A$102,0),MATCH(集計2022年度販売量!AM$5,集計pivot!$83:$83,0)),0)</f>
        <v>0</v>
      </c>
      <c r="AS15" s="117">
        <f t="shared" si="10"/>
        <v>206.33099999999999</v>
      </c>
      <c r="AT15" s="109">
        <f>IFERROR(INDEX(集計pivot!$4:$24,MATCH(集計2022年度販売量!$B15,集計pivot!$A$4:$A$24,0),MATCH(集計2022年度販売量!AT$5,集計pivot!$4:$4,0)),0)</f>
        <v>0</v>
      </c>
      <c r="AU15" s="112">
        <f>IFERROR(INDEX(集計pivot!$28:$48,MATCH(集計2022年度販売量!$B15,集計pivot!$A$28:$A$48,0),MATCH(集計2022年度販売量!AT$5,集計pivot!$28:$28,0)),0)</f>
        <v>0</v>
      </c>
      <c r="AV15" s="113">
        <f>IFERROR(INDEX(集計pivot!$112:$131,MATCH(集計2022年度販売量!$B15,集計pivot!$A$112:$A$131,0),MATCH(集計2022年度販売量!AT$5,集計pivot!$112:$112,0)),0)</f>
        <v>0</v>
      </c>
      <c r="AW15" s="114">
        <f>IFERROR(INDEX(集計pivot!$163:$182,MATCH(集計2022年度販売量!$B15,集計pivot!$A$163:$A$182,0),MATCH(集計2022年度販売量!AT$5,集計pivot!$163:$163,0)),0)</f>
        <v>0</v>
      </c>
      <c r="AX15" s="115">
        <f>IFERROR(INDEX(集計pivot!$138:$157,MATCH(集計2022年度販売量!$B15,集計pivot!$A$138:$A$157,0),MATCH(集計2022年度販売量!AT$5,集計pivot!$138:$138,0)),0)</f>
        <v>0</v>
      </c>
      <c r="AY15" s="116">
        <f>IFERROR(INDEX(集計pivot!$83:$102,MATCH(集計2022年度販売量!$B15,集計pivot!$A$83:$A$102,0),MATCH(集計2022年度販売量!AT$5,集計pivot!$83:$83,0)),0)</f>
        <v>0</v>
      </c>
      <c r="AZ15" s="117">
        <f t="shared" si="11"/>
        <v>206.33099999999999</v>
      </c>
      <c r="BA15" s="109">
        <f>IFERROR(INDEX(集計pivot!$4:$24,MATCH(集計2022年度販売量!$B15,集計pivot!$A$4:$A$24,0),MATCH(集計2022年度販売量!BA$5,集計pivot!$4:$4,0)),0)</f>
        <v>0</v>
      </c>
      <c r="BB15" s="112">
        <f>IFERROR(INDEX(集計pivot!$28:$48,MATCH(集計2022年度販売量!$B15,集計pivot!$A$28:$A$48,0),MATCH(集計2022年度販売量!BA$5,集計pivot!$28:$28,0)),0)</f>
        <v>0</v>
      </c>
      <c r="BC15" s="113">
        <f>IFERROR(INDEX(集計pivot!$112:$131,MATCH(集計2022年度販売量!$B15,集計pivot!$A$112:$A$131,0),MATCH(集計2022年度販売量!BA$5,集計pivot!$112:$112,0)),0)</f>
        <v>0</v>
      </c>
      <c r="BD15" s="114">
        <f>IFERROR(INDEX(集計pivot!$163:$182,MATCH(集計2022年度販売量!$B15,集計pivot!$A$163:$A$182,0),MATCH(集計2022年度販売量!BA$5,集計pivot!$163:$163,0)),0)</f>
        <v>0</v>
      </c>
      <c r="BE15" s="115">
        <f>IFERROR(INDEX(集計pivot!$138:$157,MATCH(集計2022年度販売量!$B15,集計pivot!$A$138:$A$157,0),MATCH(集計2022年度販売量!BA$5,集計pivot!$138:$138,0)),0)</f>
        <v>0</v>
      </c>
      <c r="BF15" s="116">
        <f>IFERROR(INDEX(集計pivot!$83:$102,MATCH(集計2022年度販売量!$B15,集計pivot!$A$83:$A$102,0),MATCH(集計2022年度販売量!BA$5,集計pivot!$83:$83,0)),0)</f>
        <v>0</v>
      </c>
      <c r="BG15" s="117">
        <f t="shared" si="12"/>
        <v>206.33099999999999</v>
      </c>
      <c r="BH15" s="109">
        <f>IFERROR(INDEX(集計pivot!$4:$24,MATCH(集計2022年度販売量!$B15,集計pivot!$A$4:$A$24,0),MATCH(集計2022年度販売量!BH$5,集計pivot!$4:$4,0)),0)</f>
        <v>0</v>
      </c>
      <c r="BI15" s="112">
        <f>IFERROR(INDEX(集計pivot!$28:$48,MATCH(集計2022年度販売量!$B15,集計pivot!$A$28:$A$48,0),MATCH(集計2022年度販売量!BH$5,集計pivot!$28:$28,0)),0)</f>
        <v>0</v>
      </c>
      <c r="BJ15" s="113">
        <f>IFERROR(INDEX(集計pivot!$112:$131,MATCH(集計2022年度販売量!$B15,集計pivot!$A$112:$A$131,0),MATCH(集計2022年度販売量!BH$5,集計pivot!$112:$112,0)),0)</f>
        <v>0</v>
      </c>
      <c r="BK15" s="114">
        <f>IFERROR(INDEX(集計pivot!$163:$182,MATCH(集計2022年度販売量!$B15,集計pivot!$A$163:$A$182,0),MATCH(集計2022年度販売量!BH$5,集計pivot!$163:$163,0)),0)</f>
        <v>0</v>
      </c>
      <c r="BL15" s="115">
        <f>IFERROR(INDEX(集計pivot!$138:$157,MATCH(集計2022年度販売量!$B15,集計pivot!$A$138:$A$157,0),MATCH(集計2022年度販売量!BH$5,集計pivot!$138:$138,0)),0)</f>
        <v>0</v>
      </c>
      <c r="BM15" s="116">
        <f>IFERROR(INDEX(集計pivot!$83:$102,MATCH(集計2022年度販売量!$B15,集計pivot!$A$83:$A$102,0),MATCH(集計2022年度販売量!BH$5,集計pivot!$83:$83,0)),0)</f>
        <v>0</v>
      </c>
      <c r="BN15" s="117">
        <f t="shared" si="13"/>
        <v>206.33099999999999</v>
      </c>
      <c r="BO15" s="109">
        <f>IFERROR(INDEX(集計pivot!$4:$24,MATCH(集計2022年度販売量!$B15,集計pivot!$A$4:$A$24,0),MATCH(集計2022年度販売量!BO$5,集計pivot!$4:$4,0)),0)</f>
        <v>0</v>
      </c>
      <c r="BP15" s="112">
        <f>IFERROR(INDEX(集計pivot!$28:$48,MATCH(集計2022年度販売量!$B15,集計pivot!$A$28:$A$48,0),MATCH(集計2022年度販売量!BO$5,集計pivot!$28:$28,0)),0)</f>
        <v>0</v>
      </c>
      <c r="BQ15" s="113">
        <f>IFERROR(INDEX(集計pivot!$112:$131,MATCH(集計2022年度販売量!$B15,集計pivot!$A$112:$A$131,0),MATCH(集計2022年度販売量!BO$5,集計pivot!$112:$112,0)),0)</f>
        <v>0</v>
      </c>
      <c r="BR15" s="114">
        <f>IFERROR(INDEX(集計pivot!$163:$182,MATCH(集計2022年度販売量!$B15,集計pivot!$A$163:$A$182,0),MATCH(集計2022年度販売量!BO$5,集計pivot!$163:$163,0)),0)</f>
        <v>0</v>
      </c>
      <c r="BS15" s="115">
        <f>IFERROR(INDEX(集計pivot!$138:$157,MATCH(集計2022年度販売量!$B15,集計pivot!$A$138:$A$157,0),MATCH(集計2022年度販売量!BO$5,集計pivot!$138:$138,0)),0)</f>
        <v>0</v>
      </c>
      <c r="BT15" s="116">
        <f>IFERROR(INDEX(集計pivot!$83:$102,MATCH(集計2022年度販売量!$B15,集計pivot!$A$83:$A$102,0),MATCH(集計2022年度販売量!BO$5,集計pivot!$83:$83,0)),0)</f>
        <v>0</v>
      </c>
      <c r="BU15" s="117">
        <f t="shared" si="14"/>
        <v>206.33099999999999</v>
      </c>
      <c r="BV15" s="109">
        <f>IFERROR(INDEX(集計pivot!$4:$24,MATCH(集計2022年度販売量!$B15,集計pivot!$A$4:$A$24,0),MATCH(集計2022年度販売量!BV$5,集計pivot!$4:$4,0)),0)</f>
        <v>0</v>
      </c>
      <c r="BW15" s="112">
        <f>IFERROR(INDEX(集計pivot!$28:$48,MATCH(集計2022年度販売量!$B15,集計pivot!$A$28:$A$48,0),MATCH(集計2022年度販売量!BV$5,集計pivot!$28:$28,0)),0)</f>
        <v>0</v>
      </c>
      <c r="BX15" s="113">
        <f>IFERROR(INDEX(集計pivot!$112:$131,MATCH(集計2022年度販売量!$B15,集計pivot!$A$112:$A$131,0),MATCH(集計2022年度販売量!BV$5,集計pivot!$112:$112,0)),0)</f>
        <v>0</v>
      </c>
      <c r="BY15" s="114">
        <f>IFERROR(INDEX(集計pivot!$163:$182,MATCH(集計2022年度販売量!$B15,集計pivot!$A$163:$A$182,0),MATCH(集計2022年度販売量!BV$5,集計pivot!$163:$163,0)),0)</f>
        <v>0</v>
      </c>
      <c r="BZ15" s="115">
        <f>IFERROR(INDEX(集計pivot!$138:$157,MATCH(集計2022年度販売量!$B15,集計pivot!$A$138:$A$157,0),MATCH(集計2022年度販売量!BV$5,集計pivot!$138:$138,0)),0)</f>
        <v>0</v>
      </c>
      <c r="CA15" s="116">
        <f>IFERROR(INDEX(集計pivot!$83:$102,MATCH(集計2022年度販売量!$B15,集計pivot!$A$83:$A$102,0),MATCH(集計2022年度販売量!BV$5,集計pivot!$83:$83,0)),0)</f>
        <v>0</v>
      </c>
      <c r="CB15" s="117">
        <f t="shared" si="15"/>
        <v>206.33099999999999</v>
      </c>
      <c r="CC15" s="109">
        <f>IFERROR(INDEX(集計pivot!$4:$24,MATCH(集計2022年度販売量!$B15,集計pivot!$A$4:$A$24,0),MATCH(集計2022年度販売量!CC$5,集計pivot!$4:$4,0)),0)</f>
        <v>0</v>
      </c>
      <c r="CD15" s="112">
        <f>IFERROR(INDEX(集計pivot!$28:$48,MATCH(集計2022年度販売量!$B15,集計pivot!$A$28:$A$48,0),MATCH(集計2022年度販売量!CC$5,集計pivot!$28:$28,0)),0)</f>
        <v>0</v>
      </c>
      <c r="CE15" s="113">
        <f>IFERROR(INDEX(集計pivot!$112:$131,MATCH(集計2022年度販売量!$B15,集計pivot!$A$112:$A$131,0),MATCH(集計2022年度販売量!CC$5,集計pivot!$112:$112,0)),0)</f>
        <v>0</v>
      </c>
      <c r="CF15" s="114">
        <f>IFERROR(INDEX(集計pivot!$163:$182,MATCH(集計2022年度販売量!$B15,集計pivot!$A$163:$A$182,0),MATCH(集計2022年度販売量!CC$5,集計pivot!$163:$163,0)),0)</f>
        <v>0</v>
      </c>
      <c r="CG15" s="115">
        <f>IFERROR(INDEX(集計pivot!$138:$157,MATCH(集計2022年度販売量!$B15,集計pivot!$A$138:$A$157,0),MATCH(集計2022年度販売量!CC$5,集計pivot!$138:$138,0)),0)</f>
        <v>0</v>
      </c>
      <c r="CH15" s="116">
        <f>IFERROR(INDEX(集計pivot!$83:$102,MATCH(集計2022年度販売量!$B15,集計pivot!$A$83:$A$102,0),MATCH(集計2022年度販売量!CC$5,集計pivot!$83:$83,0)),0)</f>
        <v>0</v>
      </c>
      <c r="CI15" s="117">
        <f t="shared" si="16"/>
        <v>206.33099999999999</v>
      </c>
      <c r="CK15" t="str">
        <f t="shared" si="0"/>
        <v>ウイスキー</v>
      </c>
      <c r="CL15" s="130">
        <f t="shared" si="1"/>
        <v>0</v>
      </c>
      <c r="CM15" s="130">
        <f t="shared" si="17"/>
        <v>206.33099999999999</v>
      </c>
      <c r="CN15" s="130">
        <f t="shared" si="2"/>
        <v>0</v>
      </c>
      <c r="CO15" s="130">
        <f t="shared" si="3"/>
        <v>206.33099999999999</v>
      </c>
      <c r="CQ15" s="131" t="str">
        <f t="shared" si="4"/>
        <v>ウイスキー</v>
      </c>
      <c r="CR15" s="46">
        <f t="shared" si="18"/>
        <v>0</v>
      </c>
      <c r="CS15" s="46">
        <f t="shared" si="19"/>
        <v>206</v>
      </c>
      <c r="CT15" s="46">
        <f t="shared" si="20"/>
        <v>0</v>
      </c>
      <c r="CU15" s="46">
        <f t="shared" si="20"/>
        <v>206</v>
      </c>
      <c r="CY15" s="133" t="s">
        <v>309</v>
      </c>
      <c r="CZ15" s="134">
        <f t="shared" si="21"/>
        <v>0</v>
      </c>
      <c r="DA15" s="134"/>
      <c r="DB15" s="134">
        <f t="shared" si="22"/>
        <v>206</v>
      </c>
      <c r="DC15" s="134">
        <f t="shared" si="23"/>
        <v>206</v>
      </c>
    </row>
    <row r="16" spans="2:107" s="46" customFormat="1" x14ac:dyDescent="0.55000000000000004">
      <c r="B16" s="52" t="str">
        <f>'master（記入例）'!AL12</f>
        <v>ブランデー</v>
      </c>
      <c r="C16" s="107">
        <v>76.034999999999982</v>
      </c>
      <c r="D16" s="109">
        <f>IFERROR(INDEX(集計pivot!$4:$24,MATCH(集計2022年度販売量!$B16,集計pivot!$A$4:$A$24,0),MATCH(集計2022年度販売量!D$5,集計pivot!$4:$4,0)),0)</f>
        <v>0</v>
      </c>
      <c r="E16" s="112">
        <f>IFERROR(INDEX(集計pivot!$28:$48,MATCH(集計2022年度販売量!$B16,集計pivot!$A$28:$A$48,0),MATCH(集計2022年度販売量!D$5,集計pivot!$28:$28,0)),0)</f>
        <v>0</v>
      </c>
      <c r="F16" s="113">
        <f>IFERROR(INDEX(集計pivot!$112:$131,MATCH(集計2022年度販売量!$B16,集計pivot!$A$112:$A$131,0),MATCH(集計2022年度販売量!D$5,集計pivot!$112:$112,0)),0)</f>
        <v>0</v>
      </c>
      <c r="G16" s="114">
        <f>IFERROR(INDEX(集計pivot!$163:$182,MATCH(集計2022年度販売量!$B16,集計pivot!$A$163:$A$182,0),MATCH(集計2022年度販売量!D$5,集計pivot!$163:$163,0)),0)</f>
        <v>0</v>
      </c>
      <c r="H16" s="115">
        <f>IFERROR(INDEX(集計pivot!$138:$157,MATCH(集計2022年度販売量!$B16,集計pivot!$A$138:$A$157,0),MATCH(集計2022年度販売量!D$5,集計pivot!$138:$138,0)),0)</f>
        <v>0</v>
      </c>
      <c r="I16" s="116">
        <f>IFERROR(INDEX(集計pivot!$83:$102,MATCH(集計2022年度販売量!$B16,集計pivot!$A$83:$A$102,0),MATCH(集計2022年度販売量!D$5,集計pivot!$83:$83,0)),0)</f>
        <v>0</v>
      </c>
      <c r="J16" s="117">
        <f t="shared" si="5"/>
        <v>76.034999999999982</v>
      </c>
      <c r="K16" s="109">
        <f>IFERROR(INDEX(集計pivot!$4:$24,MATCH(集計2022年度販売量!$B16,集計pivot!$A$4:$A$24,0),MATCH(集計2022年度販売量!K$5,集計pivot!$4:$4,0)),0)</f>
        <v>0</v>
      </c>
      <c r="L16" s="112">
        <f>IFERROR(INDEX(集計pivot!$28:$48,MATCH(集計2022年度販売量!$B16,集計pivot!$A$28:$A$48,0),MATCH(集計2022年度販売量!K$5,集計pivot!$28:$28,0)),0)</f>
        <v>0</v>
      </c>
      <c r="M16" s="113">
        <f>IFERROR(INDEX(集計pivot!$112:$131,MATCH(集計2022年度販売量!$B16,集計pivot!$A$112:$A$131,0),MATCH(集計2022年度販売量!K$5,集計pivot!$112:$112,0)),0)</f>
        <v>0</v>
      </c>
      <c r="N16" s="114">
        <f>IFERROR(INDEX(集計pivot!$163:$182,MATCH(集計2022年度販売量!$B16,集計pivot!$A$163:$A$182,0),MATCH(集計2022年度販売量!K$5,集計pivot!$163:$163,0)),0)</f>
        <v>0</v>
      </c>
      <c r="O16" s="115">
        <f>IFERROR(INDEX(集計pivot!$138:$157,MATCH(集計2022年度販売量!$B16,集計pivot!$A$138:$A$157,0),MATCH(集計2022年度販売量!K$5,集計pivot!$138:$138,0)),0)</f>
        <v>0</v>
      </c>
      <c r="P16" s="116">
        <f>IFERROR(INDEX(集計pivot!$83:$102,MATCH(集計2022年度販売量!$B16,集計pivot!$A$83:$A$102,0),MATCH(集計2022年度販売量!K$5,集計pivot!$83:$83,0)),0)</f>
        <v>0</v>
      </c>
      <c r="Q16" s="117">
        <f t="shared" si="6"/>
        <v>76.034999999999982</v>
      </c>
      <c r="R16" s="109">
        <f>IFERROR(INDEX(集計pivot!$4:$24,MATCH(集計2022年度販売量!$B16,集計pivot!$A$4:$A$24,0),MATCH(集計2022年度販売量!R$5,集計pivot!$4:$4,0)),0)</f>
        <v>0</v>
      </c>
      <c r="S16" s="112">
        <f>IFERROR(INDEX(集計pivot!$28:$48,MATCH(集計2022年度販売量!$B16,集計pivot!$A$28:$A$48,0),MATCH(集計2022年度販売量!R$5,集計pivot!$28:$28,0)),0)</f>
        <v>0</v>
      </c>
      <c r="T16" s="113">
        <f>IFERROR(INDEX(集計pivot!$112:$131,MATCH(集計2022年度販売量!$B16,集計pivot!$A$112:$A$131,0),MATCH(集計2022年度販売量!R$5,集計pivot!$112:$112,0)),0)</f>
        <v>0</v>
      </c>
      <c r="U16" s="114">
        <f>IFERROR(INDEX(集計pivot!$163:$182,MATCH(集計2022年度販売量!$B16,集計pivot!$A$163:$A$182,0),MATCH(集計2022年度販売量!R$5,集計pivot!$163:$163,0)),0)</f>
        <v>0</v>
      </c>
      <c r="V16" s="115">
        <f>IFERROR(INDEX(集計pivot!$138:$157,MATCH(集計2022年度販売量!$B16,集計pivot!$A$138:$A$157,0),MATCH(集計2022年度販売量!R$5,集計pivot!$138:$138,0)),0)</f>
        <v>0</v>
      </c>
      <c r="W16" s="116">
        <f>IFERROR(INDEX(集計pivot!$83:$102,MATCH(集計2022年度販売量!$B16,集計pivot!$A$83:$A$102,0),MATCH(集計2022年度販売量!R$5,集計pivot!$83:$83,0)),0)</f>
        <v>0</v>
      </c>
      <c r="X16" s="117">
        <f t="shared" si="7"/>
        <v>76.034999999999982</v>
      </c>
      <c r="Y16" s="109">
        <f>IFERROR(INDEX(集計pivot!$4:$24,MATCH(集計2022年度販売量!$B16,集計pivot!$A$4:$A$24,0),MATCH(集計2022年度販売量!Y$5,集計pivot!$4:$4,0)),0)</f>
        <v>0</v>
      </c>
      <c r="Z16" s="112">
        <f>IFERROR(INDEX(集計pivot!$28:$48,MATCH(集計2022年度販売量!$B16,集計pivot!$A$28:$A$48,0),MATCH(集計2022年度販売量!Y$5,集計pivot!$28:$28,0)),0)</f>
        <v>0</v>
      </c>
      <c r="AA16" s="113">
        <f>IFERROR(INDEX(集計pivot!$112:$131,MATCH(集計2022年度販売量!$B16,集計pivot!$A$112:$A$131,0),MATCH(集計2022年度販売量!Y$5,集計pivot!$112:$112,0)),0)</f>
        <v>0</v>
      </c>
      <c r="AB16" s="114">
        <f>IFERROR(INDEX(集計pivot!$163:$182,MATCH(集計2022年度販売量!$B16,集計pivot!$A$163:$A$182,0),MATCH(集計2022年度販売量!Y$5,集計pivot!$163:$163,0)),0)</f>
        <v>0</v>
      </c>
      <c r="AC16" s="115">
        <f>IFERROR(INDEX(集計pivot!$138:$157,MATCH(集計2022年度販売量!$B16,集計pivot!$A$138:$A$157,0),MATCH(集計2022年度販売量!Y$5,集計pivot!$138:$138,0)),0)</f>
        <v>0</v>
      </c>
      <c r="AD16" s="116">
        <f>IFERROR(INDEX(集計pivot!$83:$102,MATCH(集計2022年度販売量!$B16,集計pivot!$A$83:$A$102,0),MATCH(集計2022年度販売量!Y$5,集計pivot!$83:$83,0)),0)</f>
        <v>0</v>
      </c>
      <c r="AE16" s="117">
        <f t="shared" si="8"/>
        <v>76.034999999999982</v>
      </c>
      <c r="AF16" s="109">
        <f>IFERROR(INDEX(集計pivot!$4:$24,MATCH(集計2022年度販売量!$B16,集計pivot!$A$4:$A$24,0),MATCH(集計2022年度販売量!AF$5,集計pivot!$4:$4,0)),0)</f>
        <v>0</v>
      </c>
      <c r="AG16" s="112">
        <f>IFERROR(INDEX(集計pivot!$28:$48,MATCH(集計2022年度販売量!$B16,集計pivot!$A$28:$A$48,0),MATCH(集計2022年度販売量!AF$5,集計pivot!$28:$28,0)),0)</f>
        <v>0</v>
      </c>
      <c r="AH16" s="113">
        <f>IFERROR(INDEX(集計pivot!$112:$131,MATCH(集計2022年度販売量!$B16,集計pivot!$A$112:$A$131,0),MATCH(集計2022年度販売量!AF$5,集計pivot!$112:$112,0)),0)</f>
        <v>0</v>
      </c>
      <c r="AI16" s="114">
        <f>IFERROR(INDEX(集計pivot!$163:$182,MATCH(集計2022年度販売量!$B16,集計pivot!$A$163:$A$182,0),MATCH(集計2022年度販売量!AF$5,集計pivot!$163:$163,0)),0)</f>
        <v>0</v>
      </c>
      <c r="AJ16" s="115">
        <f>IFERROR(INDEX(集計pivot!$138:$157,MATCH(集計2022年度販売量!$B16,集計pivot!$A$138:$A$157,0),MATCH(集計2022年度販売量!AF$5,集計pivot!$138:$138,0)),0)</f>
        <v>0</v>
      </c>
      <c r="AK16" s="116">
        <f>IFERROR(INDEX(集計pivot!$83:$102,MATCH(集計2022年度販売量!$B16,集計pivot!$A$83:$A$102,0),MATCH(集計2022年度販売量!AF$5,集計pivot!$83:$83,0)),0)</f>
        <v>0</v>
      </c>
      <c r="AL16" s="117">
        <f t="shared" si="9"/>
        <v>76.034999999999982</v>
      </c>
      <c r="AM16" s="109">
        <f>IFERROR(INDEX(集計pivot!$4:$24,MATCH(集計2022年度販売量!$B16,集計pivot!$A$4:$A$24,0),MATCH(集計2022年度販売量!AM$5,集計pivot!$4:$4,0)),0)</f>
        <v>0</v>
      </c>
      <c r="AN16" s="112">
        <f>IFERROR(INDEX(集計pivot!$28:$48,MATCH(集計2022年度販売量!$B16,集計pivot!$A$28:$A$48,0),MATCH(集計2022年度販売量!AM$5,集計pivot!$28:$28,0)),0)</f>
        <v>0</v>
      </c>
      <c r="AO16" s="113">
        <f>IFERROR(INDEX(集計pivot!$112:$131,MATCH(集計2022年度販売量!$B16,集計pivot!$A$112:$A$131,0),MATCH(集計2022年度販売量!AM$5,集計pivot!$112:$112,0)),0)</f>
        <v>0</v>
      </c>
      <c r="AP16" s="114">
        <f>IFERROR(INDEX(集計pivot!$163:$182,MATCH(集計2022年度販売量!$B16,集計pivot!$A$163:$A$182,0),MATCH(集計2022年度販売量!AM$5,集計pivot!$163:$163,0)),0)</f>
        <v>0</v>
      </c>
      <c r="AQ16" s="115">
        <f>IFERROR(INDEX(集計pivot!$138:$157,MATCH(集計2022年度販売量!$B16,集計pivot!$A$138:$A$157,0),MATCH(集計2022年度販売量!AM$5,集計pivot!$138:$138,0)),0)</f>
        <v>0</v>
      </c>
      <c r="AR16" s="116">
        <f>IFERROR(INDEX(集計pivot!$83:$102,MATCH(集計2022年度販売量!$B16,集計pivot!$A$83:$A$102,0),MATCH(集計2022年度販売量!AM$5,集計pivot!$83:$83,0)),0)</f>
        <v>0</v>
      </c>
      <c r="AS16" s="117">
        <f t="shared" si="10"/>
        <v>76.034999999999982</v>
      </c>
      <c r="AT16" s="109">
        <f>IFERROR(INDEX(集計pivot!$4:$24,MATCH(集計2022年度販売量!$B16,集計pivot!$A$4:$A$24,0),MATCH(集計2022年度販売量!AT$5,集計pivot!$4:$4,0)),0)</f>
        <v>0</v>
      </c>
      <c r="AU16" s="112">
        <f>IFERROR(INDEX(集計pivot!$28:$48,MATCH(集計2022年度販売量!$B16,集計pivot!$A$28:$A$48,0),MATCH(集計2022年度販売量!AT$5,集計pivot!$28:$28,0)),0)</f>
        <v>0</v>
      </c>
      <c r="AV16" s="113">
        <f>IFERROR(INDEX(集計pivot!$112:$131,MATCH(集計2022年度販売量!$B16,集計pivot!$A$112:$A$131,0),MATCH(集計2022年度販売量!AT$5,集計pivot!$112:$112,0)),0)</f>
        <v>0</v>
      </c>
      <c r="AW16" s="114">
        <f>IFERROR(INDEX(集計pivot!$163:$182,MATCH(集計2022年度販売量!$B16,集計pivot!$A$163:$A$182,0),MATCH(集計2022年度販売量!AT$5,集計pivot!$163:$163,0)),0)</f>
        <v>0</v>
      </c>
      <c r="AX16" s="115">
        <f>IFERROR(INDEX(集計pivot!$138:$157,MATCH(集計2022年度販売量!$B16,集計pivot!$A$138:$A$157,0),MATCH(集計2022年度販売量!AT$5,集計pivot!$138:$138,0)),0)</f>
        <v>0</v>
      </c>
      <c r="AY16" s="116">
        <f>IFERROR(INDEX(集計pivot!$83:$102,MATCH(集計2022年度販売量!$B16,集計pivot!$A$83:$A$102,0),MATCH(集計2022年度販売量!AT$5,集計pivot!$83:$83,0)),0)</f>
        <v>0</v>
      </c>
      <c r="AZ16" s="117">
        <f t="shared" si="11"/>
        <v>76.034999999999982</v>
      </c>
      <c r="BA16" s="109">
        <f>IFERROR(INDEX(集計pivot!$4:$24,MATCH(集計2022年度販売量!$B16,集計pivot!$A$4:$A$24,0),MATCH(集計2022年度販売量!BA$5,集計pivot!$4:$4,0)),0)</f>
        <v>0</v>
      </c>
      <c r="BB16" s="112">
        <f>IFERROR(INDEX(集計pivot!$28:$48,MATCH(集計2022年度販売量!$B16,集計pivot!$A$28:$A$48,0),MATCH(集計2022年度販売量!BA$5,集計pivot!$28:$28,0)),0)</f>
        <v>0</v>
      </c>
      <c r="BC16" s="113">
        <f>IFERROR(INDEX(集計pivot!$112:$131,MATCH(集計2022年度販売量!$B16,集計pivot!$A$112:$A$131,0),MATCH(集計2022年度販売量!BA$5,集計pivot!$112:$112,0)),0)</f>
        <v>0</v>
      </c>
      <c r="BD16" s="114">
        <f>IFERROR(INDEX(集計pivot!$163:$182,MATCH(集計2022年度販売量!$B16,集計pivot!$A$163:$A$182,0),MATCH(集計2022年度販売量!BA$5,集計pivot!$163:$163,0)),0)</f>
        <v>0</v>
      </c>
      <c r="BE16" s="115">
        <f>IFERROR(INDEX(集計pivot!$138:$157,MATCH(集計2022年度販売量!$B16,集計pivot!$A$138:$A$157,0),MATCH(集計2022年度販売量!BA$5,集計pivot!$138:$138,0)),0)</f>
        <v>0</v>
      </c>
      <c r="BF16" s="116">
        <f>IFERROR(INDEX(集計pivot!$83:$102,MATCH(集計2022年度販売量!$B16,集計pivot!$A$83:$A$102,0),MATCH(集計2022年度販売量!BA$5,集計pivot!$83:$83,0)),0)</f>
        <v>0</v>
      </c>
      <c r="BG16" s="117">
        <f t="shared" si="12"/>
        <v>76.034999999999982</v>
      </c>
      <c r="BH16" s="109">
        <f>IFERROR(INDEX(集計pivot!$4:$24,MATCH(集計2022年度販売量!$B16,集計pivot!$A$4:$A$24,0),MATCH(集計2022年度販売量!BH$5,集計pivot!$4:$4,0)),0)</f>
        <v>0</v>
      </c>
      <c r="BI16" s="112">
        <f>IFERROR(INDEX(集計pivot!$28:$48,MATCH(集計2022年度販売量!$B16,集計pivot!$A$28:$A$48,0),MATCH(集計2022年度販売量!BH$5,集計pivot!$28:$28,0)),0)</f>
        <v>0</v>
      </c>
      <c r="BJ16" s="113">
        <f>IFERROR(INDEX(集計pivot!$112:$131,MATCH(集計2022年度販売量!$B16,集計pivot!$A$112:$A$131,0),MATCH(集計2022年度販売量!BH$5,集計pivot!$112:$112,0)),0)</f>
        <v>0</v>
      </c>
      <c r="BK16" s="114">
        <f>IFERROR(INDEX(集計pivot!$163:$182,MATCH(集計2022年度販売量!$B16,集計pivot!$A$163:$A$182,0),MATCH(集計2022年度販売量!BH$5,集計pivot!$163:$163,0)),0)</f>
        <v>0</v>
      </c>
      <c r="BL16" s="115">
        <f>IFERROR(INDEX(集計pivot!$138:$157,MATCH(集計2022年度販売量!$B16,集計pivot!$A$138:$A$157,0),MATCH(集計2022年度販売量!BH$5,集計pivot!$138:$138,0)),0)</f>
        <v>0</v>
      </c>
      <c r="BM16" s="116">
        <f>IFERROR(INDEX(集計pivot!$83:$102,MATCH(集計2022年度販売量!$B16,集計pivot!$A$83:$A$102,0),MATCH(集計2022年度販売量!BH$5,集計pivot!$83:$83,0)),0)</f>
        <v>0</v>
      </c>
      <c r="BN16" s="117">
        <f t="shared" si="13"/>
        <v>76.034999999999982</v>
      </c>
      <c r="BO16" s="109">
        <f>IFERROR(INDEX(集計pivot!$4:$24,MATCH(集計2022年度販売量!$B16,集計pivot!$A$4:$A$24,0),MATCH(集計2022年度販売量!BO$5,集計pivot!$4:$4,0)),0)</f>
        <v>0</v>
      </c>
      <c r="BP16" s="112">
        <f>IFERROR(INDEX(集計pivot!$28:$48,MATCH(集計2022年度販売量!$B16,集計pivot!$A$28:$A$48,0),MATCH(集計2022年度販売量!BO$5,集計pivot!$28:$28,0)),0)</f>
        <v>0</v>
      </c>
      <c r="BQ16" s="113">
        <f>IFERROR(INDEX(集計pivot!$112:$131,MATCH(集計2022年度販売量!$B16,集計pivot!$A$112:$A$131,0),MATCH(集計2022年度販売量!BO$5,集計pivot!$112:$112,0)),0)</f>
        <v>0</v>
      </c>
      <c r="BR16" s="114">
        <f>IFERROR(INDEX(集計pivot!$163:$182,MATCH(集計2022年度販売量!$B16,集計pivot!$A$163:$A$182,0),MATCH(集計2022年度販売量!BO$5,集計pivot!$163:$163,0)),0)</f>
        <v>0</v>
      </c>
      <c r="BS16" s="115">
        <f>IFERROR(INDEX(集計pivot!$138:$157,MATCH(集計2022年度販売量!$B16,集計pivot!$A$138:$A$157,0),MATCH(集計2022年度販売量!BO$5,集計pivot!$138:$138,0)),0)</f>
        <v>0</v>
      </c>
      <c r="BT16" s="116">
        <f>IFERROR(INDEX(集計pivot!$83:$102,MATCH(集計2022年度販売量!$B16,集計pivot!$A$83:$A$102,0),MATCH(集計2022年度販売量!BO$5,集計pivot!$83:$83,0)),0)</f>
        <v>0</v>
      </c>
      <c r="BU16" s="117">
        <f t="shared" si="14"/>
        <v>76.034999999999982</v>
      </c>
      <c r="BV16" s="109">
        <f>IFERROR(INDEX(集計pivot!$4:$24,MATCH(集計2022年度販売量!$B16,集計pivot!$A$4:$A$24,0),MATCH(集計2022年度販売量!BV$5,集計pivot!$4:$4,0)),0)</f>
        <v>0</v>
      </c>
      <c r="BW16" s="112">
        <f>IFERROR(INDEX(集計pivot!$28:$48,MATCH(集計2022年度販売量!$B16,集計pivot!$A$28:$A$48,0),MATCH(集計2022年度販売量!BV$5,集計pivot!$28:$28,0)),0)</f>
        <v>0</v>
      </c>
      <c r="BX16" s="113">
        <f>IFERROR(INDEX(集計pivot!$112:$131,MATCH(集計2022年度販売量!$B16,集計pivot!$A$112:$A$131,0),MATCH(集計2022年度販売量!BV$5,集計pivot!$112:$112,0)),0)</f>
        <v>0</v>
      </c>
      <c r="BY16" s="114">
        <f>IFERROR(INDEX(集計pivot!$163:$182,MATCH(集計2022年度販売量!$B16,集計pivot!$A$163:$A$182,0),MATCH(集計2022年度販売量!BV$5,集計pivot!$163:$163,0)),0)</f>
        <v>0</v>
      </c>
      <c r="BZ16" s="115">
        <f>IFERROR(INDEX(集計pivot!$138:$157,MATCH(集計2022年度販売量!$B16,集計pivot!$A$138:$A$157,0),MATCH(集計2022年度販売量!BV$5,集計pivot!$138:$138,0)),0)</f>
        <v>0</v>
      </c>
      <c r="CA16" s="116">
        <f>IFERROR(INDEX(集計pivot!$83:$102,MATCH(集計2022年度販売量!$B16,集計pivot!$A$83:$A$102,0),MATCH(集計2022年度販売量!BV$5,集計pivot!$83:$83,0)),0)</f>
        <v>0</v>
      </c>
      <c r="CB16" s="117">
        <f t="shared" si="15"/>
        <v>76.034999999999982</v>
      </c>
      <c r="CC16" s="109">
        <f>IFERROR(INDEX(集計pivot!$4:$24,MATCH(集計2022年度販売量!$B16,集計pivot!$A$4:$A$24,0),MATCH(集計2022年度販売量!CC$5,集計pivot!$4:$4,0)),0)</f>
        <v>0</v>
      </c>
      <c r="CD16" s="112">
        <f>IFERROR(INDEX(集計pivot!$28:$48,MATCH(集計2022年度販売量!$B16,集計pivot!$A$28:$A$48,0),MATCH(集計2022年度販売量!CC$5,集計pivot!$28:$28,0)),0)</f>
        <v>0</v>
      </c>
      <c r="CE16" s="113">
        <f>IFERROR(INDEX(集計pivot!$112:$131,MATCH(集計2022年度販売量!$B16,集計pivot!$A$112:$A$131,0),MATCH(集計2022年度販売量!CC$5,集計pivot!$112:$112,0)),0)</f>
        <v>0</v>
      </c>
      <c r="CF16" s="114">
        <f>IFERROR(INDEX(集計pivot!$163:$182,MATCH(集計2022年度販売量!$B16,集計pivot!$A$163:$A$182,0),MATCH(集計2022年度販売量!CC$5,集計pivot!$163:$163,0)),0)</f>
        <v>0</v>
      </c>
      <c r="CG16" s="115">
        <f>IFERROR(INDEX(集計pivot!$138:$157,MATCH(集計2022年度販売量!$B16,集計pivot!$A$138:$A$157,0),MATCH(集計2022年度販売量!CC$5,集計pivot!$138:$138,0)),0)</f>
        <v>0</v>
      </c>
      <c r="CH16" s="116">
        <f>IFERROR(INDEX(集計pivot!$83:$102,MATCH(集計2022年度販売量!$B16,集計pivot!$A$83:$A$102,0),MATCH(集計2022年度販売量!CC$5,集計pivot!$83:$83,0)),0)</f>
        <v>0</v>
      </c>
      <c r="CI16" s="117">
        <f t="shared" si="16"/>
        <v>76.034999999999982</v>
      </c>
      <c r="CK16" t="str">
        <f t="shared" si="0"/>
        <v>ブランデー</v>
      </c>
      <c r="CL16" s="130">
        <f t="shared" si="1"/>
        <v>0</v>
      </c>
      <c r="CM16" s="130">
        <f t="shared" si="17"/>
        <v>76.034999999999982</v>
      </c>
      <c r="CN16" s="130">
        <f t="shared" si="2"/>
        <v>0</v>
      </c>
      <c r="CO16" s="130">
        <f t="shared" si="3"/>
        <v>76.034999999999982</v>
      </c>
      <c r="CQ16" s="131" t="str">
        <f t="shared" si="4"/>
        <v>ブランデー</v>
      </c>
      <c r="CR16" s="46">
        <f t="shared" si="18"/>
        <v>0</v>
      </c>
      <c r="CS16" s="46">
        <f t="shared" si="19"/>
        <v>76</v>
      </c>
      <c r="CT16" s="46">
        <f t="shared" si="20"/>
        <v>0</v>
      </c>
      <c r="CU16" s="46">
        <f t="shared" si="20"/>
        <v>76</v>
      </c>
      <c r="CY16" s="133" t="s">
        <v>310</v>
      </c>
      <c r="CZ16" s="134">
        <f t="shared" si="21"/>
        <v>0</v>
      </c>
      <c r="DA16" s="134"/>
      <c r="DB16" s="134">
        <f t="shared" si="22"/>
        <v>76</v>
      </c>
      <c r="DC16" s="134">
        <f t="shared" si="23"/>
        <v>76</v>
      </c>
    </row>
    <row r="17" spans="2:107" s="46" customFormat="1" x14ac:dyDescent="0.55000000000000004">
      <c r="B17" s="52" t="str">
        <f>'master（記入例）'!AL13</f>
        <v>原料用アルコール</v>
      </c>
      <c r="C17" s="107">
        <v>0</v>
      </c>
      <c r="D17" s="109">
        <f>IFERROR(INDEX(集計pivot!$4:$24,MATCH(集計2022年度販売量!$B17,集計pivot!$A$4:$A$24,0),MATCH(集計2022年度販売量!D$5,集計pivot!$4:$4,0)),0)</f>
        <v>0</v>
      </c>
      <c r="E17" s="112">
        <f>IFERROR(INDEX(集計pivot!$28:$48,MATCH(集計2022年度販売量!$B17,集計pivot!$A$28:$A$48,0),MATCH(集計2022年度販売量!D$5,集計pivot!$28:$28,0)),0)</f>
        <v>0</v>
      </c>
      <c r="F17" s="113">
        <f>IFERROR(INDEX(集計pivot!$112:$131,MATCH(集計2022年度販売量!$B17,集計pivot!$A$112:$A$131,0),MATCH(集計2022年度販売量!D$5,集計pivot!$112:$112,0)),0)</f>
        <v>0</v>
      </c>
      <c r="G17" s="114">
        <f>IFERROR(INDEX(集計pivot!$163:$182,MATCH(集計2022年度販売量!$B17,集計pivot!$A$163:$A$182,0),MATCH(集計2022年度販売量!D$5,集計pivot!$163:$163,0)),0)</f>
        <v>0</v>
      </c>
      <c r="H17" s="115">
        <f>IFERROR(INDEX(集計pivot!$138:$157,MATCH(集計2022年度販売量!$B17,集計pivot!$A$138:$A$157,0),MATCH(集計2022年度販売量!D$5,集計pivot!$138:$138,0)),0)</f>
        <v>0</v>
      </c>
      <c r="I17" s="116">
        <f>IFERROR(INDEX(集計pivot!$83:$102,MATCH(集計2022年度販売量!$B17,集計pivot!$A$83:$A$102,0),MATCH(集計2022年度販売量!D$5,集計pivot!$83:$83,0)),0)</f>
        <v>0</v>
      </c>
      <c r="J17" s="117">
        <f t="shared" si="5"/>
        <v>0</v>
      </c>
      <c r="K17" s="109">
        <f>IFERROR(INDEX(集計pivot!$4:$24,MATCH(集計2022年度販売量!$B17,集計pivot!$A$4:$A$24,0),MATCH(集計2022年度販売量!K$5,集計pivot!$4:$4,0)),0)</f>
        <v>0</v>
      </c>
      <c r="L17" s="112">
        <f>IFERROR(INDEX(集計pivot!$28:$48,MATCH(集計2022年度販売量!$B17,集計pivot!$A$28:$A$48,0),MATCH(集計2022年度販売量!K$5,集計pivot!$28:$28,0)),0)</f>
        <v>0</v>
      </c>
      <c r="M17" s="113">
        <f>IFERROR(INDEX(集計pivot!$112:$131,MATCH(集計2022年度販売量!$B17,集計pivot!$A$112:$A$131,0),MATCH(集計2022年度販売量!K$5,集計pivot!$112:$112,0)),0)</f>
        <v>0</v>
      </c>
      <c r="N17" s="114">
        <f>IFERROR(INDEX(集計pivot!$163:$182,MATCH(集計2022年度販売量!$B17,集計pivot!$A$163:$A$182,0),MATCH(集計2022年度販売量!K$5,集計pivot!$163:$163,0)),0)</f>
        <v>0</v>
      </c>
      <c r="O17" s="115">
        <f>IFERROR(INDEX(集計pivot!$138:$157,MATCH(集計2022年度販売量!$B17,集計pivot!$A$138:$A$157,0),MATCH(集計2022年度販売量!K$5,集計pivot!$138:$138,0)),0)</f>
        <v>0</v>
      </c>
      <c r="P17" s="116">
        <f>IFERROR(INDEX(集計pivot!$83:$102,MATCH(集計2022年度販売量!$B17,集計pivot!$A$83:$A$102,0),MATCH(集計2022年度販売量!K$5,集計pivot!$83:$83,0)),0)</f>
        <v>0</v>
      </c>
      <c r="Q17" s="117">
        <f t="shared" si="6"/>
        <v>0</v>
      </c>
      <c r="R17" s="109">
        <f>IFERROR(INDEX(集計pivot!$4:$24,MATCH(集計2022年度販売量!$B17,集計pivot!$A$4:$A$24,0),MATCH(集計2022年度販売量!R$5,集計pivot!$4:$4,0)),0)</f>
        <v>0</v>
      </c>
      <c r="S17" s="112">
        <f>IFERROR(INDEX(集計pivot!$28:$48,MATCH(集計2022年度販売量!$B17,集計pivot!$A$28:$A$48,0),MATCH(集計2022年度販売量!R$5,集計pivot!$28:$28,0)),0)</f>
        <v>0</v>
      </c>
      <c r="T17" s="113">
        <f>IFERROR(INDEX(集計pivot!$112:$131,MATCH(集計2022年度販売量!$B17,集計pivot!$A$112:$A$131,0),MATCH(集計2022年度販売量!R$5,集計pivot!$112:$112,0)),0)</f>
        <v>0</v>
      </c>
      <c r="U17" s="114">
        <f>IFERROR(INDEX(集計pivot!$163:$182,MATCH(集計2022年度販売量!$B17,集計pivot!$A$163:$A$182,0),MATCH(集計2022年度販売量!R$5,集計pivot!$163:$163,0)),0)</f>
        <v>0</v>
      </c>
      <c r="V17" s="115">
        <f>IFERROR(INDEX(集計pivot!$138:$157,MATCH(集計2022年度販売量!$B17,集計pivot!$A$138:$A$157,0),MATCH(集計2022年度販売量!R$5,集計pivot!$138:$138,0)),0)</f>
        <v>0</v>
      </c>
      <c r="W17" s="116">
        <f>IFERROR(INDEX(集計pivot!$83:$102,MATCH(集計2022年度販売量!$B17,集計pivot!$A$83:$A$102,0),MATCH(集計2022年度販売量!R$5,集計pivot!$83:$83,0)),0)</f>
        <v>0</v>
      </c>
      <c r="X17" s="117">
        <f t="shared" si="7"/>
        <v>0</v>
      </c>
      <c r="Y17" s="109">
        <f>IFERROR(INDEX(集計pivot!$4:$24,MATCH(集計2022年度販売量!$B17,集計pivot!$A$4:$A$24,0),MATCH(集計2022年度販売量!Y$5,集計pivot!$4:$4,0)),0)</f>
        <v>0</v>
      </c>
      <c r="Z17" s="112">
        <f>IFERROR(INDEX(集計pivot!$28:$48,MATCH(集計2022年度販売量!$B17,集計pivot!$A$28:$A$48,0),MATCH(集計2022年度販売量!Y$5,集計pivot!$28:$28,0)),0)</f>
        <v>0</v>
      </c>
      <c r="AA17" s="113">
        <f>IFERROR(INDEX(集計pivot!$112:$131,MATCH(集計2022年度販売量!$B17,集計pivot!$A$112:$A$131,0),MATCH(集計2022年度販売量!Y$5,集計pivot!$112:$112,0)),0)</f>
        <v>0</v>
      </c>
      <c r="AB17" s="114">
        <f>IFERROR(INDEX(集計pivot!$163:$182,MATCH(集計2022年度販売量!$B17,集計pivot!$A$163:$A$182,0),MATCH(集計2022年度販売量!Y$5,集計pivot!$163:$163,0)),0)</f>
        <v>0</v>
      </c>
      <c r="AC17" s="115">
        <f>IFERROR(INDEX(集計pivot!$138:$157,MATCH(集計2022年度販売量!$B17,集計pivot!$A$138:$A$157,0),MATCH(集計2022年度販売量!Y$5,集計pivot!$138:$138,0)),0)</f>
        <v>0</v>
      </c>
      <c r="AD17" s="116">
        <f>IFERROR(INDEX(集計pivot!$83:$102,MATCH(集計2022年度販売量!$B17,集計pivot!$A$83:$A$102,0),MATCH(集計2022年度販売量!Y$5,集計pivot!$83:$83,0)),0)</f>
        <v>0</v>
      </c>
      <c r="AE17" s="117">
        <f t="shared" si="8"/>
        <v>0</v>
      </c>
      <c r="AF17" s="109">
        <f>IFERROR(INDEX(集計pivot!$4:$24,MATCH(集計2022年度販売量!$B17,集計pivot!$A$4:$A$24,0),MATCH(集計2022年度販売量!AF$5,集計pivot!$4:$4,0)),0)</f>
        <v>0</v>
      </c>
      <c r="AG17" s="112">
        <f>IFERROR(INDEX(集計pivot!$28:$48,MATCH(集計2022年度販売量!$B17,集計pivot!$A$28:$A$48,0),MATCH(集計2022年度販売量!AF$5,集計pivot!$28:$28,0)),0)</f>
        <v>0</v>
      </c>
      <c r="AH17" s="113">
        <f>IFERROR(INDEX(集計pivot!$112:$131,MATCH(集計2022年度販売量!$B17,集計pivot!$A$112:$A$131,0),MATCH(集計2022年度販売量!AF$5,集計pivot!$112:$112,0)),0)</f>
        <v>0</v>
      </c>
      <c r="AI17" s="114">
        <f>IFERROR(INDEX(集計pivot!$163:$182,MATCH(集計2022年度販売量!$B17,集計pivot!$A$163:$A$182,0),MATCH(集計2022年度販売量!AF$5,集計pivot!$163:$163,0)),0)</f>
        <v>0</v>
      </c>
      <c r="AJ17" s="115">
        <f>IFERROR(INDEX(集計pivot!$138:$157,MATCH(集計2022年度販売量!$B17,集計pivot!$A$138:$A$157,0),MATCH(集計2022年度販売量!AF$5,集計pivot!$138:$138,0)),0)</f>
        <v>0</v>
      </c>
      <c r="AK17" s="116">
        <f>IFERROR(INDEX(集計pivot!$83:$102,MATCH(集計2022年度販売量!$B17,集計pivot!$A$83:$A$102,0),MATCH(集計2022年度販売量!AF$5,集計pivot!$83:$83,0)),0)</f>
        <v>0</v>
      </c>
      <c r="AL17" s="117">
        <f t="shared" si="9"/>
        <v>0</v>
      </c>
      <c r="AM17" s="109">
        <f>IFERROR(INDEX(集計pivot!$4:$24,MATCH(集計2022年度販売量!$B17,集計pivot!$A$4:$A$24,0),MATCH(集計2022年度販売量!AM$5,集計pivot!$4:$4,0)),0)</f>
        <v>0</v>
      </c>
      <c r="AN17" s="112">
        <f>IFERROR(INDEX(集計pivot!$28:$48,MATCH(集計2022年度販売量!$B17,集計pivot!$A$28:$A$48,0),MATCH(集計2022年度販売量!AM$5,集計pivot!$28:$28,0)),0)</f>
        <v>0</v>
      </c>
      <c r="AO17" s="113">
        <f>IFERROR(INDEX(集計pivot!$112:$131,MATCH(集計2022年度販売量!$B17,集計pivot!$A$112:$A$131,0),MATCH(集計2022年度販売量!AM$5,集計pivot!$112:$112,0)),0)</f>
        <v>0</v>
      </c>
      <c r="AP17" s="114">
        <f>IFERROR(INDEX(集計pivot!$163:$182,MATCH(集計2022年度販売量!$B17,集計pivot!$A$163:$A$182,0),MATCH(集計2022年度販売量!AM$5,集計pivot!$163:$163,0)),0)</f>
        <v>0</v>
      </c>
      <c r="AQ17" s="115">
        <f>IFERROR(INDEX(集計pivot!$138:$157,MATCH(集計2022年度販売量!$B17,集計pivot!$A$138:$A$157,0),MATCH(集計2022年度販売量!AM$5,集計pivot!$138:$138,0)),0)</f>
        <v>0</v>
      </c>
      <c r="AR17" s="116">
        <f>IFERROR(INDEX(集計pivot!$83:$102,MATCH(集計2022年度販売量!$B17,集計pivot!$A$83:$A$102,0),MATCH(集計2022年度販売量!AM$5,集計pivot!$83:$83,0)),0)</f>
        <v>0</v>
      </c>
      <c r="AS17" s="117">
        <f t="shared" si="10"/>
        <v>0</v>
      </c>
      <c r="AT17" s="109">
        <f>IFERROR(INDEX(集計pivot!$4:$24,MATCH(集計2022年度販売量!$B17,集計pivot!$A$4:$A$24,0),MATCH(集計2022年度販売量!AT$5,集計pivot!$4:$4,0)),0)</f>
        <v>0</v>
      </c>
      <c r="AU17" s="112">
        <f>IFERROR(INDEX(集計pivot!$28:$48,MATCH(集計2022年度販売量!$B17,集計pivot!$A$28:$A$48,0),MATCH(集計2022年度販売量!AT$5,集計pivot!$28:$28,0)),0)</f>
        <v>0</v>
      </c>
      <c r="AV17" s="113">
        <f>IFERROR(INDEX(集計pivot!$112:$131,MATCH(集計2022年度販売量!$B17,集計pivot!$A$112:$A$131,0),MATCH(集計2022年度販売量!AT$5,集計pivot!$112:$112,0)),0)</f>
        <v>0</v>
      </c>
      <c r="AW17" s="114">
        <f>IFERROR(INDEX(集計pivot!$163:$182,MATCH(集計2022年度販売量!$B17,集計pivot!$A$163:$A$182,0),MATCH(集計2022年度販売量!AT$5,集計pivot!$163:$163,0)),0)</f>
        <v>0</v>
      </c>
      <c r="AX17" s="115">
        <f>IFERROR(INDEX(集計pivot!$138:$157,MATCH(集計2022年度販売量!$B17,集計pivot!$A$138:$A$157,0),MATCH(集計2022年度販売量!AT$5,集計pivot!$138:$138,0)),0)</f>
        <v>0</v>
      </c>
      <c r="AY17" s="116">
        <f>IFERROR(INDEX(集計pivot!$83:$102,MATCH(集計2022年度販売量!$B17,集計pivot!$A$83:$A$102,0),MATCH(集計2022年度販売量!AT$5,集計pivot!$83:$83,0)),0)</f>
        <v>0</v>
      </c>
      <c r="AZ17" s="117">
        <f t="shared" si="11"/>
        <v>0</v>
      </c>
      <c r="BA17" s="109">
        <f>IFERROR(INDEX(集計pivot!$4:$24,MATCH(集計2022年度販売量!$B17,集計pivot!$A$4:$A$24,0),MATCH(集計2022年度販売量!BA$5,集計pivot!$4:$4,0)),0)</f>
        <v>0</v>
      </c>
      <c r="BB17" s="112">
        <f>IFERROR(INDEX(集計pivot!$28:$48,MATCH(集計2022年度販売量!$B17,集計pivot!$A$28:$A$48,0),MATCH(集計2022年度販売量!BA$5,集計pivot!$28:$28,0)),0)</f>
        <v>0</v>
      </c>
      <c r="BC17" s="113">
        <f>IFERROR(INDEX(集計pivot!$112:$131,MATCH(集計2022年度販売量!$B17,集計pivot!$A$112:$A$131,0),MATCH(集計2022年度販売量!BA$5,集計pivot!$112:$112,0)),0)</f>
        <v>0</v>
      </c>
      <c r="BD17" s="114">
        <f>IFERROR(INDEX(集計pivot!$163:$182,MATCH(集計2022年度販売量!$B17,集計pivot!$A$163:$A$182,0),MATCH(集計2022年度販売量!BA$5,集計pivot!$163:$163,0)),0)</f>
        <v>0</v>
      </c>
      <c r="BE17" s="115">
        <f>IFERROR(INDEX(集計pivot!$138:$157,MATCH(集計2022年度販売量!$B17,集計pivot!$A$138:$A$157,0),MATCH(集計2022年度販売量!BA$5,集計pivot!$138:$138,0)),0)</f>
        <v>0</v>
      </c>
      <c r="BF17" s="116">
        <f>IFERROR(INDEX(集計pivot!$83:$102,MATCH(集計2022年度販売量!$B17,集計pivot!$A$83:$A$102,0),MATCH(集計2022年度販売量!BA$5,集計pivot!$83:$83,0)),0)</f>
        <v>0</v>
      </c>
      <c r="BG17" s="117">
        <f t="shared" si="12"/>
        <v>0</v>
      </c>
      <c r="BH17" s="109">
        <f>IFERROR(INDEX(集計pivot!$4:$24,MATCH(集計2022年度販売量!$B17,集計pivot!$A$4:$A$24,0),MATCH(集計2022年度販売量!BH$5,集計pivot!$4:$4,0)),0)</f>
        <v>0</v>
      </c>
      <c r="BI17" s="112">
        <f>IFERROR(INDEX(集計pivot!$28:$48,MATCH(集計2022年度販売量!$B17,集計pivot!$A$28:$A$48,0),MATCH(集計2022年度販売量!BH$5,集計pivot!$28:$28,0)),0)</f>
        <v>0</v>
      </c>
      <c r="BJ17" s="113">
        <f>IFERROR(INDEX(集計pivot!$112:$131,MATCH(集計2022年度販売量!$B17,集計pivot!$A$112:$A$131,0),MATCH(集計2022年度販売量!BH$5,集計pivot!$112:$112,0)),0)</f>
        <v>0</v>
      </c>
      <c r="BK17" s="114">
        <f>IFERROR(INDEX(集計pivot!$163:$182,MATCH(集計2022年度販売量!$B17,集計pivot!$A$163:$A$182,0),MATCH(集計2022年度販売量!BH$5,集計pivot!$163:$163,0)),0)</f>
        <v>0</v>
      </c>
      <c r="BL17" s="115">
        <f>IFERROR(INDEX(集計pivot!$138:$157,MATCH(集計2022年度販売量!$B17,集計pivot!$A$138:$A$157,0),MATCH(集計2022年度販売量!BH$5,集計pivot!$138:$138,0)),0)</f>
        <v>0</v>
      </c>
      <c r="BM17" s="116">
        <f>IFERROR(INDEX(集計pivot!$83:$102,MATCH(集計2022年度販売量!$B17,集計pivot!$A$83:$A$102,0),MATCH(集計2022年度販売量!BH$5,集計pivot!$83:$83,0)),0)</f>
        <v>0</v>
      </c>
      <c r="BN17" s="117">
        <f t="shared" si="13"/>
        <v>0</v>
      </c>
      <c r="BO17" s="109">
        <f>IFERROR(INDEX(集計pivot!$4:$24,MATCH(集計2022年度販売量!$B17,集計pivot!$A$4:$A$24,0),MATCH(集計2022年度販売量!BO$5,集計pivot!$4:$4,0)),0)</f>
        <v>0</v>
      </c>
      <c r="BP17" s="112">
        <f>IFERROR(INDEX(集計pivot!$28:$48,MATCH(集計2022年度販売量!$B17,集計pivot!$A$28:$A$48,0),MATCH(集計2022年度販売量!BO$5,集計pivot!$28:$28,0)),0)</f>
        <v>0</v>
      </c>
      <c r="BQ17" s="113">
        <f>IFERROR(INDEX(集計pivot!$112:$131,MATCH(集計2022年度販売量!$B17,集計pivot!$A$112:$A$131,0),MATCH(集計2022年度販売量!BO$5,集計pivot!$112:$112,0)),0)</f>
        <v>0</v>
      </c>
      <c r="BR17" s="114">
        <f>IFERROR(INDEX(集計pivot!$163:$182,MATCH(集計2022年度販売量!$B17,集計pivot!$A$163:$A$182,0),MATCH(集計2022年度販売量!BO$5,集計pivot!$163:$163,0)),0)</f>
        <v>0</v>
      </c>
      <c r="BS17" s="115">
        <f>IFERROR(INDEX(集計pivot!$138:$157,MATCH(集計2022年度販売量!$B17,集計pivot!$A$138:$A$157,0),MATCH(集計2022年度販売量!BO$5,集計pivot!$138:$138,0)),0)</f>
        <v>0</v>
      </c>
      <c r="BT17" s="116">
        <f>IFERROR(INDEX(集計pivot!$83:$102,MATCH(集計2022年度販売量!$B17,集計pivot!$A$83:$A$102,0),MATCH(集計2022年度販売量!BO$5,集計pivot!$83:$83,0)),0)</f>
        <v>0</v>
      </c>
      <c r="BU17" s="117">
        <f t="shared" si="14"/>
        <v>0</v>
      </c>
      <c r="BV17" s="109">
        <f>IFERROR(INDEX(集計pivot!$4:$24,MATCH(集計2022年度販売量!$B17,集計pivot!$A$4:$A$24,0),MATCH(集計2022年度販売量!BV$5,集計pivot!$4:$4,0)),0)</f>
        <v>0</v>
      </c>
      <c r="BW17" s="112">
        <f>IFERROR(INDEX(集計pivot!$28:$48,MATCH(集計2022年度販売量!$B17,集計pivot!$A$28:$A$48,0),MATCH(集計2022年度販売量!BV$5,集計pivot!$28:$28,0)),0)</f>
        <v>0</v>
      </c>
      <c r="BX17" s="113">
        <f>IFERROR(INDEX(集計pivot!$112:$131,MATCH(集計2022年度販売量!$B17,集計pivot!$A$112:$A$131,0),MATCH(集計2022年度販売量!BV$5,集計pivot!$112:$112,0)),0)</f>
        <v>0</v>
      </c>
      <c r="BY17" s="114">
        <f>IFERROR(INDEX(集計pivot!$163:$182,MATCH(集計2022年度販売量!$B17,集計pivot!$A$163:$A$182,0),MATCH(集計2022年度販売量!BV$5,集計pivot!$163:$163,0)),0)</f>
        <v>0</v>
      </c>
      <c r="BZ17" s="115">
        <f>IFERROR(INDEX(集計pivot!$138:$157,MATCH(集計2022年度販売量!$B17,集計pivot!$A$138:$A$157,0),MATCH(集計2022年度販売量!BV$5,集計pivot!$138:$138,0)),0)</f>
        <v>0</v>
      </c>
      <c r="CA17" s="116">
        <f>IFERROR(INDEX(集計pivot!$83:$102,MATCH(集計2022年度販売量!$B17,集計pivot!$A$83:$A$102,0),MATCH(集計2022年度販売量!BV$5,集計pivot!$83:$83,0)),0)</f>
        <v>0</v>
      </c>
      <c r="CB17" s="117">
        <f t="shared" si="15"/>
        <v>0</v>
      </c>
      <c r="CC17" s="109">
        <f>IFERROR(INDEX(集計pivot!$4:$24,MATCH(集計2022年度販売量!$B17,集計pivot!$A$4:$A$24,0),MATCH(集計2022年度販売量!CC$5,集計pivot!$4:$4,0)),0)</f>
        <v>0</v>
      </c>
      <c r="CD17" s="112">
        <f>IFERROR(INDEX(集計pivot!$28:$48,MATCH(集計2022年度販売量!$B17,集計pivot!$A$28:$A$48,0),MATCH(集計2022年度販売量!CC$5,集計pivot!$28:$28,0)),0)</f>
        <v>0</v>
      </c>
      <c r="CE17" s="113">
        <f>IFERROR(INDEX(集計pivot!$112:$131,MATCH(集計2022年度販売量!$B17,集計pivot!$A$112:$A$131,0),MATCH(集計2022年度販売量!CC$5,集計pivot!$112:$112,0)),0)</f>
        <v>0</v>
      </c>
      <c r="CF17" s="114">
        <f>IFERROR(INDEX(集計pivot!$163:$182,MATCH(集計2022年度販売量!$B17,集計pivot!$A$163:$A$182,0),MATCH(集計2022年度販売量!CC$5,集計pivot!$163:$163,0)),0)</f>
        <v>0</v>
      </c>
      <c r="CG17" s="115">
        <f>IFERROR(INDEX(集計pivot!$138:$157,MATCH(集計2022年度販売量!$B17,集計pivot!$A$138:$A$157,0),MATCH(集計2022年度販売量!CC$5,集計pivot!$138:$138,0)),0)</f>
        <v>0</v>
      </c>
      <c r="CH17" s="116">
        <f>IFERROR(INDEX(集計pivot!$83:$102,MATCH(集計2022年度販売量!$B17,集計pivot!$A$83:$A$102,0),MATCH(集計2022年度販売量!CC$5,集計pivot!$83:$83,0)),0)</f>
        <v>0</v>
      </c>
      <c r="CI17" s="117">
        <f t="shared" si="16"/>
        <v>0</v>
      </c>
      <c r="CK17" t="str">
        <f t="shared" si="0"/>
        <v>原料用アルコール</v>
      </c>
      <c r="CL17" s="130">
        <f t="shared" si="1"/>
        <v>0</v>
      </c>
      <c r="CM17" s="130">
        <f t="shared" si="17"/>
        <v>0</v>
      </c>
      <c r="CN17" s="130">
        <f t="shared" si="2"/>
        <v>0</v>
      </c>
      <c r="CO17" s="130">
        <f t="shared" si="3"/>
        <v>0</v>
      </c>
      <c r="CQ17" s="131" t="str">
        <f t="shared" si="4"/>
        <v>原料用アルコール</v>
      </c>
      <c r="CR17" s="46">
        <f t="shared" si="18"/>
        <v>0</v>
      </c>
      <c r="CS17" s="46">
        <f t="shared" si="19"/>
        <v>0</v>
      </c>
      <c r="CT17" s="46">
        <f t="shared" si="20"/>
        <v>0</v>
      </c>
      <c r="CU17" s="46">
        <f t="shared" si="20"/>
        <v>0</v>
      </c>
      <c r="CY17" s="133" t="s">
        <v>311</v>
      </c>
      <c r="CZ17" s="134">
        <f t="shared" si="21"/>
        <v>0</v>
      </c>
      <c r="DA17" s="134"/>
      <c r="DB17" s="134">
        <f t="shared" si="22"/>
        <v>0</v>
      </c>
      <c r="DC17" s="134">
        <f t="shared" si="23"/>
        <v>0</v>
      </c>
    </row>
    <row r="18" spans="2:107" s="46" customFormat="1" x14ac:dyDescent="0.55000000000000004">
      <c r="B18" s="52" t="str">
        <f>'master（記入例）'!AL14</f>
        <v>発泡酒</v>
      </c>
      <c r="C18" s="107">
        <v>25.200000000000003</v>
      </c>
      <c r="D18" s="109">
        <f>IFERROR(INDEX(集計pivot!$4:$24,MATCH(集計2022年度販売量!$B18,集計pivot!$A$4:$A$24,0),MATCH(集計2022年度販売量!D$5,集計pivot!$4:$4,0)),0)</f>
        <v>0</v>
      </c>
      <c r="E18" s="112">
        <f>IFERROR(INDEX(集計pivot!$28:$48,MATCH(集計2022年度販売量!$B18,集計pivot!$A$28:$A$48,0),MATCH(集計2022年度販売量!D$5,集計pivot!$28:$28,0)),0)</f>
        <v>0</v>
      </c>
      <c r="F18" s="113">
        <f>IFERROR(INDEX(集計pivot!$112:$131,MATCH(集計2022年度販売量!$B18,集計pivot!$A$112:$A$131,0),MATCH(集計2022年度販売量!D$5,集計pivot!$112:$112,0)),0)</f>
        <v>0</v>
      </c>
      <c r="G18" s="114">
        <f>IFERROR(INDEX(集計pivot!$163:$182,MATCH(集計2022年度販売量!$B18,集計pivot!$A$163:$A$182,0),MATCH(集計2022年度販売量!D$5,集計pivot!$163:$163,0)),0)</f>
        <v>0</v>
      </c>
      <c r="H18" s="115">
        <f>IFERROR(INDEX(集計pivot!$138:$157,MATCH(集計2022年度販売量!$B18,集計pivot!$A$138:$A$157,0),MATCH(集計2022年度販売量!D$5,集計pivot!$138:$138,0)),0)</f>
        <v>0</v>
      </c>
      <c r="I18" s="116">
        <f>IFERROR(INDEX(集計pivot!$83:$102,MATCH(集計2022年度販売量!$B18,集計pivot!$A$83:$A$102,0),MATCH(集計2022年度販売量!D$5,集計pivot!$83:$83,0)),0)</f>
        <v>0</v>
      </c>
      <c r="J18" s="117">
        <f t="shared" si="5"/>
        <v>25.200000000000003</v>
      </c>
      <c r="K18" s="109">
        <f>IFERROR(INDEX(集計pivot!$4:$24,MATCH(集計2022年度販売量!$B18,集計pivot!$A$4:$A$24,0),MATCH(集計2022年度販売量!K$5,集計pivot!$4:$4,0)),0)</f>
        <v>0</v>
      </c>
      <c r="L18" s="112">
        <f>IFERROR(INDEX(集計pivot!$28:$48,MATCH(集計2022年度販売量!$B18,集計pivot!$A$28:$A$48,0),MATCH(集計2022年度販売量!K$5,集計pivot!$28:$28,0)),0)</f>
        <v>0</v>
      </c>
      <c r="M18" s="113">
        <f>IFERROR(INDEX(集計pivot!$112:$131,MATCH(集計2022年度販売量!$B18,集計pivot!$A$112:$A$131,0),MATCH(集計2022年度販売量!K$5,集計pivot!$112:$112,0)),0)</f>
        <v>0</v>
      </c>
      <c r="N18" s="114">
        <f>IFERROR(INDEX(集計pivot!$163:$182,MATCH(集計2022年度販売量!$B18,集計pivot!$A$163:$A$182,0),MATCH(集計2022年度販売量!K$5,集計pivot!$163:$163,0)),0)</f>
        <v>0</v>
      </c>
      <c r="O18" s="115">
        <f>IFERROR(INDEX(集計pivot!$138:$157,MATCH(集計2022年度販売量!$B18,集計pivot!$A$138:$A$157,0),MATCH(集計2022年度販売量!K$5,集計pivot!$138:$138,0)),0)</f>
        <v>0</v>
      </c>
      <c r="P18" s="116">
        <f>IFERROR(INDEX(集計pivot!$83:$102,MATCH(集計2022年度販売量!$B18,集計pivot!$A$83:$A$102,0),MATCH(集計2022年度販売量!K$5,集計pivot!$83:$83,0)),0)</f>
        <v>0</v>
      </c>
      <c r="Q18" s="117">
        <f t="shared" si="6"/>
        <v>25.200000000000003</v>
      </c>
      <c r="R18" s="109">
        <f>IFERROR(INDEX(集計pivot!$4:$24,MATCH(集計2022年度販売量!$B18,集計pivot!$A$4:$A$24,0),MATCH(集計2022年度販売量!R$5,集計pivot!$4:$4,0)),0)</f>
        <v>0</v>
      </c>
      <c r="S18" s="112">
        <f>IFERROR(INDEX(集計pivot!$28:$48,MATCH(集計2022年度販売量!$B18,集計pivot!$A$28:$A$48,0),MATCH(集計2022年度販売量!R$5,集計pivot!$28:$28,0)),0)</f>
        <v>0</v>
      </c>
      <c r="T18" s="113">
        <f>IFERROR(INDEX(集計pivot!$112:$131,MATCH(集計2022年度販売量!$B18,集計pivot!$A$112:$A$131,0),MATCH(集計2022年度販売量!R$5,集計pivot!$112:$112,0)),0)</f>
        <v>0</v>
      </c>
      <c r="U18" s="114">
        <f>IFERROR(INDEX(集計pivot!$163:$182,MATCH(集計2022年度販売量!$B18,集計pivot!$A$163:$A$182,0),MATCH(集計2022年度販売量!R$5,集計pivot!$163:$163,0)),0)</f>
        <v>0</v>
      </c>
      <c r="V18" s="115">
        <f>IFERROR(INDEX(集計pivot!$138:$157,MATCH(集計2022年度販売量!$B18,集計pivot!$A$138:$A$157,0),MATCH(集計2022年度販売量!R$5,集計pivot!$138:$138,0)),0)</f>
        <v>0</v>
      </c>
      <c r="W18" s="116">
        <f>IFERROR(INDEX(集計pivot!$83:$102,MATCH(集計2022年度販売量!$B18,集計pivot!$A$83:$A$102,0),MATCH(集計2022年度販売量!R$5,集計pivot!$83:$83,0)),0)</f>
        <v>0</v>
      </c>
      <c r="X18" s="117">
        <f t="shared" si="7"/>
        <v>25.200000000000003</v>
      </c>
      <c r="Y18" s="109">
        <f>IFERROR(INDEX(集計pivot!$4:$24,MATCH(集計2022年度販売量!$B18,集計pivot!$A$4:$A$24,0),MATCH(集計2022年度販売量!Y$5,集計pivot!$4:$4,0)),0)</f>
        <v>0</v>
      </c>
      <c r="Z18" s="112">
        <f>IFERROR(INDEX(集計pivot!$28:$48,MATCH(集計2022年度販売量!$B18,集計pivot!$A$28:$A$48,0),MATCH(集計2022年度販売量!Y$5,集計pivot!$28:$28,0)),0)</f>
        <v>0</v>
      </c>
      <c r="AA18" s="113">
        <f>IFERROR(INDEX(集計pivot!$112:$131,MATCH(集計2022年度販売量!$B18,集計pivot!$A$112:$A$131,0),MATCH(集計2022年度販売量!Y$5,集計pivot!$112:$112,0)),0)</f>
        <v>0</v>
      </c>
      <c r="AB18" s="114">
        <f>IFERROR(INDEX(集計pivot!$163:$182,MATCH(集計2022年度販売量!$B18,集計pivot!$A$163:$A$182,0),MATCH(集計2022年度販売量!Y$5,集計pivot!$163:$163,0)),0)</f>
        <v>0</v>
      </c>
      <c r="AC18" s="115">
        <f>IFERROR(INDEX(集計pivot!$138:$157,MATCH(集計2022年度販売量!$B18,集計pivot!$A$138:$A$157,0),MATCH(集計2022年度販売量!Y$5,集計pivot!$138:$138,0)),0)</f>
        <v>0</v>
      </c>
      <c r="AD18" s="116">
        <f>IFERROR(INDEX(集計pivot!$83:$102,MATCH(集計2022年度販売量!$B18,集計pivot!$A$83:$A$102,0),MATCH(集計2022年度販売量!Y$5,集計pivot!$83:$83,0)),0)</f>
        <v>0</v>
      </c>
      <c r="AE18" s="117">
        <f t="shared" si="8"/>
        <v>25.200000000000003</v>
      </c>
      <c r="AF18" s="109">
        <f>IFERROR(INDEX(集計pivot!$4:$24,MATCH(集計2022年度販売量!$B18,集計pivot!$A$4:$A$24,0),MATCH(集計2022年度販売量!AF$5,集計pivot!$4:$4,0)),0)</f>
        <v>0</v>
      </c>
      <c r="AG18" s="112">
        <f>IFERROR(INDEX(集計pivot!$28:$48,MATCH(集計2022年度販売量!$B18,集計pivot!$A$28:$A$48,0),MATCH(集計2022年度販売量!AF$5,集計pivot!$28:$28,0)),0)</f>
        <v>0</v>
      </c>
      <c r="AH18" s="113">
        <f>IFERROR(INDEX(集計pivot!$112:$131,MATCH(集計2022年度販売量!$B18,集計pivot!$A$112:$A$131,0),MATCH(集計2022年度販売量!AF$5,集計pivot!$112:$112,0)),0)</f>
        <v>0</v>
      </c>
      <c r="AI18" s="114">
        <f>IFERROR(INDEX(集計pivot!$163:$182,MATCH(集計2022年度販売量!$B18,集計pivot!$A$163:$A$182,0),MATCH(集計2022年度販売量!AF$5,集計pivot!$163:$163,0)),0)</f>
        <v>0</v>
      </c>
      <c r="AJ18" s="115">
        <f>IFERROR(INDEX(集計pivot!$138:$157,MATCH(集計2022年度販売量!$B18,集計pivot!$A$138:$A$157,0),MATCH(集計2022年度販売量!AF$5,集計pivot!$138:$138,0)),0)</f>
        <v>0</v>
      </c>
      <c r="AK18" s="116">
        <f>IFERROR(INDEX(集計pivot!$83:$102,MATCH(集計2022年度販売量!$B18,集計pivot!$A$83:$A$102,0),MATCH(集計2022年度販売量!AF$5,集計pivot!$83:$83,0)),0)</f>
        <v>0</v>
      </c>
      <c r="AL18" s="117">
        <f t="shared" si="9"/>
        <v>25.200000000000003</v>
      </c>
      <c r="AM18" s="109">
        <f>IFERROR(INDEX(集計pivot!$4:$24,MATCH(集計2022年度販売量!$B18,集計pivot!$A$4:$A$24,0),MATCH(集計2022年度販売量!AM$5,集計pivot!$4:$4,0)),0)</f>
        <v>0</v>
      </c>
      <c r="AN18" s="112">
        <f>IFERROR(INDEX(集計pivot!$28:$48,MATCH(集計2022年度販売量!$B18,集計pivot!$A$28:$A$48,0),MATCH(集計2022年度販売量!AM$5,集計pivot!$28:$28,0)),0)</f>
        <v>0</v>
      </c>
      <c r="AO18" s="113">
        <f>IFERROR(INDEX(集計pivot!$112:$131,MATCH(集計2022年度販売量!$B18,集計pivot!$A$112:$A$131,0),MATCH(集計2022年度販売量!AM$5,集計pivot!$112:$112,0)),0)</f>
        <v>0</v>
      </c>
      <c r="AP18" s="114">
        <f>IFERROR(INDEX(集計pivot!$163:$182,MATCH(集計2022年度販売量!$B18,集計pivot!$A$163:$A$182,0),MATCH(集計2022年度販売量!AM$5,集計pivot!$163:$163,0)),0)</f>
        <v>0</v>
      </c>
      <c r="AQ18" s="115">
        <f>IFERROR(INDEX(集計pivot!$138:$157,MATCH(集計2022年度販売量!$B18,集計pivot!$A$138:$A$157,0),MATCH(集計2022年度販売量!AM$5,集計pivot!$138:$138,0)),0)</f>
        <v>0</v>
      </c>
      <c r="AR18" s="116">
        <f>IFERROR(INDEX(集計pivot!$83:$102,MATCH(集計2022年度販売量!$B18,集計pivot!$A$83:$A$102,0),MATCH(集計2022年度販売量!AM$5,集計pivot!$83:$83,0)),0)</f>
        <v>0</v>
      </c>
      <c r="AS18" s="117">
        <f t="shared" si="10"/>
        <v>25.200000000000003</v>
      </c>
      <c r="AT18" s="109">
        <f>IFERROR(INDEX(集計pivot!$4:$24,MATCH(集計2022年度販売量!$B18,集計pivot!$A$4:$A$24,0),MATCH(集計2022年度販売量!AT$5,集計pivot!$4:$4,0)),0)</f>
        <v>0</v>
      </c>
      <c r="AU18" s="112">
        <f>IFERROR(INDEX(集計pivot!$28:$48,MATCH(集計2022年度販売量!$B18,集計pivot!$A$28:$A$48,0),MATCH(集計2022年度販売量!AT$5,集計pivot!$28:$28,0)),0)</f>
        <v>0</v>
      </c>
      <c r="AV18" s="113">
        <f>IFERROR(INDEX(集計pivot!$112:$131,MATCH(集計2022年度販売量!$B18,集計pivot!$A$112:$A$131,0),MATCH(集計2022年度販売量!AT$5,集計pivot!$112:$112,0)),0)</f>
        <v>0</v>
      </c>
      <c r="AW18" s="114">
        <f>IFERROR(INDEX(集計pivot!$163:$182,MATCH(集計2022年度販売量!$B18,集計pivot!$A$163:$A$182,0),MATCH(集計2022年度販売量!AT$5,集計pivot!$163:$163,0)),0)</f>
        <v>0</v>
      </c>
      <c r="AX18" s="115">
        <f>IFERROR(INDEX(集計pivot!$138:$157,MATCH(集計2022年度販売量!$B18,集計pivot!$A$138:$A$157,0),MATCH(集計2022年度販売量!AT$5,集計pivot!$138:$138,0)),0)</f>
        <v>0</v>
      </c>
      <c r="AY18" s="116">
        <f>IFERROR(INDEX(集計pivot!$83:$102,MATCH(集計2022年度販売量!$B18,集計pivot!$A$83:$A$102,0),MATCH(集計2022年度販売量!AT$5,集計pivot!$83:$83,0)),0)</f>
        <v>0</v>
      </c>
      <c r="AZ18" s="117">
        <f t="shared" si="11"/>
        <v>25.200000000000003</v>
      </c>
      <c r="BA18" s="109">
        <f>IFERROR(INDEX(集計pivot!$4:$24,MATCH(集計2022年度販売量!$B18,集計pivot!$A$4:$A$24,0),MATCH(集計2022年度販売量!BA$5,集計pivot!$4:$4,0)),0)</f>
        <v>0</v>
      </c>
      <c r="BB18" s="112">
        <f>IFERROR(INDEX(集計pivot!$28:$48,MATCH(集計2022年度販売量!$B18,集計pivot!$A$28:$A$48,0),MATCH(集計2022年度販売量!BA$5,集計pivot!$28:$28,0)),0)</f>
        <v>0</v>
      </c>
      <c r="BC18" s="113">
        <f>IFERROR(INDEX(集計pivot!$112:$131,MATCH(集計2022年度販売量!$B18,集計pivot!$A$112:$A$131,0),MATCH(集計2022年度販売量!BA$5,集計pivot!$112:$112,0)),0)</f>
        <v>0</v>
      </c>
      <c r="BD18" s="114">
        <f>IFERROR(INDEX(集計pivot!$163:$182,MATCH(集計2022年度販売量!$B18,集計pivot!$A$163:$A$182,0),MATCH(集計2022年度販売量!BA$5,集計pivot!$163:$163,0)),0)</f>
        <v>0</v>
      </c>
      <c r="BE18" s="115">
        <f>IFERROR(INDEX(集計pivot!$138:$157,MATCH(集計2022年度販売量!$B18,集計pivot!$A$138:$A$157,0),MATCH(集計2022年度販売量!BA$5,集計pivot!$138:$138,0)),0)</f>
        <v>0</v>
      </c>
      <c r="BF18" s="116">
        <f>IFERROR(INDEX(集計pivot!$83:$102,MATCH(集計2022年度販売量!$B18,集計pivot!$A$83:$A$102,0),MATCH(集計2022年度販売量!BA$5,集計pivot!$83:$83,0)),0)</f>
        <v>0</v>
      </c>
      <c r="BG18" s="117">
        <f t="shared" si="12"/>
        <v>25.200000000000003</v>
      </c>
      <c r="BH18" s="109">
        <f>IFERROR(INDEX(集計pivot!$4:$24,MATCH(集計2022年度販売量!$B18,集計pivot!$A$4:$A$24,0),MATCH(集計2022年度販売量!BH$5,集計pivot!$4:$4,0)),0)</f>
        <v>0</v>
      </c>
      <c r="BI18" s="112">
        <f>IFERROR(INDEX(集計pivot!$28:$48,MATCH(集計2022年度販売量!$B18,集計pivot!$A$28:$A$48,0),MATCH(集計2022年度販売量!BH$5,集計pivot!$28:$28,0)),0)</f>
        <v>0</v>
      </c>
      <c r="BJ18" s="113">
        <f>IFERROR(INDEX(集計pivot!$112:$131,MATCH(集計2022年度販売量!$B18,集計pivot!$A$112:$A$131,0),MATCH(集計2022年度販売量!BH$5,集計pivot!$112:$112,0)),0)</f>
        <v>0</v>
      </c>
      <c r="BK18" s="114">
        <f>IFERROR(INDEX(集計pivot!$163:$182,MATCH(集計2022年度販売量!$B18,集計pivot!$A$163:$A$182,0),MATCH(集計2022年度販売量!BH$5,集計pivot!$163:$163,0)),0)</f>
        <v>0</v>
      </c>
      <c r="BL18" s="115">
        <f>IFERROR(INDEX(集計pivot!$138:$157,MATCH(集計2022年度販売量!$B18,集計pivot!$A$138:$A$157,0),MATCH(集計2022年度販売量!BH$5,集計pivot!$138:$138,0)),0)</f>
        <v>0</v>
      </c>
      <c r="BM18" s="116">
        <f>IFERROR(INDEX(集計pivot!$83:$102,MATCH(集計2022年度販売量!$B18,集計pivot!$A$83:$A$102,0),MATCH(集計2022年度販売量!BH$5,集計pivot!$83:$83,0)),0)</f>
        <v>0</v>
      </c>
      <c r="BN18" s="117">
        <f t="shared" si="13"/>
        <v>25.200000000000003</v>
      </c>
      <c r="BO18" s="109">
        <f>IFERROR(INDEX(集計pivot!$4:$24,MATCH(集計2022年度販売量!$B18,集計pivot!$A$4:$A$24,0),MATCH(集計2022年度販売量!BO$5,集計pivot!$4:$4,0)),0)</f>
        <v>0</v>
      </c>
      <c r="BP18" s="112">
        <f>IFERROR(INDEX(集計pivot!$28:$48,MATCH(集計2022年度販売量!$B18,集計pivot!$A$28:$A$48,0),MATCH(集計2022年度販売量!BO$5,集計pivot!$28:$28,0)),0)</f>
        <v>0</v>
      </c>
      <c r="BQ18" s="113">
        <f>IFERROR(INDEX(集計pivot!$112:$131,MATCH(集計2022年度販売量!$B18,集計pivot!$A$112:$A$131,0),MATCH(集計2022年度販売量!BO$5,集計pivot!$112:$112,0)),0)</f>
        <v>0</v>
      </c>
      <c r="BR18" s="114">
        <f>IFERROR(INDEX(集計pivot!$163:$182,MATCH(集計2022年度販売量!$B18,集計pivot!$A$163:$A$182,0),MATCH(集計2022年度販売量!BO$5,集計pivot!$163:$163,0)),0)</f>
        <v>0</v>
      </c>
      <c r="BS18" s="115">
        <f>IFERROR(INDEX(集計pivot!$138:$157,MATCH(集計2022年度販売量!$B18,集計pivot!$A$138:$A$157,0),MATCH(集計2022年度販売量!BO$5,集計pivot!$138:$138,0)),0)</f>
        <v>0</v>
      </c>
      <c r="BT18" s="116">
        <f>IFERROR(INDEX(集計pivot!$83:$102,MATCH(集計2022年度販売量!$B18,集計pivot!$A$83:$A$102,0),MATCH(集計2022年度販売量!BO$5,集計pivot!$83:$83,0)),0)</f>
        <v>0</v>
      </c>
      <c r="BU18" s="117">
        <f t="shared" si="14"/>
        <v>25.200000000000003</v>
      </c>
      <c r="BV18" s="109">
        <f>IFERROR(INDEX(集計pivot!$4:$24,MATCH(集計2022年度販売量!$B18,集計pivot!$A$4:$A$24,0),MATCH(集計2022年度販売量!BV$5,集計pivot!$4:$4,0)),0)</f>
        <v>0</v>
      </c>
      <c r="BW18" s="112">
        <f>IFERROR(INDEX(集計pivot!$28:$48,MATCH(集計2022年度販売量!$B18,集計pivot!$A$28:$A$48,0),MATCH(集計2022年度販売量!BV$5,集計pivot!$28:$28,0)),0)</f>
        <v>0</v>
      </c>
      <c r="BX18" s="113">
        <f>IFERROR(INDEX(集計pivot!$112:$131,MATCH(集計2022年度販売量!$B18,集計pivot!$A$112:$A$131,0),MATCH(集計2022年度販売量!BV$5,集計pivot!$112:$112,0)),0)</f>
        <v>0</v>
      </c>
      <c r="BY18" s="114">
        <f>IFERROR(INDEX(集計pivot!$163:$182,MATCH(集計2022年度販売量!$B18,集計pivot!$A$163:$A$182,0),MATCH(集計2022年度販売量!BV$5,集計pivot!$163:$163,0)),0)</f>
        <v>0</v>
      </c>
      <c r="BZ18" s="115">
        <f>IFERROR(INDEX(集計pivot!$138:$157,MATCH(集計2022年度販売量!$B18,集計pivot!$A$138:$A$157,0),MATCH(集計2022年度販売量!BV$5,集計pivot!$138:$138,0)),0)</f>
        <v>0</v>
      </c>
      <c r="CA18" s="116">
        <f>IFERROR(INDEX(集計pivot!$83:$102,MATCH(集計2022年度販売量!$B18,集計pivot!$A$83:$A$102,0),MATCH(集計2022年度販売量!BV$5,集計pivot!$83:$83,0)),0)</f>
        <v>0</v>
      </c>
      <c r="CB18" s="117">
        <f t="shared" si="15"/>
        <v>25.200000000000003</v>
      </c>
      <c r="CC18" s="109">
        <f>IFERROR(INDEX(集計pivot!$4:$24,MATCH(集計2022年度販売量!$B18,集計pivot!$A$4:$A$24,0),MATCH(集計2022年度販売量!CC$5,集計pivot!$4:$4,0)),0)</f>
        <v>0</v>
      </c>
      <c r="CD18" s="112">
        <f>IFERROR(INDEX(集計pivot!$28:$48,MATCH(集計2022年度販売量!$B18,集計pivot!$A$28:$A$48,0),MATCH(集計2022年度販売量!CC$5,集計pivot!$28:$28,0)),0)</f>
        <v>0</v>
      </c>
      <c r="CE18" s="113">
        <f>IFERROR(INDEX(集計pivot!$112:$131,MATCH(集計2022年度販売量!$B18,集計pivot!$A$112:$A$131,0),MATCH(集計2022年度販売量!CC$5,集計pivot!$112:$112,0)),0)</f>
        <v>0</v>
      </c>
      <c r="CF18" s="114">
        <f>IFERROR(INDEX(集計pivot!$163:$182,MATCH(集計2022年度販売量!$B18,集計pivot!$A$163:$A$182,0),MATCH(集計2022年度販売量!CC$5,集計pivot!$163:$163,0)),0)</f>
        <v>0</v>
      </c>
      <c r="CG18" s="115">
        <f>IFERROR(INDEX(集計pivot!$138:$157,MATCH(集計2022年度販売量!$B18,集計pivot!$A$138:$A$157,0),MATCH(集計2022年度販売量!CC$5,集計pivot!$138:$138,0)),0)</f>
        <v>0</v>
      </c>
      <c r="CH18" s="116">
        <f>IFERROR(INDEX(集計pivot!$83:$102,MATCH(集計2022年度販売量!$B18,集計pivot!$A$83:$A$102,0),MATCH(集計2022年度販売量!CC$5,集計pivot!$83:$83,0)),0)</f>
        <v>0</v>
      </c>
      <c r="CI18" s="117">
        <f t="shared" si="16"/>
        <v>25.200000000000003</v>
      </c>
      <c r="CK18" t="str">
        <f t="shared" si="0"/>
        <v>発泡酒</v>
      </c>
      <c r="CL18" s="130">
        <f t="shared" si="1"/>
        <v>0</v>
      </c>
      <c r="CM18" s="130">
        <f t="shared" si="17"/>
        <v>25.200000000000003</v>
      </c>
      <c r="CN18" s="130">
        <f t="shared" si="2"/>
        <v>0</v>
      </c>
      <c r="CO18" s="130">
        <f t="shared" si="3"/>
        <v>25.200000000000003</v>
      </c>
      <c r="CQ18" s="131" t="str">
        <f t="shared" si="4"/>
        <v>発泡酒</v>
      </c>
      <c r="CR18" s="46">
        <f t="shared" si="18"/>
        <v>0</v>
      </c>
      <c r="CS18" s="46">
        <f t="shared" si="19"/>
        <v>25</v>
      </c>
      <c r="CT18" s="46">
        <f t="shared" si="20"/>
        <v>0</v>
      </c>
      <c r="CU18" s="46">
        <f t="shared" si="20"/>
        <v>25</v>
      </c>
      <c r="CY18" s="133" t="s">
        <v>312</v>
      </c>
      <c r="CZ18" s="134">
        <f t="shared" si="21"/>
        <v>0</v>
      </c>
      <c r="DA18" s="134"/>
      <c r="DB18" s="134">
        <f t="shared" si="22"/>
        <v>25</v>
      </c>
      <c r="DC18" s="134">
        <f t="shared" si="23"/>
        <v>25</v>
      </c>
    </row>
    <row r="19" spans="2:107" s="46" customFormat="1" x14ac:dyDescent="0.55000000000000004">
      <c r="B19" s="52" t="str">
        <f>'master（記入例）'!AL15</f>
        <v>その他の醸造酒</v>
      </c>
      <c r="C19" s="107">
        <v>2.5</v>
      </c>
      <c r="D19" s="109">
        <f>IFERROR(INDEX(集計pivot!$4:$24,MATCH(集計2022年度販売量!$B19,集計pivot!$A$4:$A$24,0),MATCH(集計2022年度販売量!D$5,集計pivot!$4:$4,0)),0)</f>
        <v>0</v>
      </c>
      <c r="E19" s="112">
        <f>IFERROR(INDEX(集計pivot!$28:$48,MATCH(集計2022年度販売量!$B19,集計pivot!$A$28:$A$48,0),MATCH(集計2022年度販売量!D$5,集計pivot!$28:$28,0)),0)</f>
        <v>0</v>
      </c>
      <c r="F19" s="113">
        <f>IFERROR(INDEX(集計pivot!$112:$131,MATCH(集計2022年度販売量!$B19,集計pivot!$A$112:$A$131,0),MATCH(集計2022年度販売量!D$5,集計pivot!$112:$112,0)),0)</f>
        <v>0</v>
      </c>
      <c r="G19" s="114">
        <f>IFERROR(INDEX(集計pivot!$163:$182,MATCH(集計2022年度販売量!$B19,集計pivot!$A$163:$A$182,0),MATCH(集計2022年度販売量!D$5,集計pivot!$163:$163,0)),0)</f>
        <v>0</v>
      </c>
      <c r="H19" s="115">
        <f>IFERROR(INDEX(集計pivot!$138:$157,MATCH(集計2022年度販売量!$B19,集計pivot!$A$138:$A$157,0),MATCH(集計2022年度販売量!D$5,集計pivot!$138:$138,0)),0)</f>
        <v>0</v>
      </c>
      <c r="I19" s="116">
        <f>IFERROR(INDEX(集計pivot!$83:$102,MATCH(集計2022年度販売量!$B19,集計pivot!$A$83:$A$102,0),MATCH(集計2022年度販売量!D$5,集計pivot!$83:$83,0)),0)</f>
        <v>0</v>
      </c>
      <c r="J19" s="117">
        <f t="shared" si="5"/>
        <v>2.5</v>
      </c>
      <c r="K19" s="109">
        <f>IFERROR(INDEX(集計pivot!$4:$24,MATCH(集計2022年度販売量!$B19,集計pivot!$A$4:$A$24,0),MATCH(集計2022年度販売量!K$5,集計pivot!$4:$4,0)),0)</f>
        <v>0</v>
      </c>
      <c r="L19" s="112">
        <f>IFERROR(INDEX(集計pivot!$28:$48,MATCH(集計2022年度販売量!$B19,集計pivot!$A$28:$A$48,0),MATCH(集計2022年度販売量!K$5,集計pivot!$28:$28,0)),0)</f>
        <v>0</v>
      </c>
      <c r="M19" s="113">
        <f>IFERROR(INDEX(集計pivot!$112:$131,MATCH(集計2022年度販売量!$B19,集計pivot!$A$112:$A$131,0),MATCH(集計2022年度販売量!K$5,集計pivot!$112:$112,0)),0)</f>
        <v>0</v>
      </c>
      <c r="N19" s="114">
        <f>IFERROR(INDEX(集計pivot!$163:$182,MATCH(集計2022年度販売量!$B19,集計pivot!$A$163:$A$182,0),MATCH(集計2022年度販売量!K$5,集計pivot!$163:$163,0)),0)</f>
        <v>0</v>
      </c>
      <c r="O19" s="115">
        <f>IFERROR(INDEX(集計pivot!$138:$157,MATCH(集計2022年度販売量!$B19,集計pivot!$A$138:$A$157,0),MATCH(集計2022年度販売量!K$5,集計pivot!$138:$138,0)),0)</f>
        <v>0</v>
      </c>
      <c r="P19" s="116">
        <f>IFERROR(INDEX(集計pivot!$83:$102,MATCH(集計2022年度販売量!$B19,集計pivot!$A$83:$A$102,0),MATCH(集計2022年度販売量!K$5,集計pivot!$83:$83,0)),0)</f>
        <v>0</v>
      </c>
      <c r="Q19" s="117">
        <f t="shared" si="6"/>
        <v>2.5</v>
      </c>
      <c r="R19" s="109">
        <f>IFERROR(INDEX(集計pivot!$4:$24,MATCH(集計2022年度販売量!$B19,集計pivot!$A$4:$A$24,0),MATCH(集計2022年度販売量!R$5,集計pivot!$4:$4,0)),0)</f>
        <v>0</v>
      </c>
      <c r="S19" s="112">
        <f>IFERROR(INDEX(集計pivot!$28:$48,MATCH(集計2022年度販売量!$B19,集計pivot!$A$28:$A$48,0),MATCH(集計2022年度販売量!R$5,集計pivot!$28:$28,0)),0)</f>
        <v>0</v>
      </c>
      <c r="T19" s="113">
        <f>IFERROR(INDEX(集計pivot!$112:$131,MATCH(集計2022年度販売量!$B19,集計pivot!$A$112:$A$131,0),MATCH(集計2022年度販売量!R$5,集計pivot!$112:$112,0)),0)</f>
        <v>0</v>
      </c>
      <c r="U19" s="114">
        <f>IFERROR(INDEX(集計pivot!$163:$182,MATCH(集計2022年度販売量!$B19,集計pivot!$A$163:$A$182,0),MATCH(集計2022年度販売量!R$5,集計pivot!$163:$163,0)),0)</f>
        <v>0</v>
      </c>
      <c r="V19" s="115">
        <f>IFERROR(INDEX(集計pivot!$138:$157,MATCH(集計2022年度販売量!$B19,集計pivot!$A$138:$A$157,0),MATCH(集計2022年度販売量!R$5,集計pivot!$138:$138,0)),0)</f>
        <v>0</v>
      </c>
      <c r="W19" s="116">
        <f>IFERROR(INDEX(集計pivot!$83:$102,MATCH(集計2022年度販売量!$B19,集計pivot!$A$83:$A$102,0),MATCH(集計2022年度販売量!R$5,集計pivot!$83:$83,0)),0)</f>
        <v>0</v>
      </c>
      <c r="X19" s="117">
        <f t="shared" si="7"/>
        <v>2.5</v>
      </c>
      <c r="Y19" s="109">
        <f>IFERROR(INDEX(集計pivot!$4:$24,MATCH(集計2022年度販売量!$B19,集計pivot!$A$4:$A$24,0),MATCH(集計2022年度販売量!Y$5,集計pivot!$4:$4,0)),0)</f>
        <v>0</v>
      </c>
      <c r="Z19" s="112">
        <f>IFERROR(INDEX(集計pivot!$28:$48,MATCH(集計2022年度販売量!$B19,集計pivot!$A$28:$A$48,0),MATCH(集計2022年度販売量!Y$5,集計pivot!$28:$28,0)),0)</f>
        <v>0</v>
      </c>
      <c r="AA19" s="113">
        <f>IFERROR(INDEX(集計pivot!$112:$131,MATCH(集計2022年度販売量!$B19,集計pivot!$A$112:$A$131,0),MATCH(集計2022年度販売量!Y$5,集計pivot!$112:$112,0)),0)</f>
        <v>0</v>
      </c>
      <c r="AB19" s="114">
        <f>IFERROR(INDEX(集計pivot!$163:$182,MATCH(集計2022年度販売量!$B19,集計pivot!$A$163:$A$182,0),MATCH(集計2022年度販売量!Y$5,集計pivot!$163:$163,0)),0)</f>
        <v>0</v>
      </c>
      <c r="AC19" s="115">
        <f>IFERROR(INDEX(集計pivot!$138:$157,MATCH(集計2022年度販売量!$B19,集計pivot!$A$138:$A$157,0),MATCH(集計2022年度販売量!Y$5,集計pivot!$138:$138,0)),0)</f>
        <v>0</v>
      </c>
      <c r="AD19" s="116">
        <f>IFERROR(INDEX(集計pivot!$83:$102,MATCH(集計2022年度販売量!$B19,集計pivot!$A$83:$A$102,0),MATCH(集計2022年度販売量!Y$5,集計pivot!$83:$83,0)),0)</f>
        <v>0</v>
      </c>
      <c r="AE19" s="117">
        <f t="shared" si="8"/>
        <v>2.5</v>
      </c>
      <c r="AF19" s="109">
        <f>IFERROR(INDEX(集計pivot!$4:$24,MATCH(集計2022年度販売量!$B19,集計pivot!$A$4:$A$24,0),MATCH(集計2022年度販売量!AF$5,集計pivot!$4:$4,0)),0)</f>
        <v>0</v>
      </c>
      <c r="AG19" s="112">
        <f>IFERROR(INDEX(集計pivot!$28:$48,MATCH(集計2022年度販売量!$B19,集計pivot!$A$28:$A$48,0),MATCH(集計2022年度販売量!AF$5,集計pivot!$28:$28,0)),0)</f>
        <v>0</v>
      </c>
      <c r="AH19" s="113">
        <f>IFERROR(INDEX(集計pivot!$112:$131,MATCH(集計2022年度販売量!$B19,集計pivot!$A$112:$A$131,0),MATCH(集計2022年度販売量!AF$5,集計pivot!$112:$112,0)),0)</f>
        <v>0</v>
      </c>
      <c r="AI19" s="114">
        <f>IFERROR(INDEX(集計pivot!$163:$182,MATCH(集計2022年度販売量!$B19,集計pivot!$A$163:$A$182,0),MATCH(集計2022年度販売量!AF$5,集計pivot!$163:$163,0)),0)</f>
        <v>0</v>
      </c>
      <c r="AJ19" s="115">
        <f>IFERROR(INDEX(集計pivot!$138:$157,MATCH(集計2022年度販売量!$B19,集計pivot!$A$138:$A$157,0),MATCH(集計2022年度販売量!AF$5,集計pivot!$138:$138,0)),0)</f>
        <v>0</v>
      </c>
      <c r="AK19" s="116">
        <f>IFERROR(INDEX(集計pivot!$83:$102,MATCH(集計2022年度販売量!$B19,集計pivot!$A$83:$A$102,0),MATCH(集計2022年度販売量!AF$5,集計pivot!$83:$83,0)),0)</f>
        <v>0</v>
      </c>
      <c r="AL19" s="117">
        <f t="shared" si="9"/>
        <v>2.5</v>
      </c>
      <c r="AM19" s="109">
        <f>IFERROR(INDEX(集計pivot!$4:$24,MATCH(集計2022年度販売量!$B19,集計pivot!$A$4:$A$24,0),MATCH(集計2022年度販売量!AM$5,集計pivot!$4:$4,0)),0)</f>
        <v>0</v>
      </c>
      <c r="AN19" s="112">
        <f>IFERROR(INDEX(集計pivot!$28:$48,MATCH(集計2022年度販売量!$B19,集計pivot!$A$28:$A$48,0),MATCH(集計2022年度販売量!AM$5,集計pivot!$28:$28,0)),0)</f>
        <v>0</v>
      </c>
      <c r="AO19" s="113">
        <f>IFERROR(INDEX(集計pivot!$112:$131,MATCH(集計2022年度販売量!$B19,集計pivot!$A$112:$A$131,0),MATCH(集計2022年度販売量!AM$5,集計pivot!$112:$112,0)),0)</f>
        <v>0</v>
      </c>
      <c r="AP19" s="114">
        <f>IFERROR(INDEX(集計pivot!$163:$182,MATCH(集計2022年度販売量!$B19,集計pivot!$A$163:$A$182,0),MATCH(集計2022年度販売量!AM$5,集計pivot!$163:$163,0)),0)</f>
        <v>0</v>
      </c>
      <c r="AQ19" s="115">
        <f>IFERROR(INDEX(集計pivot!$138:$157,MATCH(集計2022年度販売量!$B19,集計pivot!$A$138:$A$157,0),MATCH(集計2022年度販売量!AM$5,集計pivot!$138:$138,0)),0)</f>
        <v>0</v>
      </c>
      <c r="AR19" s="116">
        <f>IFERROR(INDEX(集計pivot!$83:$102,MATCH(集計2022年度販売量!$B19,集計pivot!$A$83:$A$102,0),MATCH(集計2022年度販売量!AM$5,集計pivot!$83:$83,0)),0)</f>
        <v>0</v>
      </c>
      <c r="AS19" s="117">
        <f t="shared" si="10"/>
        <v>2.5</v>
      </c>
      <c r="AT19" s="109">
        <f>IFERROR(INDEX(集計pivot!$4:$24,MATCH(集計2022年度販売量!$B19,集計pivot!$A$4:$A$24,0),MATCH(集計2022年度販売量!AT$5,集計pivot!$4:$4,0)),0)</f>
        <v>0</v>
      </c>
      <c r="AU19" s="112">
        <f>IFERROR(INDEX(集計pivot!$28:$48,MATCH(集計2022年度販売量!$B19,集計pivot!$A$28:$A$48,0),MATCH(集計2022年度販売量!AT$5,集計pivot!$28:$28,0)),0)</f>
        <v>0</v>
      </c>
      <c r="AV19" s="113">
        <f>IFERROR(INDEX(集計pivot!$112:$131,MATCH(集計2022年度販売量!$B19,集計pivot!$A$112:$A$131,0),MATCH(集計2022年度販売量!AT$5,集計pivot!$112:$112,0)),0)</f>
        <v>0</v>
      </c>
      <c r="AW19" s="114">
        <f>IFERROR(INDEX(集計pivot!$163:$182,MATCH(集計2022年度販売量!$B19,集計pivot!$A$163:$A$182,0),MATCH(集計2022年度販売量!AT$5,集計pivot!$163:$163,0)),0)</f>
        <v>0</v>
      </c>
      <c r="AX19" s="115">
        <f>IFERROR(INDEX(集計pivot!$138:$157,MATCH(集計2022年度販売量!$B19,集計pivot!$A$138:$A$157,0),MATCH(集計2022年度販売量!AT$5,集計pivot!$138:$138,0)),0)</f>
        <v>0</v>
      </c>
      <c r="AY19" s="116">
        <f>IFERROR(INDEX(集計pivot!$83:$102,MATCH(集計2022年度販売量!$B19,集計pivot!$A$83:$A$102,0),MATCH(集計2022年度販売量!AT$5,集計pivot!$83:$83,0)),0)</f>
        <v>0</v>
      </c>
      <c r="AZ19" s="117">
        <f t="shared" si="11"/>
        <v>2.5</v>
      </c>
      <c r="BA19" s="109">
        <f>IFERROR(INDEX(集計pivot!$4:$24,MATCH(集計2022年度販売量!$B19,集計pivot!$A$4:$A$24,0),MATCH(集計2022年度販売量!BA$5,集計pivot!$4:$4,0)),0)</f>
        <v>0</v>
      </c>
      <c r="BB19" s="112">
        <f>IFERROR(INDEX(集計pivot!$28:$48,MATCH(集計2022年度販売量!$B19,集計pivot!$A$28:$A$48,0),MATCH(集計2022年度販売量!BA$5,集計pivot!$28:$28,0)),0)</f>
        <v>0</v>
      </c>
      <c r="BC19" s="113">
        <f>IFERROR(INDEX(集計pivot!$112:$131,MATCH(集計2022年度販売量!$B19,集計pivot!$A$112:$A$131,0),MATCH(集計2022年度販売量!BA$5,集計pivot!$112:$112,0)),0)</f>
        <v>0</v>
      </c>
      <c r="BD19" s="114">
        <f>IFERROR(INDEX(集計pivot!$163:$182,MATCH(集計2022年度販売量!$B19,集計pivot!$A$163:$A$182,0),MATCH(集計2022年度販売量!BA$5,集計pivot!$163:$163,0)),0)</f>
        <v>0</v>
      </c>
      <c r="BE19" s="115">
        <f>IFERROR(INDEX(集計pivot!$138:$157,MATCH(集計2022年度販売量!$B19,集計pivot!$A$138:$A$157,0),MATCH(集計2022年度販売量!BA$5,集計pivot!$138:$138,0)),0)</f>
        <v>0</v>
      </c>
      <c r="BF19" s="116">
        <f>IFERROR(INDEX(集計pivot!$83:$102,MATCH(集計2022年度販売量!$B19,集計pivot!$A$83:$A$102,0),MATCH(集計2022年度販売量!BA$5,集計pivot!$83:$83,0)),0)</f>
        <v>0</v>
      </c>
      <c r="BG19" s="117">
        <f t="shared" si="12"/>
        <v>2.5</v>
      </c>
      <c r="BH19" s="109">
        <f>IFERROR(INDEX(集計pivot!$4:$24,MATCH(集計2022年度販売量!$B19,集計pivot!$A$4:$A$24,0),MATCH(集計2022年度販売量!BH$5,集計pivot!$4:$4,0)),0)</f>
        <v>0</v>
      </c>
      <c r="BI19" s="112">
        <f>IFERROR(INDEX(集計pivot!$28:$48,MATCH(集計2022年度販売量!$B19,集計pivot!$A$28:$A$48,0),MATCH(集計2022年度販売量!BH$5,集計pivot!$28:$28,0)),0)</f>
        <v>0</v>
      </c>
      <c r="BJ19" s="113">
        <f>IFERROR(INDEX(集計pivot!$112:$131,MATCH(集計2022年度販売量!$B19,集計pivot!$A$112:$A$131,0),MATCH(集計2022年度販売量!BH$5,集計pivot!$112:$112,0)),0)</f>
        <v>0</v>
      </c>
      <c r="BK19" s="114">
        <f>IFERROR(INDEX(集計pivot!$163:$182,MATCH(集計2022年度販売量!$B19,集計pivot!$A$163:$A$182,0),MATCH(集計2022年度販売量!BH$5,集計pivot!$163:$163,0)),0)</f>
        <v>0</v>
      </c>
      <c r="BL19" s="115">
        <f>IFERROR(INDEX(集計pivot!$138:$157,MATCH(集計2022年度販売量!$B19,集計pivot!$A$138:$A$157,0),MATCH(集計2022年度販売量!BH$5,集計pivot!$138:$138,0)),0)</f>
        <v>0</v>
      </c>
      <c r="BM19" s="116">
        <f>IFERROR(INDEX(集計pivot!$83:$102,MATCH(集計2022年度販売量!$B19,集計pivot!$A$83:$A$102,0),MATCH(集計2022年度販売量!BH$5,集計pivot!$83:$83,0)),0)</f>
        <v>0</v>
      </c>
      <c r="BN19" s="117">
        <f t="shared" si="13"/>
        <v>2.5</v>
      </c>
      <c r="BO19" s="109">
        <f>IFERROR(INDEX(集計pivot!$4:$24,MATCH(集計2022年度販売量!$B19,集計pivot!$A$4:$A$24,0),MATCH(集計2022年度販売量!BO$5,集計pivot!$4:$4,0)),0)</f>
        <v>0</v>
      </c>
      <c r="BP19" s="112">
        <f>IFERROR(INDEX(集計pivot!$28:$48,MATCH(集計2022年度販売量!$B19,集計pivot!$A$28:$A$48,0),MATCH(集計2022年度販売量!BO$5,集計pivot!$28:$28,0)),0)</f>
        <v>0</v>
      </c>
      <c r="BQ19" s="113">
        <f>IFERROR(INDEX(集計pivot!$112:$131,MATCH(集計2022年度販売量!$B19,集計pivot!$A$112:$A$131,0),MATCH(集計2022年度販売量!BO$5,集計pivot!$112:$112,0)),0)</f>
        <v>0</v>
      </c>
      <c r="BR19" s="114">
        <f>IFERROR(INDEX(集計pivot!$163:$182,MATCH(集計2022年度販売量!$B19,集計pivot!$A$163:$A$182,0),MATCH(集計2022年度販売量!BO$5,集計pivot!$163:$163,0)),0)</f>
        <v>0</v>
      </c>
      <c r="BS19" s="115">
        <f>IFERROR(INDEX(集計pivot!$138:$157,MATCH(集計2022年度販売量!$B19,集計pivot!$A$138:$A$157,0),MATCH(集計2022年度販売量!BO$5,集計pivot!$138:$138,0)),0)</f>
        <v>0</v>
      </c>
      <c r="BT19" s="116">
        <f>IFERROR(INDEX(集計pivot!$83:$102,MATCH(集計2022年度販売量!$B19,集計pivot!$A$83:$A$102,0),MATCH(集計2022年度販売量!BO$5,集計pivot!$83:$83,0)),0)</f>
        <v>0</v>
      </c>
      <c r="BU19" s="117">
        <f t="shared" si="14"/>
        <v>2.5</v>
      </c>
      <c r="BV19" s="109">
        <f>IFERROR(INDEX(集計pivot!$4:$24,MATCH(集計2022年度販売量!$B19,集計pivot!$A$4:$A$24,0),MATCH(集計2022年度販売量!BV$5,集計pivot!$4:$4,0)),0)</f>
        <v>0</v>
      </c>
      <c r="BW19" s="112">
        <f>IFERROR(INDEX(集計pivot!$28:$48,MATCH(集計2022年度販売量!$B19,集計pivot!$A$28:$A$48,0),MATCH(集計2022年度販売量!BV$5,集計pivot!$28:$28,0)),0)</f>
        <v>0</v>
      </c>
      <c r="BX19" s="113">
        <f>IFERROR(INDEX(集計pivot!$112:$131,MATCH(集計2022年度販売量!$B19,集計pivot!$A$112:$A$131,0),MATCH(集計2022年度販売量!BV$5,集計pivot!$112:$112,0)),0)</f>
        <v>0</v>
      </c>
      <c r="BY19" s="114">
        <f>IFERROR(INDEX(集計pivot!$163:$182,MATCH(集計2022年度販売量!$B19,集計pivot!$A$163:$A$182,0),MATCH(集計2022年度販売量!BV$5,集計pivot!$163:$163,0)),0)</f>
        <v>0</v>
      </c>
      <c r="BZ19" s="115">
        <f>IFERROR(INDEX(集計pivot!$138:$157,MATCH(集計2022年度販売量!$B19,集計pivot!$A$138:$A$157,0),MATCH(集計2022年度販売量!BV$5,集計pivot!$138:$138,0)),0)</f>
        <v>0</v>
      </c>
      <c r="CA19" s="116">
        <f>IFERROR(INDEX(集計pivot!$83:$102,MATCH(集計2022年度販売量!$B19,集計pivot!$A$83:$A$102,0),MATCH(集計2022年度販売量!BV$5,集計pivot!$83:$83,0)),0)</f>
        <v>0</v>
      </c>
      <c r="CB19" s="117">
        <f t="shared" si="15"/>
        <v>2.5</v>
      </c>
      <c r="CC19" s="109">
        <f>IFERROR(INDEX(集計pivot!$4:$24,MATCH(集計2022年度販売量!$B19,集計pivot!$A$4:$A$24,0),MATCH(集計2022年度販売量!CC$5,集計pivot!$4:$4,0)),0)</f>
        <v>0</v>
      </c>
      <c r="CD19" s="112">
        <f>IFERROR(INDEX(集計pivot!$28:$48,MATCH(集計2022年度販売量!$B19,集計pivot!$A$28:$A$48,0),MATCH(集計2022年度販売量!CC$5,集計pivot!$28:$28,0)),0)</f>
        <v>0</v>
      </c>
      <c r="CE19" s="113">
        <f>IFERROR(INDEX(集計pivot!$112:$131,MATCH(集計2022年度販売量!$B19,集計pivot!$A$112:$A$131,0),MATCH(集計2022年度販売量!CC$5,集計pivot!$112:$112,0)),0)</f>
        <v>0</v>
      </c>
      <c r="CF19" s="114">
        <f>IFERROR(INDEX(集計pivot!$163:$182,MATCH(集計2022年度販売量!$B19,集計pivot!$A$163:$A$182,0),MATCH(集計2022年度販売量!CC$5,集計pivot!$163:$163,0)),0)</f>
        <v>0</v>
      </c>
      <c r="CG19" s="115">
        <f>IFERROR(INDEX(集計pivot!$138:$157,MATCH(集計2022年度販売量!$B19,集計pivot!$A$138:$A$157,0),MATCH(集計2022年度販売量!CC$5,集計pivot!$138:$138,0)),0)</f>
        <v>0</v>
      </c>
      <c r="CH19" s="116">
        <f>IFERROR(INDEX(集計pivot!$83:$102,MATCH(集計2022年度販売量!$B19,集計pivot!$A$83:$A$102,0),MATCH(集計2022年度販売量!CC$5,集計pivot!$83:$83,0)),0)</f>
        <v>0</v>
      </c>
      <c r="CI19" s="117">
        <f t="shared" si="16"/>
        <v>2.5</v>
      </c>
      <c r="CK19" t="str">
        <f t="shared" si="0"/>
        <v>その他の醸造酒</v>
      </c>
      <c r="CL19" s="130">
        <f t="shared" si="1"/>
        <v>0</v>
      </c>
      <c r="CM19" s="130">
        <f t="shared" si="17"/>
        <v>2.5</v>
      </c>
      <c r="CN19" s="130">
        <f t="shared" si="2"/>
        <v>0</v>
      </c>
      <c r="CO19" s="130">
        <f t="shared" si="3"/>
        <v>2.5</v>
      </c>
      <c r="CQ19" s="131" t="str">
        <f t="shared" si="4"/>
        <v>その他の醸造酒</v>
      </c>
      <c r="CR19" s="46">
        <f t="shared" si="18"/>
        <v>0</v>
      </c>
      <c r="CS19" s="46">
        <f t="shared" si="19"/>
        <v>3</v>
      </c>
      <c r="CT19" s="46">
        <f t="shared" si="20"/>
        <v>0</v>
      </c>
      <c r="CU19" s="46">
        <f t="shared" si="20"/>
        <v>3</v>
      </c>
      <c r="CY19" s="133" t="s">
        <v>313</v>
      </c>
      <c r="CZ19" s="134">
        <f t="shared" si="21"/>
        <v>0</v>
      </c>
      <c r="DA19" s="134"/>
      <c r="DB19" s="134">
        <f t="shared" si="22"/>
        <v>3</v>
      </c>
      <c r="DC19" s="134">
        <f t="shared" si="23"/>
        <v>3</v>
      </c>
    </row>
    <row r="20" spans="2:107" s="46" customFormat="1" x14ac:dyDescent="0.55000000000000004">
      <c r="B20" s="52" t="str">
        <f>'master（記入例）'!AL16</f>
        <v>スピリッツ</v>
      </c>
      <c r="C20" s="107">
        <v>0.62000000000000011</v>
      </c>
      <c r="D20" s="109">
        <f>IFERROR(INDEX(集計pivot!$4:$24,MATCH(集計2022年度販売量!$B20,集計pivot!$A$4:$A$24,0),MATCH(集計2022年度販売量!D$5,集計pivot!$4:$4,0)),0)</f>
        <v>0</v>
      </c>
      <c r="E20" s="112">
        <f>IFERROR(INDEX(集計pivot!$28:$48,MATCH(集計2022年度販売量!$B20,集計pivot!$A$28:$A$48,0),MATCH(集計2022年度販売量!D$5,集計pivot!$28:$28,0)),0)</f>
        <v>0</v>
      </c>
      <c r="F20" s="113">
        <f>IFERROR(INDEX(集計pivot!$112:$131,MATCH(集計2022年度販売量!$B20,集計pivot!$A$112:$A$131,0),MATCH(集計2022年度販売量!D$5,集計pivot!$112:$112,0)),0)</f>
        <v>0</v>
      </c>
      <c r="G20" s="114">
        <f>IFERROR(INDEX(集計pivot!$163:$182,MATCH(集計2022年度販売量!$B20,集計pivot!$A$163:$A$182,0),MATCH(集計2022年度販売量!D$5,集計pivot!$163:$163,0)),0)</f>
        <v>0</v>
      </c>
      <c r="H20" s="115">
        <f>IFERROR(INDEX(集計pivot!$138:$157,MATCH(集計2022年度販売量!$B20,集計pivot!$A$138:$A$157,0),MATCH(集計2022年度販売量!D$5,集計pivot!$138:$138,0)),0)</f>
        <v>0</v>
      </c>
      <c r="I20" s="116">
        <f>IFERROR(INDEX(集計pivot!$83:$102,MATCH(集計2022年度販売量!$B20,集計pivot!$A$83:$A$102,0),MATCH(集計2022年度販売量!D$5,集計pivot!$83:$83,0)),0)</f>
        <v>0</v>
      </c>
      <c r="J20" s="117">
        <f t="shared" si="5"/>
        <v>0.62000000000000011</v>
      </c>
      <c r="K20" s="109">
        <f>IFERROR(INDEX(集計pivot!$4:$24,MATCH(集計2022年度販売量!$B20,集計pivot!$A$4:$A$24,0),MATCH(集計2022年度販売量!K$5,集計pivot!$4:$4,0)),0)</f>
        <v>0</v>
      </c>
      <c r="L20" s="112">
        <f>IFERROR(INDEX(集計pivot!$28:$48,MATCH(集計2022年度販売量!$B20,集計pivot!$A$28:$A$48,0),MATCH(集計2022年度販売量!K$5,集計pivot!$28:$28,0)),0)</f>
        <v>0</v>
      </c>
      <c r="M20" s="113">
        <f>IFERROR(INDEX(集計pivot!$112:$131,MATCH(集計2022年度販売量!$B20,集計pivot!$A$112:$A$131,0),MATCH(集計2022年度販売量!K$5,集計pivot!$112:$112,0)),0)</f>
        <v>0</v>
      </c>
      <c r="N20" s="114">
        <f>IFERROR(INDEX(集計pivot!$163:$182,MATCH(集計2022年度販売量!$B20,集計pivot!$A$163:$A$182,0),MATCH(集計2022年度販売量!K$5,集計pivot!$163:$163,0)),0)</f>
        <v>0</v>
      </c>
      <c r="O20" s="115">
        <f>IFERROR(INDEX(集計pivot!$138:$157,MATCH(集計2022年度販売量!$B20,集計pivot!$A$138:$A$157,0),MATCH(集計2022年度販売量!K$5,集計pivot!$138:$138,0)),0)</f>
        <v>0</v>
      </c>
      <c r="P20" s="116">
        <f>IFERROR(INDEX(集計pivot!$83:$102,MATCH(集計2022年度販売量!$B20,集計pivot!$A$83:$A$102,0),MATCH(集計2022年度販売量!K$5,集計pivot!$83:$83,0)),0)</f>
        <v>0</v>
      </c>
      <c r="Q20" s="117">
        <f t="shared" si="6"/>
        <v>0.62000000000000011</v>
      </c>
      <c r="R20" s="109">
        <f>IFERROR(INDEX(集計pivot!$4:$24,MATCH(集計2022年度販売量!$B20,集計pivot!$A$4:$A$24,0),MATCH(集計2022年度販売量!R$5,集計pivot!$4:$4,0)),0)</f>
        <v>0</v>
      </c>
      <c r="S20" s="112">
        <f>IFERROR(INDEX(集計pivot!$28:$48,MATCH(集計2022年度販売量!$B20,集計pivot!$A$28:$A$48,0),MATCH(集計2022年度販売量!R$5,集計pivot!$28:$28,0)),0)</f>
        <v>0</v>
      </c>
      <c r="T20" s="113">
        <f>IFERROR(INDEX(集計pivot!$112:$131,MATCH(集計2022年度販売量!$B20,集計pivot!$A$112:$A$131,0),MATCH(集計2022年度販売量!R$5,集計pivot!$112:$112,0)),0)</f>
        <v>0</v>
      </c>
      <c r="U20" s="114">
        <f>IFERROR(INDEX(集計pivot!$163:$182,MATCH(集計2022年度販売量!$B20,集計pivot!$A$163:$A$182,0),MATCH(集計2022年度販売量!R$5,集計pivot!$163:$163,0)),0)</f>
        <v>0</v>
      </c>
      <c r="V20" s="115">
        <f>IFERROR(INDEX(集計pivot!$138:$157,MATCH(集計2022年度販売量!$B20,集計pivot!$A$138:$A$157,0),MATCH(集計2022年度販売量!R$5,集計pivot!$138:$138,0)),0)</f>
        <v>0</v>
      </c>
      <c r="W20" s="116">
        <f>IFERROR(INDEX(集計pivot!$83:$102,MATCH(集計2022年度販売量!$B20,集計pivot!$A$83:$A$102,0),MATCH(集計2022年度販売量!R$5,集計pivot!$83:$83,0)),0)</f>
        <v>0</v>
      </c>
      <c r="X20" s="117">
        <f t="shared" si="7"/>
        <v>0.62000000000000011</v>
      </c>
      <c r="Y20" s="109">
        <f>IFERROR(INDEX(集計pivot!$4:$24,MATCH(集計2022年度販売量!$B20,集計pivot!$A$4:$A$24,0),MATCH(集計2022年度販売量!Y$5,集計pivot!$4:$4,0)),0)</f>
        <v>0</v>
      </c>
      <c r="Z20" s="112">
        <f>IFERROR(INDEX(集計pivot!$28:$48,MATCH(集計2022年度販売量!$B20,集計pivot!$A$28:$A$48,0),MATCH(集計2022年度販売量!Y$5,集計pivot!$28:$28,0)),0)</f>
        <v>0</v>
      </c>
      <c r="AA20" s="113">
        <f>IFERROR(INDEX(集計pivot!$112:$131,MATCH(集計2022年度販売量!$B20,集計pivot!$A$112:$A$131,0),MATCH(集計2022年度販売量!Y$5,集計pivot!$112:$112,0)),0)</f>
        <v>0</v>
      </c>
      <c r="AB20" s="114">
        <f>IFERROR(INDEX(集計pivot!$163:$182,MATCH(集計2022年度販売量!$B20,集計pivot!$A$163:$A$182,0),MATCH(集計2022年度販売量!Y$5,集計pivot!$163:$163,0)),0)</f>
        <v>0</v>
      </c>
      <c r="AC20" s="115">
        <f>IFERROR(INDEX(集計pivot!$138:$157,MATCH(集計2022年度販売量!$B20,集計pivot!$A$138:$A$157,0),MATCH(集計2022年度販売量!Y$5,集計pivot!$138:$138,0)),0)</f>
        <v>0</v>
      </c>
      <c r="AD20" s="116">
        <f>IFERROR(INDEX(集計pivot!$83:$102,MATCH(集計2022年度販売量!$B20,集計pivot!$A$83:$A$102,0),MATCH(集計2022年度販売量!Y$5,集計pivot!$83:$83,0)),0)</f>
        <v>0</v>
      </c>
      <c r="AE20" s="117">
        <f t="shared" si="8"/>
        <v>0.62000000000000011</v>
      </c>
      <c r="AF20" s="109">
        <f>IFERROR(INDEX(集計pivot!$4:$24,MATCH(集計2022年度販売量!$B20,集計pivot!$A$4:$A$24,0),MATCH(集計2022年度販売量!AF$5,集計pivot!$4:$4,0)),0)</f>
        <v>0</v>
      </c>
      <c r="AG20" s="112">
        <f>IFERROR(INDEX(集計pivot!$28:$48,MATCH(集計2022年度販売量!$B20,集計pivot!$A$28:$A$48,0),MATCH(集計2022年度販売量!AF$5,集計pivot!$28:$28,0)),0)</f>
        <v>0</v>
      </c>
      <c r="AH20" s="113">
        <f>IFERROR(INDEX(集計pivot!$112:$131,MATCH(集計2022年度販売量!$B20,集計pivot!$A$112:$A$131,0),MATCH(集計2022年度販売量!AF$5,集計pivot!$112:$112,0)),0)</f>
        <v>0</v>
      </c>
      <c r="AI20" s="114">
        <f>IFERROR(INDEX(集計pivot!$163:$182,MATCH(集計2022年度販売量!$B20,集計pivot!$A$163:$A$182,0),MATCH(集計2022年度販売量!AF$5,集計pivot!$163:$163,0)),0)</f>
        <v>0</v>
      </c>
      <c r="AJ20" s="115">
        <f>IFERROR(INDEX(集計pivot!$138:$157,MATCH(集計2022年度販売量!$B20,集計pivot!$A$138:$A$157,0),MATCH(集計2022年度販売量!AF$5,集計pivot!$138:$138,0)),0)</f>
        <v>0</v>
      </c>
      <c r="AK20" s="116">
        <f>IFERROR(INDEX(集計pivot!$83:$102,MATCH(集計2022年度販売量!$B20,集計pivot!$A$83:$A$102,0),MATCH(集計2022年度販売量!AF$5,集計pivot!$83:$83,0)),0)</f>
        <v>0</v>
      </c>
      <c r="AL20" s="117">
        <f t="shared" si="9"/>
        <v>0.62000000000000011</v>
      </c>
      <c r="AM20" s="109">
        <f>IFERROR(INDEX(集計pivot!$4:$24,MATCH(集計2022年度販売量!$B20,集計pivot!$A$4:$A$24,0),MATCH(集計2022年度販売量!AM$5,集計pivot!$4:$4,0)),0)</f>
        <v>0</v>
      </c>
      <c r="AN20" s="112">
        <f>IFERROR(INDEX(集計pivot!$28:$48,MATCH(集計2022年度販売量!$B20,集計pivot!$A$28:$A$48,0),MATCH(集計2022年度販売量!AM$5,集計pivot!$28:$28,0)),0)</f>
        <v>0</v>
      </c>
      <c r="AO20" s="113">
        <f>IFERROR(INDEX(集計pivot!$112:$131,MATCH(集計2022年度販売量!$B20,集計pivot!$A$112:$A$131,0),MATCH(集計2022年度販売量!AM$5,集計pivot!$112:$112,0)),0)</f>
        <v>0</v>
      </c>
      <c r="AP20" s="114">
        <f>IFERROR(INDEX(集計pivot!$163:$182,MATCH(集計2022年度販売量!$B20,集計pivot!$A$163:$A$182,0),MATCH(集計2022年度販売量!AM$5,集計pivot!$163:$163,0)),0)</f>
        <v>0</v>
      </c>
      <c r="AQ20" s="115">
        <f>IFERROR(INDEX(集計pivot!$138:$157,MATCH(集計2022年度販売量!$B20,集計pivot!$A$138:$A$157,0),MATCH(集計2022年度販売量!AM$5,集計pivot!$138:$138,0)),0)</f>
        <v>0</v>
      </c>
      <c r="AR20" s="116">
        <f>IFERROR(INDEX(集計pivot!$83:$102,MATCH(集計2022年度販売量!$B20,集計pivot!$A$83:$A$102,0),MATCH(集計2022年度販売量!AM$5,集計pivot!$83:$83,0)),0)</f>
        <v>0</v>
      </c>
      <c r="AS20" s="117">
        <f t="shared" si="10"/>
        <v>0.62000000000000011</v>
      </c>
      <c r="AT20" s="109">
        <f>IFERROR(INDEX(集計pivot!$4:$24,MATCH(集計2022年度販売量!$B20,集計pivot!$A$4:$A$24,0),MATCH(集計2022年度販売量!AT$5,集計pivot!$4:$4,0)),0)</f>
        <v>0</v>
      </c>
      <c r="AU20" s="112">
        <f>IFERROR(INDEX(集計pivot!$28:$48,MATCH(集計2022年度販売量!$B20,集計pivot!$A$28:$A$48,0),MATCH(集計2022年度販売量!AT$5,集計pivot!$28:$28,0)),0)</f>
        <v>0</v>
      </c>
      <c r="AV20" s="113">
        <f>IFERROR(INDEX(集計pivot!$112:$131,MATCH(集計2022年度販売量!$B20,集計pivot!$A$112:$A$131,0),MATCH(集計2022年度販売量!AT$5,集計pivot!$112:$112,0)),0)</f>
        <v>0</v>
      </c>
      <c r="AW20" s="114">
        <f>IFERROR(INDEX(集計pivot!$163:$182,MATCH(集計2022年度販売量!$B20,集計pivot!$A$163:$A$182,0),MATCH(集計2022年度販売量!AT$5,集計pivot!$163:$163,0)),0)</f>
        <v>0</v>
      </c>
      <c r="AX20" s="115">
        <f>IFERROR(INDEX(集計pivot!$138:$157,MATCH(集計2022年度販売量!$B20,集計pivot!$A$138:$A$157,0),MATCH(集計2022年度販売量!AT$5,集計pivot!$138:$138,0)),0)</f>
        <v>0</v>
      </c>
      <c r="AY20" s="116">
        <f>IFERROR(INDEX(集計pivot!$83:$102,MATCH(集計2022年度販売量!$B20,集計pivot!$A$83:$A$102,0),MATCH(集計2022年度販売量!AT$5,集計pivot!$83:$83,0)),0)</f>
        <v>0</v>
      </c>
      <c r="AZ20" s="117">
        <f t="shared" si="11"/>
        <v>0.62000000000000011</v>
      </c>
      <c r="BA20" s="109">
        <f>IFERROR(INDEX(集計pivot!$4:$24,MATCH(集計2022年度販売量!$B20,集計pivot!$A$4:$A$24,0),MATCH(集計2022年度販売量!BA$5,集計pivot!$4:$4,0)),0)</f>
        <v>0</v>
      </c>
      <c r="BB20" s="112">
        <f>IFERROR(INDEX(集計pivot!$28:$48,MATCH(集計2022年度販売量!$B20,集計pivot!$A$28:$A$48,0),MATCH(集計2022年度販売量!BA$5,集計pivot!$28:$28,0)),0)</f>
        <v>0</v>
      </c>
      <c r="BC20" s="113">
        <f>IFERROR(INDEX(集計pivot!$112:$131,MATCH(集計2022年度販売量!$B20,集計pivot!$A$112:$A$131,0),MATCH(集計2022年度販売量!BA$5,集計pivot!$112:$112,0)),0)</f>
        <v>0</v>
      </c>
      <c r="BD20" s="114">
        <f>IFERROR(INDEX(集計pivot!$163:$182,MATCH(集計2022年度販売量!$B20,集計pivot!$A$163:$A$182,0),MATCH(集計2022年度販売量!BA$5,集計pivot!$163:$163,0)),0)</f>
        <v>0</v>
      </c>
      <c r="BE20" s="115">
        <f>IFERROR(INDEX(集計pivot!$138:$157,MATCH(集計2022年度販売量!$B20,集計pivot!$A$138:$A$157,0),MATCH(集計2022年度販売量!BA$5,集計pivot!$138:$138,0)),0)</f>
        <v>0</v>
      </c>
      <c r="BF20" s="116">
        <f>IFERROR(INDEX(集計pivot!$83:$102,MATCH(集計2022年度販売量!$B20,集計pivot!$A$83:$A$102,0),MATCH(集計2022年度販売量!BA$5,集計pivot!$83:$83,0)),0)</f>
        <v>0</v>
      </c>
      <c r="BG20" s="117">
        <f t="shared" si="12"/>
        <v>0.62000000000000011</v>
      </c>
      <c r="BH20" s="109">
        <f>IFERROR(INDEX(集計pivot!$4:$24,MATCH(集計2022年度販売量!$B20,集計pivot!$A$4:$A$24,0),MATCH(集計2022年度販売量!BH$5,集計pivot!$4:$4,0)),0)</f>
        <v>0</v>
      </c>
      <c r="BI20" s="112">
        <f>IFERROR(INDEX(集計pivot!$28:$48,MATCH(集計2022年度販売量!$B20,集計pivot!$A$28:$A$48,0),MATCH(集計2022年度販売量!BH$5,集計pivot!$28:$28,0)),0)</f>
        <v>0</v>
      </c>
      <c r="BJ20" s="113">
        <f>IFERROR(INDEX(集計pivot!$112:$131,MATCH(集計2022年度販売量!$B20,集計pivot!$A$112:$A$131,0),MATCH(集計2022年度販売量!BH$5,集計pivot!$112:$112,0)),0)</f>
        <v>0</v>
      </c>
      <c r="BK20" s="114">
        <f>IFERROR(INDEX(集計pivot!$163:$182,MATCH(集計2022年度販売量!$B20,集計pivot!$A$163:$A$182,0),MATCH(集計2022年度販売量!BH$5,集計pivot!$163:$163,0)),0)</f>
        <v>0</v>
      </c>
      <c r="BL20" s="115">
        <f>IFERROR(INDEX(集計pivot!$138:$157,MATCH(集計2022年度販売量!$B20,集計pivot!$A$138:$A$157,0),MATCH(集計2022年度販売量!BH$5,集計pivot!$138:$138,0)),0)</f>
        <v>0</v>
      </c>
      <c r="BM20" s="116">
        <f>IFERROR(INDEX(集計pivot!$83:$102,MATCH(集計2022年度販売量!$B20,集計pivot!$A$83:$A$102,0),MATCH(集計2022年度販売量!BH$5,集計pivot!$83:$83,0)),0)</f>
        <v>0</v>
      </c>
      <c r="BN20" s="117">
        <f t="shared" si="13"/>
        <v>0.62000000000000011</v>
      </c>
      <c r="BO20" s="109">
        <f>IFERROR(INDEX(集計pivot!$4:$24,MATCH(集計2022年度販売量!$B20,集計pivot!$A$4:$A$24,0),MATCH(集計2022年度販売量!BO$5,集計pivot!$4:$4,0)),0)</f>
        <v>0</v>
      </c>
      <c r="BP20" s="112">
        <f>IFERROR(INDEX(集計pivot!$28:$48,MATCH(集計2022年度販売量!$B20,集計pivot!$A$28:$A$48,0),MATCH(集計2022年度販売量!BO$5,集計pivot!$28:$28,0)),0)</f>
        <v>0</v>
      </c>
      <c r="BQ20" s="113">
        <f>IFERROR(INDEX(集計pivot!$112:$131,MATCH(集計2022年度販売量!$B20,集計pivot!$A$112:$A$131,0),MATCH(集計2022年度販売量!BO$5,集計pivot!$112:$112,0)),0)</f>
        <v>0</v>
      </c>
      <c r="BR20" s="114">
        <f>IFERROR(INDEX(集計pivot!$163:$182,MATCH(集計2022年度販売量!$B20,集計pivot!$A$163:$A$182,0),MATCH(集計2022年度販売量!BO$5,集計pivot!$163:$163,0)),0)</f>
        <v>0</v>
      </c>
      <c r="BS20" s="115">
        <f>IFERROR(INDEX(集計pivot!$138:$157,MATCH(集計2022年度販売量!$B20,集計pivot!$A$138:$A$157,0),MATCH(集計2022年度販売量!BO$5,集計pivot!$138:$138,0)),0)</f>
        <v>0</v>
      </c>
      <c r="BT20" s="116">
        <f>IFERROR(INDEX(集計pivot!$83:$102,MATCH(集計2022年度販売量!$B20,集計pivot!$A$83:$A$102,0),MATCH(集計2022年度販売量!BO$5,集計pivot!$83:$83,0)),0)</f>
        <v>0</v>
      </c>
      <c r="BU20" s="117">
        <f t="shared" si="14"/>
        <v>0.62000000000000011</v>
      </c>
      <c r="BV20" s="109">
        <f>IFERROR(INDEX(集計pivot!$4:$24,MATCH(集計2022年度販売量!$B20,集計pivot!$A$4:$A$24,0),MATCH(集計2022年度販売量!BV$5,集計pivot!$4:$4,0)),0)</f>
        <v>0</v>
      </c>
      <c r="BW20" s="112">
        <f>IFERROR(INDEX(集計pivot!$28:$48,MATCH(集計2022年度販売量!$B20,集計pivot!$A$28:$A$48,0),MATCH(集計2022年度販売量!BV$5,集計pivot!$28:$28,0)),0)</f>
        <v>0</v>
      </c>
      <c r="BX20" s="113">
        <f>IFERROR(INDEX(集計pivot!$112:$131,MATCH(集計2022年度販売量!$B20,集計pivot!$A$112:$A$131,0),MATCH(集計2022年度販売量!BV$5,集計pivot!$112:$112,0)),0)</f>
        <v>0</v>
      </c>
      <c r="BY20" s="114">
        <f>IFERROR(INDEX(集計pivot!$163:$182,MATCH(集計2022年度販売量!$B20,集計pivot!$A$163:$A$182,0),MATCH(集計2022年度販売量!BV$5,集計pivot!$163:$163,0)),0)</f>
        <v>0</v>
      </c>
      <c r="BZ20" s="115">
        <f>IFERROR(INDEX(集計pivot!$138:$157,MATCH(集計2022年度販売量!$B20,集計pivot!$A$138:$A$157,0),MATCH(集計2022年度販売量!BV$5,集計pivot!$138:$138,0)),0)</f>
        <v>0</v>
      </c>
      <c r="CA20" s="116">
        <f>IFERROR(INDEX(集計pivot!$83:$102,MATCH(集計2022年度販売量!$B20,集計pivot!$A$83:$A$102,0),MATCH(集計2022年度販売量!BV$5,集計pivot!$83:$83,0)),0)</f>
        <v>0</v>
      </c>
      <c r="CB20" s="117">
        <f t="shared" si="15"/>
        <v>0.62000000000000011</v>
      </c>
      <c r="CC20" s="109">
        <f>IFERROR(INDEX(集計pivot!$4:$24,MATCH(集計2022年度販売量!$B20,集計pivot!$A$4:$A$24,0),MATCH(集計2022年度販売量!CC$5,集計pivot!$4:$4,0)),0)</f>
        <v>0</v>
      </c>
      <c r="CD20" s="112">
        <f>IFERROR(INDEX(集計pivot!$28:$48,MATCH(集計2022年度販売量!$B20,集計pivot!$A$28:$A$48,0),MATCH(集計2022年度販売量!CC$5,集計pivot!$28:$28,0)),0)</f>
        <v>0</v>
      </c>
      <c r="CE20" s="113">
        <f>IFERROR(INDEX(集計pivot!$112:$131,MATCH(集計2022年度販売量!$B20,集計pivot!$A$112:$A$131,0),MATCH(集計2022年度販売量!CC$5,集計pivot!$112:$112,0)),0)</f>
        <v>0</v>
      </c>
      <c r="CF20" s="114">
        <f>IFERROR(INDEX(集計pivot!$163:$182,MATCH(集計2022年度販売量!$B20,集計pivot!$A$163:$A$182,0),MATCH(集計2022年度販売量!CC$5,集計pivot!$163:$163,0)),0)</f>
        <v>0</v>
      </c>
      <c r="CG20" s="115">
        <f>IFERROR(INDEX(集計pivot!$138:$157,MATCH(集計2022年度販売量!$B20,集計pivot!$A$138:$A$157,0),MATCH(集計2022年度販売量!CC$5,集計pivot!$138:$138,0)),0)</f>
        <v>0</v>
      </c>
      <c r="CH20" s="116">
        <f>IFERROR(INDEX(集計pivot!$83:$102,MATCH(集計2022年度販売量!$B20,集計pivot!$A$83:$A$102,0),MATCH(集計2022年度販売量!CC$5,集計pivot!$83:$83,0)),0)</f>
        <v>0</v>
      </c>
      <c r="CI20" s="117">
        <f t="shared" si="16"/>
        <v>0.62000000000000011</v>
      </c>
      <c r="CK20" t="str">
        <f t="shared" si="0"/>
        <v>スピリッツ</v>
      </c>
      <c r="CL20" s="130">
        <f t="shared" si="1"/>
        <v>0</v>
      </c>
      <c r="CM20" s="130">
        <f t="shared" si="17"/>
        <v>0.62000000000000011</v>
      </c>
      <c r="CN20" s="130">
        <f t="shared" si="2"/>
        <v>0</v>
      </c>
      <c r="CO20" s="130">
        <f t="shared" si="3"/>
        <v>0.62000000000000011</v>
      </c>
      <c r="CQ20" s="131" t="str">
        <f t="shared" si="4"/>
        <v>スピリッツ</v>
      </c>
      <c r="CR20" s="46">
        <f t="shared" si="18"/>
        <v>0</v>
      </c>
      <c r="CS20" s="46">
        <f t="shared" si="19"/>
        <v>1</v>
      </c>
      <c r="CT20" s="46">
        <f t="shared" si="20"/>
        <v>0</v>
      </c>
      <c r="CU20" s="46">
        <f t="shared" si="20"/>
        <v>1</v>
      </c>
      <c r="CY20" s="133" t="s">
        <v>314</v>
      </c>
      <c r="CZ20" s="134">
        <f t="shared" si="21"/>
        <v>0</v>
      </c>
      <c r="DA20" s="134"/>
      <c r="DB20" s="134">
        <f t="shared" si="22"/>
        <v>1</v>
      </c>
      <c r="DC20" s="134">
        <f t="shared" si="23"/>
        <v>1</v>
      </c>
    </row>
    <row r="21" spans="2:107" s="46" customFormat="1" x14ac:dyDescent="0.55000000000000004">
      <c r="B21" s="52" t="str">
        <f>'master（記入例）'!AL17</f>
        <v>リキュール</v>
      </c>
      <c r="C21" s="107">
        <v>1.6799999999999995</v>
      </c>
      <c r="D21" s="109">
        <f>IFERROR(INDEX(集計pivot!$4:$24,MATCH(集計2022年度販売量!$B21,集計pivot!$A$4:$A$24,0),MATCH(集計2022年度販売量!D$5,集計pivot!$4:$4,0)),0)</f>
        <v>0</v>
      </c>
      <c r="E21" s="112">
        <f>IFERROR(INDEX(集計pivot!$28:$48,MATCH(集計2022年度販売量!$B21,集計pivot!$A$28:$A$48,0),MATCH(集計2022年度販売量!D$5,集計pivot!$28:$28,0)),0)</f>
        <v>0</v>
      </c>
      <c r="F21" s="113">
        <f>IFERROR(INDEX(集計pivot!$112:$131,MATCH(集計2022年度販売量!$B21,集計pivot!$A$112:$A$131,0),MATCH(集計2022年度販売量!D$5,集計pivot!$112:$112,0)),0)</f>
        <v>0</v>
      </c>
      <c r="G21" s="114">
        <f>IFERROR(INDEX(集計pivot!$163:$182,MATCH(集計2022年度販売量!$B21,集計pivot!$A$163:$A$182,0),MATCH(集計2022年度販売量!D$5,集計pivot!$163:$163,0)),0)</f>
        <v>0</v>
      </c>
      <c r="H21" s="115">
        <f>IFERROR(INDEX(集計pivot!$138:$157,MATCH(集計2022年度販売量!$B21,集計pivot!$A$138:$A$157,0),MATCH(集計2022年度販売量!D$5,集計pivot!$138:$138,0)),0)</f>
        <v>0</v>
      </c>
      <c r="I21" s="116">
        <f>IFERROR(INDEX(集計pivot!$83:$102,MATCH(集計2022年度販売量!$B21,集計pivot!$A$83:$A$102,0),MATCH(集計2022年度販売量!D$5,集計pivot!$83:$83,0)),0)</f>
        <v>0</v>
      </c>
      <c r="J21" s="117">
        <f t="shared" si="5"/>
        <v>1.6799999999999995</v>
      </c>
      <c r="K21" s="109">
        <f>IFERROR(INDEX(集計pivot!$4:$24,MATCH(集計2022年度販売量!$B21,集計pivot!$A$4:$A$24,0),MATCH(集計2022年度販売量!K$5,集計pivot!$4:$4,0)),0)</f>
        <v>0</v>
      </c>
      <c r="L21" s="112">
        <f>IFERROR(INDEX(集計pivot!$28:$48,MATCH(集計2022年度販売量!$B21,集計pivot!$A$28:$A$48,0),MATCH(集計2022年度販売量!K$5,集計pivot!$28:$28,0)),0)</f>
        <v>0</v>
      </c>
      <c r="M21" s="113">
        <f>IFERROR(INDEX(集計pivot!$112:$131,MATCH(集計2022年度販売量!$B21,集計pivot!$A$112:$A$131,0),MATCH(集計2022年度販売量!K$5,集計pivot!$112:$112,0)),0)</f>
        <v>0</v>
      </c>
      <c r="N21" s="114">
        <f>IFERROR(INDEX(集計pivot!$163:$182,MATCH(集計2022年度販売量!$B21,集計pivot!$A$163:$A$182,0),MATCH(集計2022年度販売量!K$5,集計pivot!$163:$163,0)),0)</f>
        <v>0</v>
      </c>
      <c r="O21" s="115">
        <f>IFERROR(INDEX(集計pivot!$138:$157,MATCH(集計2022年度販売量!$B21,集計pivot!$A$138:$A$157,0),MATCH(集計2022年度販売量!K$5,集計pivot!$138:$138,0)),0)</f>
        <v>0</v>
      </c>
      <c r="P21" s="116">
        <f>IFERROR(INDEX(集計pivot!$83:$102,MATCH(集計2022年度販売量!$B21,集計pivot!$A$83:$A$102,0),MATCH(集計2022年度販売量!K$5,集計pivot!$83:$83,0)),0)</f>
        <v>0</v>
      </c>
      <c r="Q21" s="117">
        <f t="shared" si="6"/>
        <v>1.6799999999999995</v>
      </c>
      <c r="R21" s="109">
        <f>IFERROR(INDEX(集計pivot!$4:$24,MATCH(集計2022年度販売量!$B21,集計pivot!$A$4:$A$24,0),MATCH(集計2022年度販売量!R$5,集計pivot!$4:$4,0)),0)</f>
        <v>0</v>
      </c>
      <c r="S21" s="112">
        <f>IFERROR(INDEX(集計pivot!$28:$48,MATCH(集計2022年度販売量!$B21,集計pivot!$A$28:$A$48,0),MATCH(集計2022年度販売量!R$5,集計pivot!$28:$28,0)),0)</f>
        <v>0</v>
      </c>
      <c r="T21" s="113">
        <f>IFERROR(INDEX(集計pivot!$112:$131,MATCH(集計2022年度販売量!$B21,集計pivot!$A$112:$A$131,0),MATCH(集計2022年度販売量!R$5,集計pivot!$112:$112,0)),0)</f>
        <v>0</v>
      </c>
      <c r="U21" s="114">
        <f>IFERROR(INDEX(集計pivot!$163:$182,MATCH(集計2022年度販売量!$B21,集計pivot!$A$163:$A$182,0),MATCH(集計2022年度販売量!R$5,集計pivot!$163:$163,0)),0)</f>
        <v>0</v>
      </c>
      <c r="V21" s="115">
        <f>IFERROR(INDEX(集計pivot!$138:$157,MATCH(集計2022年度販売量!$B21,集計pivot!$A$138:$A$157,0),MATCH(集計2022年度販売量!R$5,集計pivot!$138:$138,0)),0)</f>
        <v>0</v>
      </c>
      <c r="W21" s="116">
        <f>IFERROR(INDEX(集計pivot!$83:$102,MATCH(集計2022年度販売量!$B21,集計pivot!$A$83:$A$102,0),MATCH(集計2022年度販売量!R$5,集計pivot!$83:$83,0)),0)</f>
        <v>0</v>
      </c>
      <c r="X21" s="117">
        <f t="shared" si="7"/>
        <v>1.6799999999999995</v>
      </c>
      <c r="Y21" s="109">
        <f>IFERROR(INDEX(集計pivot!$4:$24,MATCH(集計2022年度販売量!$B21,集計pivot!$A$4:$A$24,0),MATCH(集計2022年度販売量!Y$5,集計pivot!$4:$4,0)),0)</f>
        <v>0</v>
      </c>
      <c r="Z21" s="112">
        <f>IFERROR(INDEX(集計pivot!$28:$48,MATCH(集計2022年度販売量!$B21,集計pivot!$A$28:$A$48,0),MATCH(集計2022年度販売量!Y$5,集計pivot!$28:$28,0)),0)</f>
        <v>0</v>
      </c>
      <c r="AA21" s="113">
        <f>IFERROR(INDEX(集計pivot!$112:$131,MATCH(集計2022年度販売量!$B21,集計pivot!$A$112:$A$131,0),MATCH(集計2022年度販売量!Y$5,集計pivot!$112:$112,0)),0)</f>
        <v>0</v>
      </c>
      <c r="AB21" s="114">
        <f>IFERROR(INDEX(集計pivot!$163:$182,MATCH(集計2022年度販売量!$B21,集計pivot!$A$163:$A$182,0),MATCH(集計2022年度販売量!Y$5,集計pivot!$163:$163,0)),0)</f>
        <v>0</v>
      </c>
      <c r="AC21" s="115">
        <f>IFERROR(INDEX(集計pivot!$138:$157,MATCH(集計2022年度販売量!$B21,集計pivot!$A$138:$A$157,0),MATCH(集計2022年度販売量!Y$5,集計pivot!$138:$138,0)),0)</f>
        <v>0</v>
      </c>
      <c r="AD21" s="116">
        <f>IFERROR(INDEX(集計pivot!$83:$102,MATCH(集計2022年度販売量!$B21,集計pivot!$A$83:$A$102,0),MATCH(集計2022年度販売量!Y$5,集計pivot!$83:$83,0)),0)</f>
        <v>0</v>
      </c>
      <c r="AE21" s="117">
        <f t="shared" si="8"/>
        <v>1.6799999999999995</v>
      </c>
      <c r="AF21" s="109">
        <f>IFERROR(INDEX(集計pivot!$4:$24,MATCH(集計2022年度販売量!$B21,集計pivot!$A$4:$A$24,0),MATCH(集計2022年度販売量!AF$5,集計pivot!$4:$4,0)),0)</f>
        <v>0</v>
      </c>
      <c r="AG21" s="112">
        <f>IFERROR(INDEX(集計pivot!$28:$48,MATCH(集計2022年度販売量!$B21,集計pivot!$A$28:$A$48,0),MATCH(集計2022年度販売量!AF$5,集計pivot!$28:$28,0)),0)</f>
        <v>0</v>
      </c>
      <c r="AH21" s="113">
        <f>IFERROR(INDEX(集計pivot!$112:$131,MATCH(集計2022年度販売量!$B21,集計pivot!$A$112:$A$131,0),MATCH(集計2022年度販売量!AF$5,集計pivot!$112:$112,0)),0)</f>
        <v>0</v>
      </c>
      <c r="AI21" s="114">
        <f>IFERROR(INDEX(集計pivot!$163:$182,MATCH(集計2022年度販売量!$B21,集計pivot!$A$163:$A$182,0),MATCH(集計2022年度販売量!AF$5,集計pivot!$163:$163,0)),0)</f>
        <v>0</v>
      </c>
      <c r="AJ21" s="115">
        <f>IFERROR(INDEX(集計pivot!$138:$157,MATCH(集計2022年度販売量!$B21,集計pivot!$A$138:$A$157,0),MATCH(集計2022年度販売量!AF$5,集計pivot!$138:$138,0)),0)</f>
        <v>0</v>
      </c>
      <c r="AK21" s="116">
        <f>IFERROR(INDEX(集計pivot!$83:$102,MATCH(集計2022年度販売量!$B21,集計pivot!$A$83:$A$102,0),MATCH(集計2022年度販売量!AF$5,集計pivot!$83:$83,0)),0)</f>
        <v>0</v>
      </c>
      <c r="AL21" s="117">
        <f t="shared" si="9"/>
        <v>1.6799999999999995</v>
      </c>
      <c r="AM21" s="109">
        <f>IFERROR(INDEX(集計pivot!$4:$24,MATCH(集計2022年度販売量!$B21,集計pivot!$A$4:$A$24,0),MATCH(集計2022年度販売量!AM$5,集計pivot!$4:$4,0)),0)</f>
        <v>0</v>
      </c>
      <c r="AN21" s="112">
        <f>IFERROR(INDEX(集計pivot!$28:$48,MATCH(集計2022年度販売量!$B21,集計pivot!$A$28:$A$48,0),MATCH(集計2022年度販売量!AM$5,集計pivot!$28:$28,0)),0)</f>
        <v>0</v>
      </c>
      <c r="AO21" s="113">
        <f>IFERROR(INDEX(集計pivot!$112:$131,MATCH(集計2022年度販売量!$B21,集計pivot!$A$112:$A$131,0),MATCH(集計2022年度販売量!AM$5,集計pivot!$112:$112,0)),0)</f>
        <v>0</v>
      </c>
      <c r="AP21" s="114">
        <f>IFERROR(INDEX(集計pivot!$163:$182,MATCH(集計2022年度販売量!$B21,集計pivot!$A$163:$A$182,0),MATCH(集計2022年度販売量!AM$5,集計pivot!$163:$163,0)),0)</f>
        <v>0</v>
      </c>
      <c r="AQ21" s="115">
        <f>IFERROR(INDEX(集計pivot!$138:$157,MATCH(集計2022年度販売量!$B21,集計pivot!$A$138:$A$157,0),MATCH(集計2022年度販売量!AM$5,集計pivot!$138:$138,0)),0)</f>
        <v>0</v>
      </c>
      <c r="AR21" s="116">
        <f>IFERROR(INDEX(集計pivot!$83:$102,MATCH(集計2022年度販売量!$B21,集計pivot!$A$83:$A$102,0),MATCH(集計2022年度販売量!AM$5,集計pivot!$83:$83,0)),0)</f>
        <v>0</v>
      </c>
      <c r="AS21" s="117">
        <f t="shared" si="10"/>
        <v>1.6799999999999995</v>
      </c>
      <c r="AT21" s="109">
        <f>IFERROR(INDEX(集計pivot!$4:$24,MATCH(集計2022年度販売量!$B21,集計pivot!$A$4:$A$24,0),MATCH(集計2022年度販売量!AT$5,集計pivot!$4:$4,0)),0)</f>
        <v>0</v>
      </c>
      <c r="AU21" s="112">
        <f>IFERROR(INDEX(集計pivot!$28:$48,MATCH(集計2022年度販売量!$B21,集計pivot!$A$28:$A$48,0),MATCH(集計2022年度販売量!AT$5,集計pivot!$28:$28,0)),0)</f>
        <v>0</v>
      </c>
      <c r="AV21" s="113">
        <f>IFERROR(INDEX(集計pivot!$112:$131,MATCH(集計2022年度販売量!$B21,集計pivot!$A$112:$A$131,0),MATCH(集計2022年度販売量!AT$5,集計pivot!$112:$112,0)),0)</f>
        <v>0</v>
      </c>
      <c r="AW21" s="114">
        <f>IFERROR(INDEX(集計pivot!$163:$182,MATCH(集計2022年度販売量!$B21,集計pivot!$A$163:$A$182,0),MATCH(集計2022年度販売量!AT$5,集計pivot!$163:$163,0)),0)</f>
        <v>0</v>
      </c>
      <c r="AX21" s="115">
        <f>IFERROR(INDEX(集計pivot!$138:$157,MATCH(集計2022年度販売量!$B21,集計pivot!$A$138:$A$157,0),MATCH(集計2022年度販売量!AT$5,集計pivot!$138:$138,0)),0)</f>
        <v>0</v>
      </c>
      <c r="AY21" s="116">
        <f>IFERROR(INDEX(集計pivot!$83:$102,MATCH(集計2022年度販売量!$B21,集計pivot!$A$83:$A$102,0),MATCH(集計2022年度販売量!AT$5,集計pivot!$83:$83,0)),0)</f>
        <v>0</v>
      </c>
      <c r="AZ21" s="117">
        <f t="shared" si="11"/>
        <v>1.6799999999999995</v>
      </c>
      <c r="BA21" s="109">
        <f>IFERROR(INDEX(集計pivot!$4:$24,MATCH(集計2022年度販売量!$B21,集計pivot!$A$4:$A$24,0),MATCH(集計2022年度販売量!BA$5,集計pivot!$4:$4,0)),0)</f>
        <v>0</v>
      </c>
      <c r="BB21" s="112">
        <f>IFERROR(INDEX(集計pivot!$28:$48,MATCH(集計2022年度販売量!$B21,集計pivot!$A$28:$A$48,0),MATCH(集計2022年度販売量!BA$5,集計pivot!$28:$28,0)),0)</f>
        <v>0</v>
      </c>
      <c r="BC21" s="113">
        <f>IFERROR(INDEX(集計pivot!$112:$131,MATCH(集計2022年度販売量!$B21,集計pivot!$A$112:$A$131,0),MATCH(集計2022年度販売量!BA$5,集計pivot!$112:$112,0)),0)</f>
        <v>0</v>
      </c>
      <c r="BD21" s="114">
        <f>IFERROR(INDEX(集計pivot!$163:$182,MATCH(集計2022年度販売量!$B21,集計pivot!$A$163:$A$182,0),MATCH(集計2022年度販売量!BA$5,集計pivot!$163:$163,0)),0)</f>
        <v>0</v>
      </c>
      <c r="BE21" s="115">
        <f>IFERROR(INDEX(集計pivot!$138:$157,MATCH(集計2022年度販売量!$B21,集計pivot!$A$138:$A$157,0),MATCH(集計2022年度販売量!BA$5,集計pivot!$138:$138,0)),0)</f>
        <v>0</v>
      </c>
      <c r="BF21" s="116">
        <f>IFERROR(INDEX(集計pivot!$83:$102,MATCH(集計2022年度販売量!$B21,集計pivot!$A$83:$A$102,0),MATCH(集計2022年度販売量!BA$5,集計pivot!$83:$83,0)),0)</f>
        <v>0</v>
      </c>
      <c r="BG21" s="117">
        <f t="shared" si="12"/>
        <v>1.6799999999999995</v>
      </c>
      <c r="BH21" s="109">
        <f>IFERROR(INDEX(集計pivot!$4:$24,MATCH(集計2022年度販売量!$B21,集計pivot!$A$4:$A$24,0),MATCH(集計2022年度販売量!BH$5,集計pivot!$4:$4,0)),0)</f>
        <v>0</v>
      </c>
      <c r="BI21" s="112">
        <f>IFERROR(INDEX(集計pivot!$28:$48,MATCH(集計2022年度販売量!$B21,集計pivot!$A$28:$A$48,0),MATCH(集計2022年度販売量!BH$5,集計pivot!$28:$28,0)),0)</f>
        <v>0</v>
      </c>
      <c r="BJ21" s="113">
        <f>IFERROR(INDEX(集計pivot!$112:$131,MATCH(集計2022年度販売量!$B21,集計pivot!$A$112:$A$131,0),MATCH(集計2022年度販売量!BH$5,集計pivot!$112:$112,0)),0)</f>
        <v>0</v>
      </c>
      <c r="BK21" s="114">
        <f>IFERROR(INDEX(集計pivot!$163:$182,MATCH(集計2022年度販売量!$B21,集計pivot!$A$163:$A$182,0),MATCH(集計2022年度販売量!BH$5,集計pivot!$163:$163,0)),0)</f>
        <v>0</v>
      </c>
      <c r="BL21" s="115">
        <f>IFERROR(INDEX(集計pivot!$138:$157,MATCH(集計2022年度販売量!$B21,集計pivot!$A$138:$A$157,0),MATCH(集計2022年度販売量!BH$5,集計pivot!$138:$138,0)),0)</f>
        <v>0</v>
      </c>
      <c r="BM21" s="116">
        <f>IFERROR(INDEX(集計pivot!$83:$102,MATCH(集計2022年度販売量!$B21,集計pivot!$A$83:$A$102,0),MATCH(集計2022年度販売量!BH$5,集計pivot!$83:$83,0)),0)</f>
        <v>0</v>
      </c>
      <c r="BN21" s="117">
        <f t="shared" si="13"/>
        <v>1.6799999999999995</v>
      </c>
      <c r="BO21" s="109">
        <f>IFERROR(INDEX(集計pivot!$4:$24,MATCH(集計2022年度販売量!$B21,集計pivot!$A$4:$A$24,0),MATCH(集計2022年度販売量!BO$5,集計pivot!$4:$4,0)),0)</f>
        <v>0</v>
      </c>
      <c r="BP21" s="112">
        <f>IFERROR(INDEX(集計pivot!$28:$48,MATCH(集計2022年度販売量!$B21,集計pivot!$A$28:$A$48,0),MATCH(集計2022年度販売量!BO$5,集計pivot!$28:$28,0)),0)</f>
        <v>0</v>
      </c>
      <c r="BQ21" s="113">
        <f>IFERROR(INDEX(集計pivot!$112:$131,MATCH(集計2022年度販売量!$B21,集計pivot!$A$112:$A$131,0),MATCH(集計2022年度販売量!BO$5,集計pivot!$112:$112,0)),0)</f>
        <v>0</v>
      </c>
      <c r="BR21" s="114">
        <f>IFERROR(INDEX(集計pivot!$163:$182,MATCH(集計2022年度販売量!$B21,集計pivot!$A$163:$A$182,0),MATCH(集計2022年度販売量!BO$5,集計pivot!$163:$163,0)),0)</f>
        <v>0</v>
      </c>
      <c r="BS21" s="115">
        <f>IFERROR(INDEX(集計pivot!$138:$157,MATCH(集計2022年度販売量!$B21,集計pivot!$A$138:$A$157,0),MATCH(集計2022年度販売量!BO$5,集計pivot!$138:$138,0)),0)</f>
        <v>0</v>
      </c>
      <c r="BT21" s="116">
        <f>IFERROR(INDEX(集計pivot!$83:$102,MATCH(集計2022年度販売量!$B21,集計pivot!$A$83:$A$102,0),MATCH(集計2022年度販売量!BO$5,集計pivot!$83:$83,0)),0)</f>
        <v>0</v>
      </c>
      <c r="BU21" s="117">
        <f t="shared" si="14"/>
        <v>1.6799999999999995</v>
      </c>
      <c r="BV21" s="109">
        <f>IFERROR(INDEX(集計pivot!$4:$24,MATCH(集計2022年度販売量!$B21,集計pivot!$A$4:$A$24,0),MATCH(集計2022年度販売量!BV$5,集計pivot!$4:$4,0)),0)</f>
        <v>0</v>
      </c>
      <c r="BW21" s="112">
        <f>IFERROR(INDEX(集計pivot!$28:$48,MATCH(集計2022年度販売量!$B21,集計pivot!$A$28:$A$48,0),MATCH(集計2022年度販売量!BV$5,集計pivot!$28:$28,0)),0)</f>
        <v>0</v>
      </c>
      <c r="BX21" s="113">
        <f>IFERROR(INDEX(集計pivot!$112:$131,MATCH(集計2022年度販売量!$B21,集計pivot!$A$112:$A$131,0),MATCH(集計2022年度販売量!BV$5,集計pivot!$112:$112,0)),0)</f>
        <v>0</v>
      </c>
      <c r="BY21" s="114">
        <f>IFERROR(INDEX(集計pivot!$163:$182,MATCH(集計2022年度販売量!$B21,集計pivot!$A$163:$A$182,0),MATCH(集計2022年度販売量!BV$5,集計pivot!$163:$163,0)),0)</f>
        <v>0</v>
      </c>
      <c r="BZ21" s="115">
        <f>IFERROR(INDEX(集計pivot!$138:$157,MATCH(集計2022年度販売量!$B21,集計pivot!$A$138:$A$157,0),MATCH(集計2022年度販売量!BV$5,集計pivot!$138:$138,0)),0)</f>
        <v>0</v>
      </c>
      <c r="CA21" s="116">
        <f>IFERROR(INDEX(集計pivot!$83:$102,MATCH(集計2022年度販売量!$B21,集計pivot!$A$83:$A$102,0),MATCH(集計2022年度販売量!BV$5,集計pivot!$83:$83,0)),0)</f>
        <v>0</v>
      </c>
      <c r="CB21" s="117">
        <f t="shared" si="15"/>
        <v>1.6799999999999995</v>
      </c>
      <c r="CC21" s="109">
        <f>IFERROR(INDEX(集計pivot!$4:$24,MATCH(集計2022年度販売量!$B21,集計pivot!$A$4:$A$24,0),MATCH(集計2022年度販売量!CC$5,集計pivot!$4:$4,0)),0)</f>
        <v>0</v>
      </c>
      <c r="CD21" s="112">
        <f>IFERROR(INDEX(集計pivot!$28:$48,MATCH(集計2022年度販売量!$B21,集計pivot!$A$28:$A$48,0),MATCH(集計2022年度販売量!CC$5,集計pivot!$28:$28,0)),0)</f>
        <v>0</v>
      </c>
      <c r="CE21" s="113">
        <f>IFERROR(INDEX(集計pivot!$112:$131,MATCH(集計2022年度販売量!$B21,集計pivot!$A$112:$A$131,0),MATCH(集計2022年度販売量!CC$5,集計pivot!$112:$112,0)),0)</f>
        <v>0</v>
      </c>
      <c r="CF21" s="114">
        <f>IFERROR(INDEX(集計pivot!$163:$182,MATCH(集計2022年度販売量!$B21,集計pivot!$A$163:$A$182,0),MATCH(集計2022年度販売量!CC$5,集計pivot!$163:$163,0)),0)</f>
        <v>0</v>
      </c>
      <c r="CG21" s="115">
        <f>IFERROR(INDEX(集計pivot!$138:$157,MATCH(集計2022年度販売量!$B21,集計pivot!$A$138:$A$157,0),MATCH(集計2022年度販売量!CC$5,集計pivot!$138:$138,0)),0)</f>
        <v>0</v>
      </c>
      <c r="CH21" s="116">
        <f>IFERROR(INDEX(集計pivot!$83:$102,MATCH(集計2022年度販売量!$B21,集計pivot!$A$83:$A$102,0),MATCH(集計2022年度販売量!CC$5,集計pivot!$83:$83,0)),0)</f>
        <v>0</v>
      </c>
      <c r="CI21" s="117">
        <f t="shared" si="16"/>
        <v>1.6799999999999995</v>
      </c>
      <c r="CK21" t="str">
        <f t="shared" si="0"/>
        <v>リキュール</v>
      </c>
      <c r="CL21" s="130">
        <f t="shared" si="1"/>
        <v>0</v>
      </c>
      <c r="CM21" s="130">
        <f t="shared" si="17"/>
        <v>1.6799999999999995</v>
      </c>
      <c r="CN21" s="130">
        <f t="shared" si="2"/>
        <v>0</v>
      </c>
      <c r="CO21" s="130">
        <f t="shared" si="3"/>
        <v>1.6799999999999995</v>
      </c>
      <c r="CQ21" s="131" t="str">
        <f t="shared" si="4"/>
        <v>リキュール</v>
      </c>
      <c r="CR21" s="46">
        <f t="shared" si="18"/>
        <v>0</v>
      </c>
      <c r="CS21" s="46">
        <f t="shared" si="19"/>
        <v>2</v>
      </c>
      <c r="CT21" s="46">
        <f t="shared" si="20"/>
        <v>0</v>
      </c>
      <c r="CU21" s="46">
        <f t="shared" si="20"/>
        <v>2</v>
      </c>
      <c r="CY21" s="133" t="s">
        <v>315</v>
      </c>
      <c r="CZ21" s="134">
        <f t="shared" si="21"/>
        <v>0</v>
      </c>
      <c r="DA21" s="134"/>
      <c r="DB21" s="134">
        <f t="shared" si="22"/>
        <v>2</v>
      </c>
      <c r="DC21" s="134">
        <f t="shared" si="23"/>
        <v>2</v>
      </c>
    </row>
    <row r="22" spans="2:107" s="46" customFormat="1" x14ac:dyDescent="0.55000000000000004">
      <c r="B22" s="52" t="str">
        <f>'master（記入例）'!AL18</f>
        <v>雑酒</v>
      </c>
      <c r="C22" s="107">
        <v>0</v>
      </c>
      <c r="D22" s="109">
        <f>IFERROR(INDEX(集計pivot!$4:$24,MATCH(集計2022年度販売量!$B22,集計pivot!$A$4:$A$24,0),MATCH(集計2022年度販売量!D$5,集計pivot!$4:$4,0)),0)</f>
        <v>0</v>
      </c>
      <c r="E22" s="112">
        <f>IFERROR(INDEX(集計pivot!$28:$48,MATCH(集計2022年度販売量!$B22,集計pivot!$A$28:$A$48,0),MATCH(集計2022年度販売量!D$5,集計pivot!$28:$28,0)),0)</f>
        <v>0</v>
      </c>
      <c r="F22" s="113">
        <f>IFERROR(INDEX(集計pivot!$112:$131,MATCH(集計2022年度販売量!$B22,集計pivot!$A$112:$A$131,0),MATCH(集計2022年度販売量!D$5,集計pivot!$112:$112,0)),0)</f>
        <v>0</v>
      </c>
      <c r="G22" s="114">
        <f>IFERROR(INDEX(集計pivot!$163:$182,MATCH(集計2022年度販売量!$B22,集計pivot!$A$163:$A$182,0),MATCH(集計2022年度販売量!D$5,集計pivot!$163:$163,0)),0)</f>
        <v>0</v>
      </c>
      <c r="H22" s="115">
        <f>IFERROR(INDEX(集計pivot!$138:$157,MATCH(集計2022年度販売量!$B22,集計pivot!$A$138:$A$157,0),MATCH(集計2022年度販売量!D$5,集計pivot!$138:$138,0)),0)</f>
        <v>0</v>
      </c>
      <c r="I22" s="116">
        <f>IFERROR(INDEX(集計pivot!$83:$102,MATCH(集計2022年度販売量!$B22,集計pivot!$A$83:$A$102,0),MATCH(集計2022年度販売量!D$5,集計pivot!$83:$83,0)),0)</f>
        <v>0</v>
      </c>
      <c r="J22" s="117">
        <f t="shared" si="5"/>
        <v>0</v>
      </c>
      <c r="K22" s="109">
        <f>IFERROR(INDEX(集計pivot!$4:$24,MATCH(集計2022年度販売量!$B22,集計pivot!$A$4:$A$24,0),MATCH(集計2022年度販売量!K$5,集計pivot!$4:$4,0)),0)</f>
        <v>0</v>
      </c>
      <c r="L22" s="112">
        <f>IFERROR(INDEX(集計pivot!$28:$48,MATCH(集計2022年度販売量!$B22,集計pivot!$A$28:$A$48,0),MATCH(集計2022年度販売量!K$5,集計pivot!$28:$28,0)),0)</f>
        <v>0</v>
      </c>
      <c r="M22" s="113">
        <f>IFERROR(INDEX(集計pivot!$112:$131,MATCH(集計2022年度販売量!$B22,集計pivot!$A$112:$A$131,0),MATCH(集計2022年度販売量!K$5,集計pivot!$112:$112,0)),0)</f>
        <v>0</v>
      </c>
      <c r="N22" s="114">
        <f>IFERROR(INDEX(集計pivot!$163:$182,MATCH(集計2022年度販売量!$B22,集計pivot!$A$163:$A$182,0),MATCH(集計2022年度販売量!K$5,集計pivot!$163:$163,0)),0)</f>
        <v>0</v>
      </c>
      <c r="O22" s="115">
        <f>IFERROR(INDEX(集計pivot!$138:$157,MATCH(集計2022年度販売量!$B22,集計pivot!$A$138:$A$157,0),MATCH(集計2022年度販売量!K$5,集計pivot!$138:$138,0)),0)</f>
        <v>0</v>
      </c>
      <c r="P22" s="116">
        <f>IFERROR(INDEX(集計pivot!$83:$102,MATCH(集計2022年度販売量!$B22,集計pivot!$A$83:$A$102,0),MATCH(集計2022年度販売量!K$5,集計pivot!$83:$83,0)),0)</f>
        <v>0</v>
      </c>
      <c r="Q22" s="117">
        <f t="shared" si="6"/>
        <v>0</v>
      </c>
      <c r="R22" s="109">
        <f>IFERROR(INDEX(集計pivot!$4:$24,MATCH(集計2022年度販売量!$B22,集計pivot!$A$4:$A$24,0),MATCH(集計2022年度販売量!R$5,集計pivot!$4:$4,0)),0)</f>
        <v>0</v>
      </c>
      <c r="S22" s="112">
        <f>IFERROR(INDEX(集計pivot!$28:$48,MATCH(集計2022年度販売量!$B22,集計pivot!$A$28:$A$48,0),MATCH(集計2022年度販売量!R$5,集計pivot!$28:$28,0)),0)</f>
        <v>0</v>
      </c>
      <c r="T22" s="113">
        <f>IFERROR(INDEX(集計pivot!$112:$131,MATCH(集計2022年度販売量!$B22,集計pivot!$A$112:$A$131,0),MATCH(集計2022年度販売量!R$5,集計pivot!$112:$112,0)),0)</f>
        <v>0</v>
      </c>
      <c r="U22" s="114">
        <f>IFERROR(INDEX(集計pivot!$163:$182,MATCH(集計2022年度販売量!$B22,集計pivot!$A$163:$A$182,0),MATCH(集計2022年度販売量!R$5,集計pivot!$163:$163,0)),0)</f>
        <v>0</v>
      </c>
      <c r="V22" s="115">
        <f>IFERROR(INDEX(集計pivot!$138:$157,MATCH(集計2022年度販売量!$B22,集計pivot!$A$138:$A$157,0),MATCH(集計2022年度販売量!R$5,集計pivot!$138:$138,0)),0)</f>
        <v>0</v>
      </c>
      <c r="W22" s="116">
        <f>IFERROR(INDEX(集計pivot!$83:$102,MATCH(集計2022年度販売量!$B22,集計pivot!$A$83:$A$102,0),MATCH(集計2022年度販売量!R$5,集計pivot!$83:$83,0)),0)</f>
        <v>0</v>
      </c>
      <c r="X22" s="117">
        <f t="shared" si="7"/>
        <v>0</v>
      </c>
      <c r="Y22" s="109">
        <f>IFERROR(INDEX(集計pivot!$4:$24,MATCH(集計2022年度販売量!$B22,集計pivot!$A$4:$A$24,0),MATCH(集計2022年度販売量!Y$5,集計pivot!$4:$4,0)),0)</f>
        <v>0</v>
      </c>
      <c r="Z22" s="112">
        <f>IFERROR(INDEX(集計pivot!$28:$48,MATCH(集計2022年度販売量!$B22,集計pivot!$A$28:$A$48,0),MATCH(集計2022年度販売量!Y$5,集計pivot!$28:$28,0)),0)</f>
        <v>0</v>
      </c>
      <c r="AA22" s="113">
        <f>IFERROR(INDEX(集計pivot!$112:$131,MATCH(集計2022年度販売量!$B22,集計pivot!$A$112:$A$131,0),MATCH(集計2022年度販売量!Y$5,集計pivot!$112:$112,0)),0)</f>
        <v>0</v>
      </c>
      <c r="AB22" s="114">
        <f>IFERROR(INDEX(集計pivot!$163:$182,MATCH(集計2022年度販売量!$B22,集計pivot!$A$163:$A$182,0),MATCH(集計2022年度販売量!Y$5,集計pivot!$163:$163,0)),0)</f>
        <v>0</v>
      </c>
      <c r="AC22" s="115">
        <f>IFERROR(INDEX(集計pivot!$138:$157,MATCH(集計2022年度販売量!$B22,集計pivot!$A$138:$A$157,0),MATCH(集計2022年度販売量!Y$5,集計pivot!$138:$138,0)),0)</f>
        <v>0</v>
      </c>
      <c r="AD22" s="116">
        <f>IFERROR(INDEX(集計pivot!$83:$102,MATCH(集計2022年度販売量!$B22,集計pivot!$A$83:$A$102,0),MATCH(集計2022年度販売量!Y$5,集計pivot!$83:$83,0)),0)</f>
        <v>0</v>
      </c>
      <c r="AE22" s="117">
        <f t="shared" si="8"/>
        <v>0</v>
      </c>
      <c r="AF22" s="109">
        <f>IFERROR(INDEX(集計pivot!$4:$24,MATCH(集計2022年度販売量!$B22,集計pivot!$A$4:$A$24,0),MATCH(集計2022年度販売量!AF$5,集計pivot!$4:$4,0)),0)</f>
        <v>0</v>
      </c>
      <c r="AG22" s="112">
        <f>IFERROR(INDEX(集計pivot!$28:$48,MATCH(集計2022年度販売量!$B22,集計pivot!$A$28:$A$48,0),MATCH(集計2022年度販売量!AF$5,集計pivot!$28:$28,0)),0)</f>
        <v>0</v>
      </c>
      <c r="AH22" s="113">
        <f>IFERROR(INDEX(集計pivot!$112:$131,MATCH(集計2022年度販売量!$B22,集計pivot!$A$112:$A$131,0),MATCH(集計2022年度販売量!AF$5,集計pivot!$112:$112,0)),0)</f>
        <v>0</v>
      </c>
      <c r="AI22" s="114">
        <f>IFERROR(INDEX(集計pivot!$163:$182,MATCH(集計2022年度販売量!$B22,集計pivot!$A$163:$A$182,0),MATCH(集計2022年度販売量!AF$5,集計pivot!$163:$163,0)),0)</f>
        <v>0</v>
      </c>
      <c r="AJ22" s="115">
        <f>IFERROR(INDEX(集計pivot!$138:$157,MATCH(集計2022年度販売量!$B22,集計pivot!$A$138:$A$157,0),MATCH(集計2022年度販売量!AF$5,集計pivot!$138:$138,0)),0)</f>
        <v>0</v>
      </c>
      <c r="AK22" s="116">
        <f>IFERROR(INDEX(集計pivot!$83:$102,MATCH(集計2022年度販売量!$B22,集計pivot!$A$83:$A$102,0),MATCH(集計2022年度販売量!AF$5,集計pivot!$83:$83,0)),0)</f>
        <v>0</v>
      </c>
      <c r="AL22" s="117">
        <f t="shared" si="9"/>
        <v>0</v>
      </c>
      <c r="AM22" s="109">
        <f>IFERROR(INDEX(集計pivot!$4:$24,MATCH(集計2022年度販売量!$B22,集計pivot!$A$4:$A$24,0),MATCH(集計2022年度販売量!AM$5,集計pivot!$4:$4,0)),0)</f>
        <v>0</v>
      </c>
      <c r="AN22" s="112">
        <f>IFERROR(INDEX(集計pivot!$28:$48,MATCH(集計2022年度販売量!$B22,集計pivot!$A$28:$A$48,0),MATCH(集計2022年度販売量!AM$5,集計pivot!$28:$28,0)),0)</f>
        <v>0</v>
      </c>
      <c r="AO22" s="113">
        <f>IFERROR(INDEX(集計pivot!$112:$131,MATCH(集計2022年度販売量!$B22,集計pivot!$A$112:$A$131,0),MATCH(集計2022年度販売量!AM$5,集計pivot!$112:$112,0)),0)</f>
        <v>0</v>
      </c>
      <c r="AP22" s="114">
        <f>IFERROR(INDEX(集計pivot!$163:$182,MATCH(集計2022年度販売量!$B22,集計pivot!$A$163:$A$182,0),MATCH(集計2022年度販売量!AM$5,集計pivot!$163:$163,0)),0)</f>
        <v>0</v>
      </c>
      <c r="AQ22" s="115">
        <f>IFERROR(INDEX(集計pivot!$138:$157,MATCH(集計2022年度販売量!$B22,集計pivot!$A$138:$A$157,0),MATCH(集計2022年度販売量!AM$5,集計pivot!$138:$138,0)),0)</f>
        <v>0</v>
      </c>
      <c r="AR22" s="116">
        <f>IFERROR(INDEX(集計pivot!$83:$102,MATCH(集計2022年度販売量!$B22,集計pivot!$A$83:$A$102,0),MATCH(集計2022年度販売量!AM$5,集計pivot!$83:$83,0)),0)</f>
        <v>0</v>
      </c>
      <c r="AS22" s="117">
        <f t="shared" si="10"/>
        <v>0</v>
      </c>
      <c r="AT22" s="109">
        <f>IFERROR(INDEX(集計pivot!$4:$24,MATCH(集計2022年度販売量!$B22,集計pivot!$A$4:$A$24,0),MATCH(集計2022年度販売量!AT$5,集計pivot!$4:$4,0)),0)</f>
        <v>0</v>
      </c>
      <c r="AU22" s="112">
        <f>IFERROR(INDEX(集計pivot!$28:$48,MATCH(集計2022年度販売量!$B22,集計pivot!$A$28:$A$48,0),MATCH(集計2022年度販売量!AT$5,集計pivot!$28:$28,0)),0)</f>
        <v>0</v>
      </c>
      <c r="AV22" s="113">
        <f>IFERROR(INDEX(集計pivot!$112:$131,MATCH(集計2022年度販売量!$B22,集計pivot!$A$112:$A$131,0),MATCH(集計2022年度販売量!AT$5,集計pivot!$112:$112,0)),0)</f>
        <v>0</v>
      </c>
      <c r="AW22" s="114">
        <f>IFERROR(INDEX(集計pivot!$163:$182,MATCH(集計2022年度販売量!$B22,集計pivot!$A$163:$A$182,0),MATCH(集計2022年度販売量!AT$5,集計pivot!$163:$163,0)),0)</f>
        <v>0</v>
      </c>
      <c r="AX22" s="115">
        <f>IFERROR(INDEX(集計pivot!$138:$157,MATCH(集計2022年度販売量!$B22,集計pivot!$A$138:$A$157,0),MATCH(集計2022年度販売量!AT$5,集計pivot!$138:$138,0)),0)</f>
        <v>0</v>
      </c>
      <c r="AY22" s="116">
        <f>IFERROR(INDEX(集計pivot!$83:$102,MATCH(集計2022年度販売量!$B22,集計pivot!$A$83:$A$102,0),MATCH(集計2022年度販売量!AT$5,集計pivot!$83:$83,0)),0)</f>
        <v>0</v>
      </c>
      <c r="AZ22" s="117">
        <f t="shared" si="11"/>
        <v>0</v>
      </c>
      <c r="BA22" s="109">
        <f>IFERROR(INDEX(集計pivot!$4:$24,MATCH(集計2022年度販売量!$B22,集計pivot!$A$4:$A$24,0),MATCH(集計2022年度販売量!BA$5,集計pivot!$4:$4,0)),0)</f>
        <v>0</v>
      </c>
      <c r="BB22" s="112">
        <f>IFERROR(INDEX(集計pivot!$28:$48,MATCH(集計2022年度販売量!$B22,集計pivot!$A$28:$A$48,0),MATCH(集計2022年度販売量!BA$5,集計pivot!$28:$28,0)),0)</f>
        <v>0</v>
      </c>
      <c r="BC22" s="113">
        <f>IFERROR(INDEX(集計pivot!$112:$131,MATCH(集計2022年度販売量!$B22,集計pivot!$A$112:$A$131,0),MATCH(集計2022年度販売量!BA$5,集計pivot!$112:$112,0)),0)</f>
        <v>0</v>
      </c>
      <c r="BD22" s="114">
        <f>IFERROR(INDEX(集計pivot!$163:$182,MATCH(集計2022年度販売量!$B22,集計pivot!$A$163:$A$182,0),MATCH(集計2022年度販売量!BA$5,集計pivot!$163:$163,0)),0)</f>
        <v>0</v>
      </c>
      <c r="BE22" s="115">
        <f>IFERROR(INDEX(集計pivot!$138:$157,MATCH(集計2022年度販売量!$B22,集計pivot!$A$138:$A$157,0),MATCH(集計2022年度販売量!BA$5,集計pivot!$138:$138,0)),0)</f>
        <v>0</v>
      </c>
      <c r="BF22" s="116">
        <f>IFERROR(INDEX(集計pivot!$83:$102,MATCH(集計2022年度販売量!$B22,集計pivot!$A$83:$A$102,0),MATCH(集計2022年度販売量!BA$5,集計pivot!$83:$83,0)),0)</f>
        <v>0</v>
      </c>
      <c r="BG22" s="117">
        <f t="shared" si="12"/>
        <v>0</v>
      </c>
      <c r="BH22" s="109">
        <f>IFERROR(INDEX(集計pivot!$4:$24,MATCH(集計2022年度販売量!$B22,集計pivot!$A$4:$A$24,0),MATCH(集計2022年度販売量!BH$5,集計pivot!$4:$4,0)),0)</f>
        <v>0</v>
      </c>
      <c r="BI22" s="112">
        <f>IFERROR(INDEX(集計pivot!$28:$48,MATCH(集計2022年度販売量!$B22,集計pivot!$A$28:$A$48,0),MATCH(集計2022年度販売量!BH$5,集計pivot!$28:$28,0)),0)</f>
        <v>0</v>
      </c>
      <c r="BJ22" s="113">
        <f>IFERROR(INDEX(集計pivot!$112:$131,MATCH(集計2022年度販売量!$B22,集計pivot!$A$112:$A$131,0),MATCH(集計2022年度販売量!BH$5,集計pivot!$112:$112,0)),0)</f>
        <v>0</v>
      </c>
      <c r="BK22" s="114">
        <f>IFERROR(INDEX(集計pivot!$163:$182,MATCH(集計2022年度販売量!$B22,集計pivot!$A$163:$A$182,0),MATCH(集計2022年度販売量!BH$5,集計pivot!$163:$163,0)),0)</f>
        <v>0</v>
      </c>
      <c r="BL22" s="115">
        <f>IFERROR(INDEX(集計pivot!$138:$157,MATCH(集計2022年度販売量!$B22,集計pivot!$A$138:$A$157,0),MATCH(集計2022年度販売量!BH$5,集計pivot!$138:$138,0)),0)</f>
        <v>0</v>
      </c>
      <c r="BM22" s="116">
        <f>IFERROR(INDEX(集計pivot!$83:$102,MATCH(集計2022年度販売量!$B22,集計pivot!$A$83:$A$102,0),MATCH(集計2022年度販売量!BH$5,集計pivot!$83:$83,0)),0)</f>
        <v>0</v>
      </c>
      <c r="BN22" s="117">
        <f t="shared" si="13"/>
        <v>0</v>
      </c>
      <c r="BO22" s="109">
        <f>IFERROR(INDEX(集計pivot!$4:$24,MATCH(集計2022年度販売量!$B22,集計pivot!$A$4:$A$24,0),MATCH(集計2022年度販売量!BO$5,集計pivot!$4:$4,0)),0)</f>
        <v>0</v>
      </c>
      <c r="BP22" s="112">
        <f>IFERROR(INDEX(集計pivot!$28:$48,MATCH(集計2022年度販売量!$B22,集計pivot!$A$28:$A$48,0),MATCH(集計2022年度販売量!BO$5,集計pivot!$28:$28,0)),0)</f>
        <v>0</v>
      </c>
      <c r="BQ22" s="113">
        <f>IFERROR(INDEX(集計pivot!$112:$131,MATCH(集計2022年度販売量!$B22,集計pivot!$A$112:$A$131,0),MATCH(集計2022年度販売量!BO$5,集計pivot!$112:$112,0)),0)</f>
        <v>0</v>
      </c>
      <c r="BR22" s="114">
        <f>IFERROR(INDEX(集計pivot!$163:$182,MATCH(集計2022年度販売量!$B22,集計pivot!$A$163:$A$182,0),MATCH(集計2022年度販売量!BO$5,集計pivot!$163:$163,0)),0)</f>
        <v>0</v>
      </c>
      <c r="BS22" s="115">
        <f>IFERROR(INDEX(集計pivot!$138:$157,MATCH(集計2022年度販売量!$B22,集計pivot!$A$138:$A$157,0),MATCH(集計2022年度販売量!BO$5,集計pivot!$138:$138,0)),0)</f>
        <v>0</v>
      </c>
      <c r="BT22" s="116">
        <f>IFERROR(INDEX(集計pivot!$83:$102,MATCH(集計2022年度販売量!$B22,集計pivot!$A$83:$A$102,0),MATCH(集計2022年度販売量!BO$5,集計pivot!$83:$83,0)),0)</f>
        <v>0</v>
      </c>
      <c r="BU22" s="117">
        <f t="shared" si="14"/>
        <v>0</v>
      </c>
      <c r="BV22" s="109">
        <f>IFERROR(INDEX(集計pivot!$4:$24,MATCH(集計2022年度販売量!$B22,集計pivot!$A$4:$A$24,0),MATCH(集計2022年度販売量!BV$5,集計pivot!$4:$4,0)),0)</f>
        <v>0</v>
      </c>
      <c r="BW22" s="112">
        <f>IFERROR(INDEX(集計pivot!$28:$48,MATCH(集計2022年度販売量!$B22,集計pivot!$A$28:$A$48,0),MATCH(集計2022年度販売量!BV$5,集計pivot!$28:$28,0)),0)</f>
        <v>0</v>
      </c>
      <c r="BX22" s="113">
        <f>IFERROR(INDEX(集計pivot!$112:$131,MATCH(集計2022年度販売量!$B22,集計pivot!$A$112:$A$131,0),MATCH(集計2022年度販売量!BV$5,集計pivot!$112:$112,0)),0)</f>
        <v>0</v>
      </c>
      <c r="BY22" s="114">
        <f>IFERROR(INDEX(集計pivot!$163:$182,MATCH(集計2022年度販売量!$B22,集計pivot!$A$163:$A$182,0),MATCH(集計2022年度販売量!BV$5,集計pivot!$163:$163,0)),0)</f>
        <v>0</v>
      </c>
      <c r="BZ22" s="115">
        <f>IFERROR(INDEX(集計pivot!$138:$157,MATCH(集計2022年度販売量!$B22,集計pivot!$A$138:$A$157,0),MATCH(集計2022年度販売量!BV$5,集計pivot!$138:$138,0)),0)</f>
        <v>0</v>
      </c>
      <c r="CA22" s="116">
        <f>IFERROR(INDEX(集計pivot!$83:$102,MATCH(集計2022年度販売量!$B22,集計pivot!$A$83:$A$102,0),MATCH(集計2022年度販売量!BV$5,集計pivot!$83:$83,0)),0)</f>
        <v>0</v>
      </c>
      <c r="CB22" s="117">
        <f t="shared" si="15"/>
        <v>0</v>
      </c>
      <c r="CC22" s="109">
        <f>IFERROR(INDEX(集計pivot!$4:$24,MATCH(集計2022年度販売量!$B22,集計pivot!$A$4:$A$24,0),MATCH(集計2022年度販売量!CC$5,集計pivot!$4:$4,0)),0)</f>
        <v>0</v>
      </c>
      <c r="CD22" s="112">
        <f>IFERROR(INDEX(集計pivot!$28:$48,MATCH(集計2022年度販売量!$B22,集計pivot!$A$28:$A$48,0),MATCH(集計2022年度販売量!CC$5,集計pivot!$28:$28,0)),0)</f>
        <v>0</v>
      </c>
      <c r="CE22" s="113">
        <f>IFERROR(INDEX(集計pivot!$112:$131,MATCH(集計2022年度販売量!$B22,集計pivot!$A$112:$A$131,0),MATCH(集計2022年度販売量!CC$5,集計pivot!$112:$112,0)),0)</f>
        <v>0</v>
      </c>
      <c r="CF22" s="114">
        <f>IFERROR(INDEX(集計pivot!$163:$182,MATCH(集計2022年度販売量!$B22,集計pivot!$A$163:$A$182,0),MATCH(集計2022年度販売量!CC$5,集計pivot!$163:$163,0)),0)</f>
        <v>0</v>
      </c>
      <c r="CG22" s="115">
        <f>IFERROR(INDEX(集計pivot!$138:$157,MATCH(集計2022年度販売量!$B22,集計pivot!$A$138:$A$157,0),MATCH(集計2022年度販売量!CC$5,集計pivot!$138:$138,0)),0)</f>
        <v>0</v>
      </c>
      <c r="CH22" s="116">
        <f>IFERROR(INDEX(集計pivot!$83:$102,MATCH(集計2022年度販売量!$B22,集計pivot!$A$83:$A$102,0),MATCH(集計2022年度販売量!CC$5,集計pivot!$83:$83,0)),0)</f>
        <v>0</v>
      </c>
      <c r="CI22" s="117">
        <f t="shared" si="16"/>
        <v>0</v>
      </c>
      <c r="CK22" t="str">
        <f t="shared" si="0"/>
        <v>雑酒</v>
      </c>
      <c r="CL22" s="130">
        <f t="shared" si="1"/>
        <v>0</v>
      </c>
      <c r="CM22" s="130">
        <f t="shared" si="17"/>
        <v>0</v>
      </c>
      <c r="CN22" s="130">
        <f t="shared" si="2"/>
        <v>0</v>
      </c>
      <c r="CO22" s="130">
        <f t="shared" si="3"/>
        <v>0</v>
      </c>
      <c r="CQ22" s="131" t="str">
        <f t="shared" si="4"/>
        <v>雑酒</v>
      </c>
      <c r="CR22" s="46">
        <f t="shared" si="18"/>
        <v>0</v>
      </c>
      <c r="CS22" s="46">
        <f t="shared" si="19"/>
        <v>0</v>
      </c>
      <c r="CT22" s="46">
        <f t="shared" si="20"/>
        <v>0</v>
      </c>
      <c r="CU22" s="46">
        <f t="shared" si="20"/>
        <v>0</v>
      </c>
      <c r="CY22" s="133" t="s">
        <v>316</v>
      </c>
      <c r="CZ22" s="134">
        <f t="shared" si="21"/>
        <v>0</v>
      </c>
      <c r="DA22" s="134"/>
      <c r="DB22" s="134">
        <f t="shared" si="22"/>
        <v>0</v>
      </c>
      <c r="DC22" s="134">
        <f t="shared" si="23"/>
        <v>0</v>
      </c>
    </row>
    <row r="23" spans="2:107" s="46" customFormat="1" ht="18.5" thickBot="1" x14ac:dyDescent="0.6">
      <c r="B23" s="64" t="str">
        <f>'master（記入例）'!AL19</f>
        <v>粉末酒</v>
      </c>
      <c r="C23" s="108">
        <v>0</v>
      </c>
      <c r="D23" s="110">
        <f>IFERROR(INDEX(集計pivot!$4:$24,MATCH(集計2022年度販売量!$B23,集計pivot!$A$4:$A$24,0),MATCH(集計2022年度販売量!D$5,集計pivot!$4:$4,0)),0)</f>
        <v>0</v>
      </c>
      <c r="E23" s="118">
        <f>IFERROR(INDEX(集計pivot!$28:$48,MATCH(集計2022年度販売量!$B23,集計pivot!$A$28:$A$48,0),MATCH(集計2022年度販売量!D$5,集計pivot!$28:$28,0)),0)</f>
        <v>0</v>
      </c>
      <c r="F23" s="119">
        <f>IFERROR(INDEX(集計pivot!$112:$131,MATCH(集計2022年度販売量!$B23,集計pivot!$A$112:$A$131,0),MATCH(集計2022年度販売量!D$5,集計pivot!$112:$112,0)),0)</f>
        <v>0</v>
      </c>
      <c r="G23" s="120">
        <f>IFERROR(INDEX(集計pivot!$163:$182,MATCH(集計2022年度販売量!$B23,集計pivot!$A$163:$A$182,0),MATCH(集計2022年度販売量!D$5,集計pivot!$163:$163,0)),0)</f>
        <v>0</v>
      </c>
      <c r="H23" s="121">
        <f>IFERROR(INDEX(集計pivot!$138:$157,MATCH(集計2022年度販売量!$B23,集計pivot!$A$138:$A$157,0),MATCH(集計2022年度販売量!D$5,集計pivot!$138:$138,0)),0)</f>
        <v>0</v>
      </c>
      <c r="I23" s="122">
        <f>IFERROR(INDEX(集計pivot!$83:$102,MATCH(集計2022年度販売量!$B23,集計pivot!$A$83:$A$102,0),MATCH(集計2022年度販売量!D$5,集計pivot!$83:$83,0)),0)</f>
        <v>0</v>
      </c>
      <c r="J23" s="123">
        <f t="shared" si="5"/>
        <v>0</v>
      </c>
      <c r="K23" s="110">
        <f>IFERROR(INDEX(集計pivot!$4:$24,MATCH(集計2022年度販売量!$B23,集計pivot!$A$4:$A$24,0),MATCH(集計2022年度販売量!K$5,集計pivot!$4:$4,0)),0)</f>
        <v>0</v>
      </c>
      <c r="L23" s="118">
        <f>IFERROR(INDEX(集計pivot!$28:$48,MATCH(集計2022年度販売量!$B23,集計pivot!$A$28:$A$48,0),MATCH(集計2022年度販売量!K$5,集計pivot!$28:$28,0)),0)</f>
        <v>0</v>
      </c>
      <c r="M23" s="119">
        <f>IFERROR(INDEX(集計pivot!$112:$131,MATCH(集計2022年度販売量!$B23,集計pivot!$A$112:$A$131,0),MATCH(集計2022年度販売量!K$5,集計pivot!$112:$112,0)),0)</f>
        <v>0</v>
      </c>
      <c r="N23" s="120">
        <f>IFERROR(INDEX(集計pivot!$163:$182,MATCH(集計2022年度販売量!$B23,集計pivot!$A$163:$A$182,0),MATCH(集計2022年度販売量!K$5,集計pivot!$163:$163,0)),0)</f>
        <v>0</v>
      </c>
      <c r="O23" s="121">
        <f>IFERROR(INDEX(集計pivot!$138:$157,MATCH(集計2022年度販売量!$B23,集計pivot!$A$138:$A$157,0),MATCH(集計2022年度販売量!K$5,集計pivot!$138:$138,0)),0)</f>
        <v>0</v>
      </c>
      <c r="P23" s="122">
        <f>IFERROR(INDEX(集計pivot!$83:$102,MATCH(集計2022年度販売量!$B23,集計pivot!$A$83:$A$102,0),MATCH(集計2022年度販売量!K$5,集計pivot!$83:$83,0)),0)</f>
        <v>0</v>
      </c>
      <c r="Q23" s="123">
        <f t="shared" si="6"/>
        <v>0</v>
      </c>
      <c r="R23" s="110">
        <f>IFERROR(INDEX(集計pivot!$4:$24,MATCH(集計2022年度販売量!$B23,集計pivot!$A$4:$A$24,0),MATCH(集計2022年度販売量!R$5,集計pivot!$4:$4,0)),0)</f>
        <v>0</v>
      </c>
      <c r="S23" s="118">
        <f>IFERROR(INDEX(集計pivot!$28:$48,MATCH(集計2022年度販売量!$B23,集計pivot!$A$28:$A$48,0),MATCH(集計2022年度販売量!R$5,集計pivot!$28:$28,0)),0)</f>
        <v>0</v>
      </c>
      <c r="T23" s="119">
        <f>IFERROR(INDEX(集計pivot!$112:$131,MATCH(集計2022年度販売量!$B23,集計pivot!$A$112:$A$131,0),MATCH(集計2022年度販売量!R$5,集計pivot!$112:$112,0)),0)</f>
        <v>0</v>
      </c>
      <c r="U23" s="120">
        <f>IFERROR(INDEX(集計pivot!$163:$182,MATCH(集計2022年度販売量!$B23,集計pivot!$A$163:$A$182,0),MATCH(集計2022年度販売量!R$5,集計pivot!$163:$163,0)),0)</f>
        <v>0</v>
      </c>
      <c r="V23" s="121">
        <f>IFERROR(INDEX(集計pivot!$138:$157,MATCH(集計2022年度販売量!$B23,集計pivot!$A$138:$A$157,0),MATCH(集計2022年度販売量!R$5,集計pivot!$138:$138,0)),0)</f>
        <v>0</v>
      </c>
      <c r="W23" s="122">
        <f>IFERROR(INDEX(集計pivot!$83:$102,MATCH(集計2022年度販売量!$B23,集計pivot!$A$83:$A$102,0),MATCH(集計2022年度販売量!R$5,集計pivot!$83:$83,0)),0)</f>
        <v>0</v>
      </c>
      <c r="X23" s="123">
        <f t="shared" si="7"/>
        <v>0</v>
      </c>
      <c r="Y23" s="110">
        <f>IFERROR(INDEX(集計pivot!$4:$24,MATCH(集計2022年度販売量!$B23,集計pivot!$A$4:$A$24,0),MATCH(集計2022年度販売量!Y$5,集計pivot!$4:$4,0)),0)</f>
        <v>0</v>
      </c>
      <c r="Z23" s="118">
        <f>IFERROR(INDEX(集計pivot!$28:$48,MATCH(集計2022年度販売量!$B23,集計pivot!$A$28:$A$48,0),MATCH(集計2022年度販売量!Y$5,集計pivot!$28:$28,0)),0)</f>
        <v>0</v>
      </c>
      <c r="AA23" s="119">
        <f>IFERROR(INDEX(集計pivot!$112:$131,MATCH(集計2022年度販売量!$B23,集計pivot!$A$112:$A$131,0),MATCH(集計2022年度販売量!Y$5,集計pivot!$112:$112,0)),0)</f>
        <v>0</v>
      </c>
      <c r="AB23" s="120">
        <f>IFERROR(INDEX(集計pivot!$163:$182,MATCH(集計2022年度販売量!$B23,集計pivot!$A$163:$A$182,0),MATCH(集計2022年度販売量!Y$5,集計pivot!$163:$163,0)),0)</f>
        <v>0</v>
      </c>
      <c r="AC23" s="121">
        <f>IFERROR(INDEX(集計pivot!$138:$157,MATCH(集計2022年度販売量!$B23,集計pivot!$A$138:$A$157,0),MATCH(集計2022年度販売量!Y$5,集計pivot!$138:$138,0)),0)</f>
        <v>0</v>
      </c>
      <c r="AD23" s="122">
        <f>IFERROR(INDEX(集計pivot!$83:$102,MATCH(集計2022年度販売量!$B23,集計pivot!$A$83:$A$102,0),MATCH(集計2022年度販売量!Y$5,集計pivot!$83:$83,0)),0)</f>
        <v>0</v>
      </c>
      <c r="AE23" s="123">
        <f t="shared" si="8"/>
        <v>0</v>
      </c>
      <c r="AF23" s="110">
        <f>IFERROR(INDEX(集計pivot!$4:$24,MATCH(集計2022年度販売量!$B23,集計pivot!$A$4:$A$24,0),MATCH(集計2022年度販売量!AF$5,集計pivot!$4:$4,0)),0)</f>
        <v>0</v>
      </c>
      <c r="AG23" s="118">
        <f>IFERROR(INDEX(集計pivot!$28:$48,MATCH(集計2022年度販売量!$B23,集計pivot!$A$28:$A$48,0),MATCH(集計2022年度販売量!AF$5,集計pivot!$28:$28,0)),0)</f>
        <v>0</v>
      </c>
      <c r="AH23" s="119">
        <f>IFERROR(INDEX(集計pivot!$112:$131,MATCH(集計2022年度販売量!$B23,集計pivot!$A$112:$A$131,0),MATCH(集計2022年度販売量!AF$5,集計pivot!$112:$112,0)),0)</f>
        <v>0</v>
      </c>
      <c r="AI23" s="120">
        <f>IFERROR(INDEX(集計pivot!$163:$182,MATCH(集計2022年度販売量!$B23,集計pivot!$A$163:$A$182,0),MATCH(集計2022年度販売量!AF$5,集計pivot!$163:$163,0)),0)</f>
        <v>0</v>
      </c>
      <c r="AJ23" s="121">
        <f>IFERROR(INDEX(集計pivot!$138:$157,MATCH(集計2022年度販売量!$B23,集計pivot!$A$138:$A$157,0),MATCH(集計2022年度販売量!AF$5,集計pivot!$138:$138,0)),0)</f>
        <v>0</v>
      </c>
      <c r="AK23" s="122">
        <f>IFERROR(INDEX(集計pivot!$83:$102,MATCH(集計2022年度販売量!$B23,集計pivot!$A$83:$A$102,0),MATCH(集計2022年度販売量!AF$5,集計pivot!$83:$83,0)),0)</f>
        <v>0</v>
      </c>
      <c r="AL23" s="123">
        <f t="shared" si="9"/>
        <v>0</v>
      </c>
      <c r="AM23" s="110">
        <f>IFERROR(INDEX(集計pivot!$4:$24,MATCH(集計2022年度販売量!$B23,集計pivot!$A$4:$A$24,0),MATCH(集計2022年度販売量!AM$5,集計pivot!$4:$4,0)),0)</f>
        <v>0</v>
      </c>
      <c r="AN23" s="118">
        <f>IFERROR(INDEX(集計pivot!$28:$48,MATCH(集計2022年度販売量!$B23,集計pivot!$A$28:$A$48,0),MATCH(集計2022年度販売量!AM$5,集計pivot!$28:$28,0)),0)</f>
        <v>0</v>
      </c>
      <c r="AO23" s="119">
        <f>IFERROR(INDEX(集計pivot!$112:$131,MATCH(集計2022年度販売量!$B23,集計pivot!$A$112:$A$131,0),MATCH(集計2022年度販売量!AM$5,集計pivot!$112:$112,0)),0)</f>
        <v>0</v>
      </c>
      <c r="AP23" s="120">
        <f>IFERROR(INDEX(集計pivot!$163:$182,MATCH(集計2022年度販売量!$B23,集計pivot!$A$163:$A$182,0),MATCH(集計2022年度販売量!AM$5,集計pivot!$163:$163,0)),0)</f>
        <v>0</v>
      </c>
      <c r="AQ23" s="121">
        <f>IFERROR(INDEX(集計pivot!$138:$157,MATCH(集計2022年度販売量!$B23,集計pivot!$A$138:$A$157,0),MATCH(集計2022年度販売量!AM$5,集計pivot!$138:$138,0)),0)</f>
        <v>0</v>
      </c>
      <c r="AR23" s="122">
        <f>IFERROR(INDEX(集計pivot!$83:$102,MATCH(集計2022年度販売量!$B23,集計pivot!$A$83:$A$102,0),MATCH(集計2022年度販売量!AM$5,集計pivot!$83:$83,0)),0)</f>
        <v>0</v>
      </c>
      <c r="AS23" s="123">
        <f t="shared" si="10"/>
        <v>0</v>
      </c>
      <c r="AT23" s="110">
        <f>IFERROR(INDEX(集計pivot!$4:$24,MATCH(集計2022年度販売量!$B23,集計pivot!$A$4:$A$24,0),MATCH(集計2022年度販売量!AT$5,集計pivot!$4:$4,0)),0)</f>
        <v>0</v>
      </c>
      <c r="AU23" s="118">
        <f>IFERROR(INDEX(集計pivot!$28:$48,MATCH(集計2022年度販売量!$B23,集計pivot!$A$28:$A$48,0),MATCH(集計2022年度販売量!AT$5,集計pivot!$28:$28,0)),0)</f>
        <v>0</v>
      </c>
      <c r="AV23" s="119">
        <f>IFERROR(INDEX(集計pivot!$112:$131,MATCH(集計2022年度販売量!$B23,集計pivot!$A$112:$A$131,0),MATCH(集計2022年度販売量!AT$5,集計pivot!$112:$112,0)),0)</f>
        <v>0</v>
      </c>
      <c r="AW23" s="120">
        <f>IFERROR(INDEX(集計pivot!$163:$182,MATCH(集計2022年度販売量!$B23,集計pivot!$A$163:$A$182,0),MATCH(集計2022年度販売量!AT$5,集計pivot!$163:$163,0)),0)</f>
        <v>0</v>
      </c>
      <c r="AX23" s="121">
        <f>IFERROR(INDEX(集計pivot!$138:$157,MATCH(集計2022年度販売量!$B23,集計pivot!$A$138:$A$157,0),MATCH(集計2022年度販売量!AT$5,集計pivot!$138:$138,0)),0)</f>
        <v>0</v>
      </c>
      <c r="AY23" s="122">
        <f>IFERROR(INDEX(集計pivot!$83:$102,MATCH(集計2022年度販売量!$B23,集計pivot!$A$83:$A$102,0),MATCH(集計2022年度販売量!AT$5,集計pivot!$83:$83,0)),0)</f>
        <v>0</v>
      </c>
      <c r="AZ23" s="123">
        <f t="shared" si="11"/>
        <v>0</v>
      </c>
      <c r="BA23" s="110">
        <f>IFERROR(INDEX(集計pivot!$4:$24,MATCH(集計2022年度販売量!$B23,集計pivot!$A$4:$A$24,0),MATCH(集計2022年度販売量!BA$5,集計pivot!$4:$4,0)),0)</f>
        <v>0</v>
      </c>
      <c r="BB23" s="118">
        <f>IFERROR(INDEX(集計pivot!$28:$48,MATCH(集計2022年度販売量!$B23,集計pivot!$A$28:$A$48,0),MATCH(集計2022年度販売量!BA$5,集計pivot!$28:$28,0)),0)</f>
        <v>0</v>
      </c>
      <c r="BC23" s="119">
        <f>IFERROR(INDEX(集計pivot!$112:$131,MATCH(集計2022年度販売量!$B23,集計pivot!$A$112:$A$131,0),MATCH(集計2022年度販売量!BA$5,集計pivot!$112:$112,0)),0)</f>
        <v>0</v>
      </c>
      <c r="BD23" s="120">
        <f>IFERROR(INDEX(集計pivot!$163:$182,MATCH(集計2022年度販売量!$B23,集計pivot!$A$163:$A$182,0),MATCH(集計2022年度販売量!BA$5,集計pivot!$163:$163,0)),0)</f>
        <v>0</v>
      </c>
      <c r="BE23" s="121">
        <f>IFERROR(INDEX(集計pivot!$138:$157,MATCH(集計2022年度販売量!$B23,集計pivot!$A$138:$A$157,0),MATCH(集計2022年度販売量!BA$5,集計pivot!$138:$138,0)),0)</f>
        <v>0</v>
      </c>
      <c r="BF23" s="122">
        <f>IFERROR(INDEX(集計pivot!$83:$102,MATCH(集計2022年度販売量!$B23,集計pivot!$A$83:$A$102,0),MATCH(集計2022年度販売量!BA$5,集計pivot!$83:$83,0)),0)</f>
        <v>0</v>
      </c>
      <c r="BG23" s="123">
        <f t="shared" si="12"/>
        <v>0</v>
      </c>
      <c r="BH23" s="110">
        <f>IFERROR(INDEX(集計pivot!$4:$24,MATCH(集計2022年度販売量!$B23,集計pivot!$A$4:$A$24,0),MATCH(集計2022年度販売量!BH$5,集計pivot!$4:$4,0)),0)</f>
        <v>0</v>
      </c>
      <c r="BI23" s="118">
        <f>IFERROR(INDEX(集計pivot!$28:$48,MATCH(集計2022年度販売量!$B23,集計pivot!$A$28:$A$48,0),MATCH(集計2022年度販売量!BH$5,集計pivot!$28:$28,0)),0)</f>
        <v>0</v>
      </c>
      <c r="BJ23" s="119">
        <f>IFERROR(INDEX(集計pivot!$112:$131,MATCH(集計2022年度販売量!$B23,集計pivot!$A$112:$A$131,0),MATCH(集計2022年度販売量!BH$5,集計pivot!$112:$112,0)),0)</f>
        <v>0</v>
      </c>
      <c r="BK23" s="120">
        <f>IFERROR(INDEX(集計pivot!$163:$182,MATCH(集計2022年度販売量!$B23,集計pivot!$A$163:$A$182,0),MATCH(集計2022年度販売量!BH$5,集計pivot!$163:$163,0)),0)</f>
        <v>0</v>
      </c>
      <c r="BL23" s="121">
        <f>IFERROR(INDEX(集計pivot!$138:$157,MATCH(集計2022年度販売量!$B23,集計pivot!$A$138:$A$157,0),MATCH(集計2022年度販売量!BH$5,集計pivot!$138:$138,0)),0)</f>
        <v>0</v>
      </c>
      <c r="BM23" s="122">
        <f>IFERROR(INDEX(集計pivot!$83:$102,MATCH(集計2022年度販売量!$B23,集計pivot!$A$83:$A$102,0),MATCH(集計2022年度販売量!BH$5,集計pivot!$83:$83,0)),0)</f>
        <v>0</v>
      </c>
      <c r="BN23" s="123">
        <f t="shared" si="13"/>
        <v>0</v>
      </c>
      <c r="BO23" s="110">
        <f>IFERROR(INDEX(集計pivot!$4:$24,MATCH(集計2022年度販売量!$B23,集計pivot!$A$4:$A$24,0),MATCH(集計2022年度販売量!BO$5,集計pivot!$4:$4,0)),0)</f>
        <v>0</v>
      </c>
      <c r="BP23" s="118">
        <f>IFERROR(INDEX(集計pivot!$28:$48,MATCH(集計2022年度販売量!$B23,集計pivot!$A$28:$A$48,0),MATCH(集計2022年度販売量!BO$5,集計pivot!$28:$28,0)),0)</f>
        <v>0</v>
      </c>
      <c r="BQ23" s="119">
        <f>IFERROR(INDEX(集計pivot!$112:$131,MATCH(集計2022年度販売量!$B23,集計pivot!$A$112:$A$131,0),MATCH(集計2022年度販売量!BO$5,集計pivot!$112:$112,0)),0)</f>
        <v>0</v>
      </c>
      <c r="BR23" s="120">
        <f>IFERROR(INDEX(集計pivot!$163:$182,MATCH(集計2022年度販売量!$B23,集計pivot!$A$163:$A$182,0),MATCH(集計2022年度販売量!BO$5,集計pivot!$163:$163,0)),0)</f>
        <v>0</v>
      </c>
      <c r="BS23" s="121">
        <f>IFERROR(INDEX(集計pivot!$138:$157,MATCH(集計2022年度販売量!$B23,集計pivot!$A$138:$A$157,0),MATCH(集計2022年度販売量!BO$5,集計pivot!$138:$138,0)),0)</f>
        <v>0</v>
      </c>
      <c r="BT23" s="122">
        <f>IFERROR(INDEX(集計pivot!$83:$102,MATCH(集計2022年度販売量!$B23,集計pivot!$A$83:$A$102,0),MATCH(集計2022年度販売量!BO$5,集計pivot!$83:$83,0)),0)</f>
        <v>0</v>
      </c>
      <c r="BU23" s="123">
        <f t="shared" si="14"/>
        <v>0</v>
      </c>
      <c r="BV23" s="110">
        <f>IFERROR(INDEX(集計pivot!$4:$24,MATCH(集計2022年度販売量!$B23,集計pivot!$A$4:$A$24,0),MATCH(集計2022年度販売量!BV$5,集計pivot!$4:$4,0)),0)</f>
        <v>0</v>
      </c>
      <c r="BW23" s="118">
        <f>IFERROR(INDEX(集計pivot!$28:$48,MATCH(集計2022年度販売量!$B23,集計pivot!$A$28:$A$48,0),MATCH(集計2022年度販売量!BV$5,集計pivot!$28:$28,0)),0)</f>
        <v>0</v>
      </c>
      <c r="BX23" s="119">
        <f>IFERROR(INDEX(集計pivot!$112:$131,MATCH(集計2022年度販売量!$B23,集計pivot!$A$112:$A$131,0),MATCH(集計2022年度販売量!BV$5,集計pivot!$112:$112,0)),0)</f>
        <v>0</v>
      </c>
      <c r="BY23" s="120">
        <f>IFERROR(INDEX(集計pivot!$163:$182,MATCH(集計2022年度販売量!$B23,集計pivot!$A$163:$A$182,0),MATCH(集計2022年度販売量!BV$5,集計pivot!$163:$163,0)),0)</f>
        <v>0</v>
      </c>
      <c r="BZ23" s="121">
        <f>IFERROR(INDEX(集計pivot!$138:$157,MATCH(集計2022年度販売量!$B23,集計pivot!$A$138:$A$157,0),MATCH(集計2022年度販売量!BV$5,集計pivot!$138:$138,0)),0)</f>
        <v>0</v>
      </c>
      <c r="CA23" s="122">
        <f>IFERROR(INDEX(集計pivot!$83:$102,MATCH(集計2022年度販売量!$B23,集計pivot!$A$83:$A$102,0),MATCH(集計2022年度販売量!BV$5,集計pivot!$83:$83,0)),0)</f>
        <v>0</v>
      </c>
      <c r="CB23" s="123">
        <f t="shared" si="15"/>
        <v>0</v>
      </c>
      <c r="CC23" s="110">
        <f>IFERROR(INDEX(集計pivot!$4:$24,MATCH(集計2022年度販売量!$B23,集計pivot!$A$4:$A$24,0),MATCH(集計2022年度販売量!CC$5,集計pivot!$4:$4,0)),0)</f>
        <v>0</v>
      </c>
      <c r="CD23" s="118">
        <f>IFERROR(INDEX(集計pivot!$28:$48,MATCH(集計2022年度販売量!$B23,集計pivot!$A$28:$A$48,0),MATCH(集計2022年度販売量!CC$5,集計pivot!$28:$28,0)),0)</f>
        <v>0</v>
      </c>
      <c r="CE23" s="119">
        <f>IFERROR(INDEX(集計pivot!$112:$131,MATCH(集計2022年度販売量!$B23,集計pivot!$A$112:$A$131,0),MATCH(集計2022年度販売量!CC$5,集計pivot!$112:$112,0)),0)</f>
        <v>0</v>
      </c>
      <c r="CF23" s="120">
        <f>IFERROR(INDEX(集計pivot!$163:$182,MATCH(集計2022年度販売量!$B23,集計pivot!$A$163:$A$182,0),MATCH(集計2022年度販売量!CC$5,集計pivot!$163:$163,0)),0)</f>
        <v>0</v>
      </c>
      <c r="CG23" s="121">
        <f>IFERROR(INDEX(集計pivot!$138:$157,MATCH(集計2022年度販売量!$B23,集計pivot!$A$138:$A$157,0),MATCH(集計2022年度販売量!CC$5,集計pivot!$138:$138,0)),0)</f>
        <v>0</v>
      </c>
      <c r="CH23" s="122">
        <f>IFERROR(INDEX(集計pivot!$83:$102,MATCH(集計2022年度販売量!$B23,集計pivot!$A$83:$A$102,0),MATCH(集計2022年度販売量!CC$5,集計pivot!$83:$83,0)),0)</f>
        <v>0</v>
      </c>
      <c r="CI23" s="123">
        <f t="shared" si="16"/>
        <v>0</v>
      </c>
      <c r="CK23" t="str">
        <f t="shared" si="0"/>
        <v>粉末酒</v>
      </c>
      <c r="CL23" s="130">
        <f t="shared" si="1"/>
        <v>0</v>
      </c>
      <c r="CM23" s="130">
        <f t="shared" si="17"/>
        <v>0</v>
      </c>
      <c r="CN23" s="130">
        <f t="shared" si="2"/>
        <v>0</v>
      </c>
      <c r="CO23" s="130">
        <f t="shared" si="3"/>
        <v>0</v>
      </c>
      <c r="CQ23" s="131" t="str">
        <f t="shared" si="4"/>
        <v>粉末酒</v>
      </c>
      <c r="CR23" s="46">
        <f t="shared" si="18"/>
        <v>0</v>
      </c>
      <c r="CS23" s="46">
        <f t="shared" si="19"/>
        <v>0</v>
      </c>
      <c r="CT23" s="46">
        <f t="shared" si="20"/>
        <v>0</v>
      </c>
      <c r="CU23" s="46">
        <f t="shared" si="20"/>
        <v>0</v>
      </c>
      <c r="CY23" s="133" t="s">
        <v>324</v>
      </c>
      <c r="CZ23" s="134">
        <f>SUM(CZ7:CZ22)</f>
        <v>0</v>
      </c>
      <c r="DA23" s="134">
        <f>SUM(DA7:DA22)</f>
        <v>0</v>
      </c>
      <c r="DB23" s="134">
        <f>SUM(DB7:DB22)</f>
        <v>416</v>
      </c>
      <c r="DC23" s="134">
        <f>SUM(DC7:DC22)</f>
        <v>437</v>
      </c>
    </row>
    <row r="24" spans="2:107" s="46" customFormat="1" ht="18.5" thickTop="1" x14ac:dyDescent="0.55000000000000004">
      <c r="B24" s="74" t="s">
        <v>245</v>
      </c>
      <c r="C24" s="75"/>
      <c r="D24" s="111">
        <f t="shared" ref="D24:BO24" si="24">SUM(D7:D23)</f>
        <v>0</v>
      </c>
      <c r="E24" s="124">
        <f t="shared" si="24"/>
        <v>0</v>
      </c>
      <c r="F24" s="125">
        <f t="shared" si="24"/>
        <v>0</v>
      </c>
      <c r="G24" s="126">
        <f t="shared" si="24"/>
        <v>0</v>
      </c>
      <c r="H24" s="127">
        <f t="shared" si="24"/>
        <v>0</v>
      </c>
      <c r="I24" s="127">
        <f t="shared" si="24"/>
        <v>0</v>
      </c>
      <c r="J24" s="128">
        <f t="shared" si="24"/>
        <v>435.60599999999999</v>
      </c>
      <c r="K24" s="111">
        <f t="shared" si="24"/>
        <v>0</v>
      </c>
      <c r="L24" s="124">
        <f t="shared" si="24"/>
        <v>0</v>
      </c>
      <c r="M24" s="125">
        <f t="shared" si="24"/>
        <v>0</v>
      </c>
      <c r="N24" s="126">
        <f t="shared" si="24"/>
        <v>0</v>
      </c>
      <c r="O24" s="127">
        <f t="shared" si="24"/>
        <v>0</v>
      </c>
      <c r="P24" s="127">
        <f t="shared" si="24"/>
        <v>0</v>
      </c>
      <c r="Q24" s="128">
        <f t="shared" si="24"/>
        <v>435.60599999999999</v>
      </c>
      <c r="R24" s="111">
        <f t="shared" si="24"/>
        <v>0</v>
      </c>
      <c r="S24" s="124">
        <f t="shared" si="24"/>
        <v>0</v>
      </c>
      <c r="T24" s="125">
        <f t="shared" si="24"/>
        <v>0</v>
      </c>
      <c r="U24" s="126">
        <f t="shared" si="24"/>
        <v>0</v>
      </c>
      <c r="V24" s="127">
        <f t="shared" si="24"/>
        <v>0</v>
      </c>
      <c r="W24" s="127">
        <f t="shared" si="24"/>
        <v>0</v>
      </c>
      <c r="X24" s="128">
        <f t="shared" si="24"/>
        <v>435.60599999999999</v>
      </c>
      <c r="Y24" s="111">
        <f t="shared" si="24"/>
        <v>0</v>
      </c>
      <c r="Z24" s="124">
        <f t="shared" si="24"/>
        <v>0</v>
      </c>
      <c r="AA24" s="125">
        <f t="shared" si="24"/>
        <v>0</v>
      </c>
      <c r="AB24" s="126">
        <f t="shared" si="24"/>
        <v>0</v>
      </c>
      <c r="AC24" s="127">
        <f t="shared" si="24"/>
        <v>0</v>
      </c>
      <c r="AD24" s="127">
        <f t="shared" si="24"/>
        <v>0</v>
      </c>
      <c r="AE24" s="128">
        <f t="shared" si="24"/>
        <v>435.60599999999999</v>
      </c>
      <c r="AF24" s="111">
        <f t="shared" si="24"/>
        <v>0</v>
      </c>
      <c r="AG24" s="124">
        <f t="shared" si="24"/>
        <v>0</v>
      </c>
      <c r="AH24" s="125">
        <f t="shared" si="24"/>
        <v>0</v>
      </c>
      <c r="AI24" s="126">
        <f t="shared" si="24"/>
        <v>0</v>
      </c>
      <c r="AJ24" s="127">
        <f t="shared" si="24"/>
        <v>0</v>
      </c>
      <c r="AK24" s="127">
        <f t="shared" si="24"/>
        <v>0</v>
      </c>
      <c r="AL24" s="128">
        <f t="shared" si="24"/>
        <v>435.60599999999999</v>
      </c>
      <c r="AM24" s="111">
        <f t="shared" si="24"/>
        <v>0</v>
      </c>
      <c r="AN24" s="124">
        <f t="shared" si="24"/>
        <v>0</v>
      </c>
      <c r="AO24" s="125">
        <f t="shared" si="24"/>
        <v>0</v>
      </c>
      <c r="AP24" s="126">
        <f t="shared" si="24"/>
        <v>0</v>
      </c>
      <c r="AQ24" s="127">
        <f t="shared" si="24"/>
        <v>0</v>
      </c>
      <c r="AR24" s="127">
        <f t="shared" si="24"/>
        <v>0</v>
      </c>
      <c r="AS24" s="128">
        <f t="shared" si="24"/>
        <v>435.60599999999999</v>
      </c>
      <c r="AT24" s="111">
        <f t="shared" si="24"/>
        <v>0</v>
      </c>
      <c r="AU24" s="124">
        <f t="shared" si="24"/>
        <v>0</v>
      </c>
      <c r="AV24" s="125">
        <f t="shared" si="24"/>
        <v>0</v>
      </c>
      <c r="AW24" s="126">
        <f t="shared" si="24"/>
        <v>0</v>
      </c>
      <c r="AX24" s="127">
        <f t="shared" si="24"/>
        <v>0</v>
      </c>
      <c r="AY24" s="127">
        <f t="shared" si="24"/>
        <v>0</v>
      </c>
      <c r="AZ24" s="128">
        <f t="shared" si="24"/>
        <v>435.60599999999999</v>
      </c>
      <c r="BA24" s="111">
        <f t="shared" si="24"/>
        <v>0</v>
      </c>
      <c r="BB24" s="124">
        <f t="shared" si="24"/>
        <v>0</v>
      </c>
      <c r="BC24" s="125">
        <f t="shared" si="24"/>
        <v>0</v>
      </c>
      <c r="BD24" s="126">
        <f t="shared" si="24"/>
        <v>0</v>
      </c>
      <c r="BE24" s="127">
        <f t="shared" si="24"/>
        <v>0</v>
      </c>
      <c r="BF24" s="127">
        <f t="shared" si="24"/>
        <v>0</v>
      </c>
      <c r="BG24" s="128">
        <f t="shared" si="24"/>
        <v>435.60599999999999</v>
      </c>
      <c r="BH24" s="111">
        <f t="shared" si="24"/>
        <v>0</v>
      </c>
      <c r="BI24" s="124">
        <f t="shared" si="24"/>
        <v>0</v>
      </c>
      <c r="BJ24" s="125">
        <f t="shared" si="24"/>
        <v>0</v>
      </c>
      <c r="BK24" s="126">
        <f t="shared" si="24"/>
        <v>0</v>
      </c>
      <c r="BL24" s="127">
        <f t="shared" si="24"/>
        <v>0</v>
      </c>
      <c r="BM24" s="127">
        <f t="shared" si="24"/>
        <v>0</v>
      </c>
      <c r="BN24" s="128">
        <f t="shared" si="24"/>
        <v>435.60599999999999</v>
      </c>
      <c r="BO24" s="111">
        <f t="shared" si="24"/>
        <v>0</v>
      </c>
      <c r="BP24" s="124">
        <f t="shared" ref="BP24:CI24" si="25">SUM(BP7:BP23)</f>
        <v>0</v>
      </c>
      <c r="BQ24" s="125">
        <f t="shared" si="25"/>
        <v>0</v>
      </c>
      <c r="BR24" s="126">
        <f t="shared" si="25"/>
        <v>0</v>
      </c>
      <c r="BS24" s="127">
        <f t="shared" si="25"/>
        <v>0</v>
      </c>
      <c r="BT24" s="127">
        <f t="shared" si="25"/>
        <v>0</v>
      </c>
      <c r="BU24" s="128">
        <f t="shared" si="25"/>
        <v>435.60599999999999</v>
      </c>
      <c r="BV24" s="111">
        <f t="shared" si="25"/>
        <v>0</v>
      </c>
      <c r="BW24" s="124">
        <f t="shared" si="25"/>
        <v>0</v>
      </c>
      <c r="BX24" s="125">
        <f t="shared" si="25"/>
        <v>0</v>
      </c>
      <c r="BY24" s="126">
        <f t="shared" si="25"/>
        <v>0</v>
      </c>
      <c r="BZ24" s="127">
        <f t="shared" si="25"/>
        <v>0</v>
      </c>
      <c r="CA24" s="127">
        <f t="shared" si="25"/>
        <v>0</v>
      </c>
      <c r="CB24" s="128">
        <f t="shared" si="25"/>
        <v>435.60599999999999</v>
      </c>
      <c r="CC24" s="111">
        <f t="shared" si="25"/>
        <v>0</v>
      </c>
      <c r="CD24" s="124">
        <f t="shared" si="25"/>
        <v>0</v>
      </c>
      <c r="CE24" s="125">
        <f t="shared" si="25"/>
        <v>0</v>
      </c>
      <c r="CF24" s="126">
        <f t="shared" si="25"/>
        <v>0</v>
      </c>
      <c r="CG24" s="127">
        <f t="shared" si="25"/>
        <v>0</v>
      </c>
      <c r="CH24" s="127">
        <f t="shared" si="25"/>
        <v>0</v>
      </c>
      <c r="CI24" s="128">
        <f t="shared" si="25"/>
        <v>435.60599999999999</v>
      </c>
      <c r="CY24" s="133" t="s">
        <v>317</v>
      </c>
      <c r="CZ24" s="134">
        <f>VLOOKUP(RIGHT($CY24,LEN($CY24)-1),$CQ:$CU,2,FALSE)</f>
        <v>0</v>
      </c>
      <c r="DA24" s="134"/>
      <c r="DB24" s="134">
        <f>VLOOKUP(RIGHT($CY24,LEN($CY24)-1),$CQ:$CU,3,FALSE)+VLOOKUP(RIGHT($CY24,LEN($CY24)-1),$CQ:$CU,4,FALSE)</f>
        <v>0</v>
      </c>
      <c r="DC24" s="134">
        <f>VLOOKUP(RIGHT($CY24,LEN($CY24)-1),$CQ:$CU,5,FALSE)</f>
        <v>0</v>
      </c>
    </row>
    <row r="25" spans="2:107" x14ac:dyDescent="0.55000000000000004">
      <c r="C25" t="s">
        <v>249</v>
      </c>
    </row>
    <row r="26" spans="2:107" x14ac:dyDescent="0.55000000000000004">
      <c r="CZ26" t="s">
        <v>327</v>
      </c>
    </row>
    <row r="27" spans="2:107" x14ac:dyDescent="0.55000000000000004">
      <c r="CZ27" t="s">
        <v>328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C27"/>
  <sheetViews>
    <sheetView zoomScale="85" zoomScaleNormal="85" workbookViewId="0">
      <pane xSplit="3" ySplit="6" topLeftCell="BT7" activePane="bottomRight" state="frozen"/>
      <selection activeCell="BQ25" sqref="BQ25"/>
      <selection pane="topRight" activeCell="BQ25" sqref="BQ25"/>
      <selection pane="bottomLeft" activeCell="BQ25" sqref="BQ25"/>
      <selection pane="bottomRight" activeCell="CE14" sqref="CE14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5" max="5" width="9.08203125" bestFit="1" customWidth="1"/>
    <col min="6" max="6" width="9" customWidth="1"/>
    <col min="7" max="9" width="9.08203125" bestFit="1" customWidth="1"/>
    <col min="10" max="10" width="9.5" bestFit="1" customWidth="1"/>
    <col min="11" max="11" width="9.08203125" bestFit="1" customWidth="1"/>
    <col min="12" max="13" width="10.83203125" bestFit="1" customWidth="1"/>
    <col min="14" max="16" width="9.08203125" bestFit="1" customWidth="1"/>
    <col min="17" max="17" width="10.5" bestFit="1" customWidth="1"/>
    <col min="18" max="18" width="9.08203125" bestFit="1" customWidth="1"/>
    <col min="19" max="20" width="9.6640625" bestFit="1" customWidth="1"/>
    <col min="21" max="23" width="9.08203125" bestFit="1" customWidth="1"/>
    <col min="24" max="24" width="10.5" bestFit="1" customWidth="1"/>
    <col min="25" max="30" width="9.08203125" bestFit="1" customWidth="1"/>
    <col min="31" max="31" width="10.5" bestFit="1" customWidth="1"/>
    <col min="32" max="37" width="9.08203125" bestFit="1" customWidth="1"/>
    <col min="38" max="38" width="10.5" bestFit="1" customWidth="1"/>
    <col min="39" max="44" width="9.08203125" bestFit="1" customWidth="1"/>
    <col min="45" max="45" width="10.5" bestFit="1" customWidth="1"/>
    <col min="46" max="51" width="9.08203125" bestFit="1" customWidth="1"/>
    <col min="52" max="52" width="10.5" bestFit="1" customWidth="1"/>
    <col min="53" max="58" width="9.08203125" bestFit="1" customWidth="1"/>
    <col min="59" max="59" width="10.5" bestFit="1" customWidth="1"/>
    <col min="60" max="65" width="9.08203125" bestFit="1" customWidth="1"/>
    <col min="66" max="66" width="10.5" bestFit="1" customWidth="1"/>
    <col min="67" max="72" width="9.08203125" bestFit="1" customWidth="1"/>
    <col min="73" max="73" width="10.5" bestFit="1" customWidth="1"/>
    <col min="74" max="79" width="9.08203125" bestFit="1" customWidth="1"/>
    <col min="80" max="80" width="10.5" bestFit="1" customWidth="1"/>
    <col min="81" max="86" width="9.08203125" bestFit="1" customWidth="1"/>
    <col min="87" max="87" width="10.5" bestFit="1" customWidth="1"/>
    <col min="89" max="89" width="17.1640625" bestFit="1" customWidth="1"/>
    <col min="95" max="95" width="17.1640625" bestFit="1" customWidth="1"/>
    <col min="103" max="103" width="19.1640625" bestFit="1" customWidth="1"/>
    <col min="104" max="105" width="21.33203125" bestFit="1" customWidth="1"/>
    <col min="106" max="106" width="13" bestFit="1" customWidth="1"/>
    <col min="107" max="107" width="14.08203125" bestFit="1" customWidth="1"/>
  </cols>
  <sheetData>
    <row r="1" spans="2:107" x14ac:dyDescent="0.55000000000000004">
      <c r="B1">
        <v>2021</v>
      </c>
      <c r="C1" t="s">
        <v>116</v>
      </c>
    </row>
    <row r="2" spans="2:107" x14ac:dyDescent="0.55000000000000004">
      <c r="B2" t="s">
        <v>66</v>
      </c>
    </row>
    <row r="3" spans="2:107" hidden="1" x14ac:dyDescent="0.55000000000000004">
      <c r="B3" t="s">
        <v>121</v>
      </c>
      <c r="C3">
        <f>B1</f>
        <v>2021</v>
      </c>
      <c r="D3" s="1">
        <f>$C$3</f>
        <v>2021</v>
      </c>
      <c r="E3" s="1"/>
      <c r="F3" s="1"/>
      <c r="G3" s="1"/>
      <c r="H3" s="1"/>
      <c r="I3" s="1"/>
      <c r="J3" s="1"/>
      <c r="K3" s="1">
        <f>$C$3</f>
        <v>2021</v>
      </c>
      <c r="L3" s="1"/>
      <c r="M3" s="1"/>
      <c r="N3" s="1"/>
      <c r="O3" s="1"/>
      <c r="P3" s="1"/>
      <c r="Q3" s="1"/>
      <c r="R3" s="1">
        <f>$C$3</f>
        <v>2021</v>
      </c>
      <c r="S3" s="1"/>
      <c r="T3" s="1"/>
      <c r="U3" s="1"/>
      <c r="V3" s="1"/>
      <c r="W3" s="1"/>
      <c r="X3" s="1"/>
      <c r="Y3" s="1">
        <f>$C$3</f>
        <v>2021</v>
      </c>
      <c r="Z3" s="1"/>
      <c r="AA3" s="1"/>
      <c r="AB3" s="1"/>
      <c r="AC3" s="1"/>
      <c r="AD3" s="1"/>
      <c r="AE3" s="1"/>
      <c r="AF3" s="1">
        <f>$C$3</f>
        <v>2021</v>
      </c>
      <c r="AG3" s="1"/>
      <c r="AH3" s="1"/>
      <c r="AI3" s="1"/>
      <c r="AJ3" s="1"/>
      <c r="AK3" s="1"/>
      <c r="AL3" s="1"/>
      <c r="AM3" s="1">
        <f>$C$3</f>
        <v>2021</v>
      </c>
      <c r="AN3" s="1"/>
      <c r="AO3" s="1"/>
      <c r="AP3" s="1"/>
      <c r="AQ3" s="1"/>
      <c r="AR3" s="1"/>
      <c r="AS3" s="1"/>
      <c r="AT3" s="1">
        <f>$C$3</f>
        <v>2021</v>
      </c>
      <c r="AU3" s="1"/>
      <c r="AV3" s="1"/>
      <c r="AW3" s="1"/>
      <c r="AX3" s="1"/>
      <c r="AY3" s="1"/>
      <c r="AZ3" s="1"/>
      <c r="BA3" s="1">
        <f>$C$3</f>
        <v>2021</v>
      </c>
      <c r="BB3" s="1"/>
      <c r="BC3" s="1"/>
      <c r="BD3" s="1"/>
      <c r="BE3" s="1"/>
      <c r="BF3" s="1"/>
      <c r="BG3" s="1"/>
      <c r="BH3" s="1">
        <f>$C$3</f>
        <v>2021</v>
      </c>
      <c r="BI3" s="1"/>
      <c r="BJ3" s="1"/>
      <c r="BK3" s="1"/>
      <c r="BL3" s="1"/>
      <c r="BM3" s="1"/>
      <c r="BN3" s="1"/>
      <c r="BO3" s="1">
        <f>$C$3+1</f>
        <v>2022</v>
      </c>
      <c r="BP3" s="1"/>
      <c r="BQ3" s="1"/>
      <c r="BR3" s="1"/>
      <c r="BS3" s="1"/>
      <c r="BT3" s="1"/>
      <c r="BU3" s="1"/>
      <c r="BV3" s="1">
        <f>$C$3+1</f>
        <v>2022</v>
      </c>
      <c r="BW3" s="1"/>
      <c r="BX3" s="1"/>
      <c r="BY3" s="1"/>
      <c r="BZ3" s="1"/>
      <c r="CA3" s="1"/>
      <c r="CB3" s="1"/>
      <c r="CC3" s="1">
        <f>$C$3+1</f>
        <v>2022</v>
      </c>
      <c r="CD3" s="1"/>
      <c r="CE3" s="1"/>
      <c r="CF3" s="1"/>
      <c r="CG3" s="1"/>
      <c r="CH3" s="1"/>
      <c r="CI3" s="1"/>
    </row>
    <row r="4" spans="2:107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>
        <f>D4+1</f>
        <v>5</v>
      </c>
      <c r="L4" s="1"/>
      <c r="M4" s="1"/>
      <c r="N4" s="1"/>
      <c r="O4" s="1"/>
      <c r="P4" s="1"/>
      <c r="Q4" s="1"/>
      <c r="R4" s="1">
        <f>K4+1</f>
        <v>6</v>
      </c>
      <c r="S4" s="1"/>
      <c r="T4" s="1"/>
      <c r="U4" s="1"/>
      <c r="V4" s="1"/>
      <c r="W4" s="1"/>
      <c r="X4" s="1"/>
      <c r="Y4" s="1">
        <f>R4+1</f>
        <v>7</v>
      </c>
      <c r="Z4" s="1"/>
      <c r="AA4" s="1"/>
      <c r="AB4" s="1"/>
      <c r="AC4" s="1"/>
      <c r="AD4" s="1"/>
      <c r="AE4" s="1"/>
      <c r="AF4" s="1">
        <f>Y4+1</f>
        <v>8</v>
      </c>
      <c r="AG4" s="1"/>
      <c r="AH4" s="1"/>
      <c r="AI4" s="1"/>
      <c r="AJ4" s="1"/>
      <c r="AK4" s="1"/>
      <c r="AL4" s="1"/>
      <c r="AM4" s="1">
        <f>AF4+1</f>
        <v>9</v>
      </c>
      <c r="AN4" s="1"/>
      <c r="AO4" s="1"/>
      <c r="AP4" s="1"/>
      <c r="AQ4" s="1"/>
      <c r="AR4" s="1"/>
      <c r="AS4" s="1"/>
      <c r="AT4" s="1">
        <f>AM4+1</f>
        <v>10</v>
      </c>
      <c r="AU4" s="1"/>
      <c r="AV4" s="1"/>
      <c r="AW4" s="1"/>
      <c r="AX4" s="1"/>
      <c r="AY4" s="1"/>
      <c r="AZ4" s="1"/>
      <c r="BA4" s="1">
        <f>AT4+1</f>
        <v>11</v>
      </c>
      <c r="BB4" s="1"/>
      <c r="BC4" s="1"/>
      <c r="BD4" s="1"/>
      <c r="BE4" s="1"/>
      <c r="BF4" s="1"/>
      <c r="BG4" s="1"/>
      <c r="BH4" s="1">
        <f>BA4+1</f>
        <v>12</v>
      </c>
      <c r="BI4" s="1"/>
      <c r="BJ4" s="1"/>
      <c r="BK4" s="1"/>
      <c r="BL4" s="1"/>
      <c r="BM4" s="1"/>
      <c r="BN4" s="1"/>
      <c r="BO4" s="1">
        <v>1</v>
      </c>
      <c r="BP4" s="1"/>
      <c r="BQ4" s="1"/>
      <c r="BR4" s="1"/>
      <c r="BS4" s="1"/>
      <c r="BT4" s="1"/>
      <c r="BU4" s="1"/>
      <c r="BV4" s="1">
        <f>BO4+1</f>
        <v>2</v>
      </c>
      <c r="BW4" s="1"/>
      <c r="BX4" s="1"/>
      <c r="BY4" s="1"/>
      <c r="BZ4" s="1"/>
      <c r="CA4" s="1"/>
      <c r="CB4" s="1"/>
      <c r="CC4" s="1">
        <f>BV4+1</f>
        <v>3</v>
      </c>
      <c r="CD4" s="1"/>
      <c r="CE4" s="1"/>
      <c r="CF4" s="1"/>
      <c r="CG4" s="1"/>
      <c r="CH4" s="1"/>
      <c r="CI4" s="1"/>
    </row>
    <row r="5" spans="2:107" s="2" customFormat="1" x14ac:dyDescent="0.55000000000000004">
      <c r="B5" s="31"/>
      <c r="C5" s="37" t="str">
        <f>CONCATENATE(C3,"/",C4)</f>
        <v>2021/3</v>
      </c>
      <c r="D5" s="39" t="str">
        <f>CONCATENATE(D3,"/",D4)</f>
        <v>2021/4</v>
      </c>
      <c r="E5" s="29"/>
      <c r="F5" s="29"/>
      <c r="G5" s="45"/>
      <c r="H5" s="45"/>
      <c r="I5" s="45"/>
      <c r="J5" s="40"/>
      <c r="K5" s="39" t="str">
        <f>CONCATENATE(K3,"/",K4)</f>
        <v>2021/5</v>
      </c>
      <c r="L5" s="29"/>
      <c r="M5" s="29"/>
      <c r="N5" s="29"/>
      <c r="O5" s="29"/>
      <c r="P5" s="45"/>
      <c r="Q5" s="40"/>
      <c r="R5" s="39" t="str">
        <f>CONCATENATE(R3,"/",R4)</f>
        <v>2021/6</v>
      </c>
      <c r="S5" s="29"/>
      <c r="T5" s="29"/>
      <c r="U5" s="29"/>
      <c r="V5" s="29"/>
      <c r="W5" s="45"/>
      <c r="X5" s="40"/>
      <c r="Y5" s="39" t="str">
        <f>CONCATENATE(Y3,"/",Y4)</f>
        <v>2021/7</v>
      </c>
      <c r="Z5" s="29"/>
      <c r="AA5" s="29"/>
      <c r="AB5" s="29"/>
      <c r="AC5" s="29"/>
      <c r="AD5" s="45"/>
      <c r="AE5" s="40"/>
      <c r="AF5" s="39" t="str">
        <f>CONCATENATE(AF3,"/",AF4)</f>
        <v>2021/8</v>
      </c>
      <c r="AG5" s="29"/>
      <c r="AH5" s="29"/>
      <c r="AI5" s="29"/>
      <c r="AJ5" s="29"/>
      <c r="AK5" s="45"/>
      <c r="AL5" s="40"/>
      <c r="AM5" s="39" t="str">
        <f>CONCATENATE(AM3,"/",AM4)</f>
        <v>2021/9</v>
      </c>
      <c r="AN5" s="29"/>
      <c r="AO5" s="29"/>
      <c r="AP5" s="29"/>
      <c r="AQ5" s="29"/>
      <c r="AR5" s="45"/>
      <c r="AS5" s="40"/>
      <c r="AT5" s="39" t="str">
        <f>CONCATENATE(AT3,"/",AT4)</f>
        <v>2021/10</v>
      </c>
      <c r="AU5" s="29"/>
      <c r="AV5" s="29"/>
      <c r="AW5" s="29"/>
      <c r="AX5" s="29"/>
      <c r="AY5" s="45"/>
      <c r="AZ5" s="40"/>
      <c r="BA5" s="39" t="str">
        <f>CONCATENATE(BA3,"/",BA4)</f>
        <v>2021/11</v>
      </c>
      <c r="BB5" s="29"/>
      <c r="BC5" s="29"/>
      <c r="BD5" s="29"/>
      <c r="BE5" s="29"/>
      <c r="BF5" s="45"/>
      <c r="BG5" s="40"/>
      <c r="BH5" s="39" t="str">
        <f>CONCATENATE(BH3,"/",BH4)</f>
        <v>2021/12</v>
      </c>
      <c r="BI5" s="29"/>
      <c r="BJ5" s="29"/>
      <c r="BK5" s="29"/>
      <c r="BL5" s="29"/>
      <c r="BM5" s="45"/>
      <c r="BN5" s="45"/>
      <c r="BO5" s="39" t="str">
        <f>CONCATENATE(BO3,"/",BO4)</f>
        <v>2022/1</v>
      </c>
      <c r="BP5" s="29"/>
      <c r="BQ5" s="29"/>
      <c r="BR5" s="29"/>
      <c r="BS5" s="29"/>
      <c r="BT5" s="45"/>
      <c r="BU5" s="40"/>
      <c r="BV5" s="39" t="str">
        <f>CONCATENATE(BV3,"/",BV4)</f>
        <v>2022/2</v>
      </c>
      <c r="BW5" s="29"/>
      <c r="BX5" s="29"/>
      <c r="BY5" s="45"/>
      <c r="BZ5" s="45"/>
      <c r="CA5" s="45"/>
      <c r="CB5" s="40"/>
      <c r="CC5" s="34" t="str">
        <f>CONCATENATE(CC3,"/",CC4)</f>
        <v>2022/3</v>
      </c>
      <c r="CD5" s="29"/>
      <c r="CE5" s="29"/>
      <c r="CF5" s="29"/>
      <c r="CG5" s="29"/>
      <c r="CH5" s="45"/>
      <c r="CI5" s="29"/>
      <c r="CK5" s="2" t="s">
        <v>246</v>
      </c>
      <c r="CQ5" s="2" t="s">
        <v>277</v>
      </c>
      <c r="CY5" s="28"/>
      <c r="CZ5" s="29" t="s">
        <v>318</v>
      </c>
      <c r="DA5" s="29"/>
      <c r="DB5" s="30" t="s">
        <v>321</v>
      </c>
      <c r="DC5" s="28" t="s">
        <v>322</v>
      </c>
    </row>
    <row r="6" spans="2:107" x14ac:dyDescent="0.55000000000000004">
      <c r="B6" s="32" t="s">
        <v>104</v>
      </c>
      <c r="C6" s="37" t="s">
        <v>276</v>
      </c>
      <c r="D6" s="41" t="s">
        <v>275</v>
      </c>
      <c r="E6" s="48" t="s">
        <v>66</v>
      </c>
      <c r="F6" s="49" t="s">
        <v>199</v>
      </c>
      <c r="G6" s="50" t="s">
        <v>201</v>
      </c>
      <c r="H6" s="51" t="s">
        <v>40</v>
      </c>
      <c r="I6" s="103" t="s">
        <v>48</v>
      </c>
      <c r="J6" s="47" t="s">
        <v>98</v>
      </c>
      <c r="K6" s="41" t="s">
        <v>275</v>
      </c>
      <c r="L6" s="48" t="s">
        <v>66</v>
      </c>
      <c r="M6" s="49" t="s">
        <v>199</v>
      </c>
      <c r="N6" s="50" t="s">
        <v>201</v>
      </c>
      <c r="O6" s="51" t="s">
        <v>40</v>
      </c>
      <c r="P6" s="103" t="s">
        <v>48</v>
      </c>
      <c r="Q6" s="47" t="s">
        <v>98</v>
      </c>
      <c r="R6" s="41" t="s">
        <v>275</v>
      </c>
      <c r="S6" s="48" t="s">
        <v>66</v>
      </c>
      <c r="T6" s="49" t="s">
        <v>199</v>
      </c>
      <c r="U6" s="50" t="s">
        <v>201</v>
      </c>
      <c r="V6" s="51" t="s">
        <v>40</v>
      </c>
      <c r="W6" s="103" t="s">
        <v>48</v>
      </c>
      <c r="X6" s="47" t="s">
        <v>98</v>
      </c>
      <c r="Y6" s="41" t="s">
        <v>275</v>
      </c>
      <c r="Z6" s="48" t="s">
        <v>66</v>
      </c>
      <c r="AA6" s="49" t="s">
        <v>199</v>
      </c>
      <c r="AB6" s="50" t="s">
        <v>201</v>
      </c>
      <c r="AC6" s="51" t="s">
        <v>40</v>
      </c>
      <c r="AD6" s="103" t="s">
        <v>48</v>
      </c>
      <c r="AE6" s="47" t="s">
        <v>98</v>
      </c>
      <c r="AF6" s="41" t="s">
        <v>275</v>
      </c>
      <c r="AG6" s="48" t="s">
        <v>66</v>
      </c>
      <c r="AH6" s="49" t="s">
        <v>199</v>
      </c>
      <c r="AI6" s="50" t="s">
        <v>201</v>
      </c>
      <c r="AJ6" s="51" t="s">
        <v>40</v>
      </c>
      <c r="AK6" s="103" t="s">
        <v>48</v>
      </c>
      <c r="AL6" s="47" t="s">
        <v>98</v>
      </c>
      <c r="AM6" s="41" t="s">
        <v>275</v>
      </c>
      <c r="AN6" s="48" t="s">
        <v>66</v>
      </c>
      <c r="AO6" s="49" t="s">
        <v>199</v>
      </c>
      <c r="AP6" s="50" t="s">
        <v>201</v>
      </c>
      <c r="AQ6" s="51" t="s">
        <v>40</v>
      </c>
      <c r="AR6" s="103" t="s">
        <v>48</v>
      </c>
      <c r="AS6" s="47" t="s">
        <v>98</v>
      </c>
      <c r="AT6" s="41" t="s">
        <v>275</v>
      </c>
      <c r="AU6" s="48" t="s">
        <v>66</v>
      </c>
      <c r="AV6" s="49" t="s">
        <v>199</v>
      </c>
      <c r="AW6" s="50" t="s">
        <v>201</v>
      </c>
      <c r="AX6" s="51" t="s">
        <v>40</v>
      </c>
      <c r="AY6" s="103" t="s">
        <v>48</v>
      </c>
      <c r="AZ6" s="47" t="s">
        <v>98</v>
      </c>
      <c r="BA6" s="41" t="s">
        <v>275</v>
      </c>
      <c r="BB6" s="48" t="s">
        <v>66</v>
      </c>
      <c r="BC6" s="49" t="s">
        <v>199</v>
      </c>
      <c r="BD6" s="50" t="s">
        <v>201</v>
      </c>
      <c r="BE6" s="51" t="s">
        <v>40</v>
      </c>
      <c r="BF6" s="103" t="s">
        <v>48</v>
      </c>
      <c r="BG6" s="47" t="s">
        <v>98</v>
      </c>
      <c r="BH6" s="41" t="s">
        <v>275</v>
      </c>
      <c r="BI6" s="48" t="s">
        <v>66</v>
      </c>
      <c r="BJ6" s="49" t="s">
        <v>199</v>
      </c>
      <c r="BK6" s="50" t="s">
        <v>201</v>
      </c>
      <c r="BL6" s="51" t="s">
        <v>40</v>
      </c>
      <c r="BM6" s="103" t="s">
        <v>48</v>
      </c>
      <c r="BN6" s="47" t="s">
        <v>98</v>
      </c>
      <c r="BO6" s="41" t="s">
        <v>275</v>
      </c>
      <c r="BP6" s="48" t="s">
        <v>66</v>
      </c>
      <c r="BQ6" s="49" t="s">
        <v>199</v>
      </c>
      <c r="BR6" s="50" t="s">
        <v>201</v>
      </c>
      <c r="BS6" s="51" t="s">
        <v>40</v>
      </c>
      <c r="BT6" s="103" t="s">
        <v>48</v>
      </c>
      <c r="BU6" s="47" t="s">
        <v>98</v>
      </c>
      <c r="BV6" s="41" t="s">
        <v>275</v>
      </c>
      <c r="BW6" s="48" t="s">
        <v>66</v>
      </c>
      <c r="BX6" s="49" t="s">
        <v>199</v>
      </c>
      <c r="BY6" s="50" t="s">
        <v>201</v>
      </c>
      <c r="BZ6" s="51" t="s">
        <v>40</v>
      </c>
      <c r="CA6" s="103" t="s">
        <v>48</v>
      </c>
      <c r="CB6" s="47" t="s">
        <v>98</v>
      </c>
      <c r="CC6" s="41" t="s">
        <v>275</v>
      </c>
      <c r="CD6" s="48" t="s">
        <v>66</v>
      </c>
      <c r="CE6" s="49" t="s">
        <v>199</v>
      </c>
      <c r="CF6" s="50" t="s">
        <v>201</v>
      </c>
      <c r="CG6" s="51" t="s">
        <v>40</v>
      </c>
      <c r="CH6" s="103" t="s">
        <v>48</v>
      </c>
      <c r="CI6" s="47" t="s">
        <v>98</v>
      </c>
      <c r="CK6" t="str">
        <f t="shared" ref="CK6:CK23" si="0">B6</f>
        <v>種別</v>
      </c>
      <c r="CL6" t="s">
        <v>248</v>
      </c>
      <c r="CM6" t="s">
        <v>247</v>
      </c>
      <c r="CN6" t="s">
        <v>48</v>
      </c>
      <c r="CO6" t="s">
        <v>98</v>
      </c>
      <c r="CQ6" t="str">
        <f>H6</f>
        <v>店舗</v>
      </c>
      <c r="CR6" t="s">
        <v>248</v>
      </c>
      <c r="CS6" t="s">
        <v>247</v>
      </c>
      <c r="CT6" t="s">
        <v>48</v>
      </c>
      <c r="CU6" t="s">
        <v>98</v>
      </c>
      <c r="CY6" s="30" t="s">
        <v>300</v>
      </c>
      <c r="CZ6" s="30" t="s">
        <v>319</v>
      </c>
      <c r="DA6" s="30" t="s">
        <v>320</v>
      </c>
      <c r="DB6" s="30" t="s">
        <v>323</v>
      </c>
      <c r="DC6" s="30" t="s">
        <v>323</v>
      </c>
    </row>
    <row r="7" spans="2:107" s="46" customFormat="1" x14ac:dyDescent="0.55000000000000004">
      <c r="B7" s="52" t="str">
        <f>'master（記入例）'!AL3</f>
        <v>清酒</v>
      </c>
      <c r="C7" s="107">
        <v>10.440000000000001</v>
      </c>
      <c r="D7" s="109">
        <f>IFERROR(INDEX(集計pivot!$4:$24,MATCH(集計2021年度販売量!$B7,集計pivot!$A$4:$A$24,0),MATCH(集計2021年度販売量!D$5,集計pivot!$4:$4,0)),0)</f>
        <v>0</v>
      </c>
      <c r="E7" s="112">
        <f>IFERROR(INDEX(集計pivot!$28:$48,MATCH(集計2021年度販売量!$B7,集計pivot!$A$28:$A$48,0),MATCH(集計2021年度販売量!D$5,集計pivot!$28:$28,0)),0)</f>
        <v>0</v>
      </c>
      <c r="F7" s="113">
        <f>IFERROR(INDEX(集計pivot!$112:$131,MATCH(集計2021年度販売量!$B7,集計pivot!$A$112:$A$131,0),MATCH(集計2021年度販売量!D$5,集計pivot!$112:$112,0)),0)</f>
        <v>0</v>
      </c>
      <c r="G7" s="114">
        <f>IFERROR(INDEX(集計pivot!$163:$182,MATCH(集計2021年度販売量!$B7,集計pivot!$A$163:$A$182,0),MATCH(集計2021年度販売量!D$5,集計pivot!$163:$163,0)),0)</f>
        <v>0</v>
      </c>
      <c r="H7" s="115">
        <f>IFERROR(INDEX(集計pivot!$138:$157,MATCH(集計2021年度販売量!$B7,集計pivot!$A$138:$A$157,0),MATCH(集計2021年度販売量!D$5,集計pivot!$138:$138,0)),0)</f>
        <v>0</v>
      </c>
      <c r="I7" s="116">
        <f>IFERROR(INDEX(集計pivot!$83:$102,MATCH(集計2021年度販売量!$B7,集計pivot!$A$83:$A$102,0),MATCH(集計2021年度販売量!D$5,集計pivot!$83:$83,0)),0)</f>
        <v>0</v>
      </c>
      <c r="J7" s="117">
        <f>C7+D7-E7</f>
        <v>10.440000000000001</v>
      </c>
      <c r="K7" s="109">
        <f>IFERROR(INDEX(集計pivot!$4:$24,MATCH(集計2021年度販売量!$B7,集計pivot!$A$4:$A$24,0),MATCH(集計2021年度販売量!K$5,集計pivot!$4:$4,0)),0)</f>
        <v>0</v>
      </c>
      <c r="L7" s="112">
        <f>IFERROR(INDEX(集計pivot!$28:$48,MATCH(集計2021年度販売量!$B7,集計pivot!$A$28:$A$48,0),MATCH(集計2021年度販売量!K$5,集計pivot!$28:$28,0)),0)</f>
        <v>0</v>
      </c>
      <c r="M7" s="113">
        <f>IFERROR(INDEX(集計pivot!$112:$131,MATCH(集計2021年度販売量!$B7,集計pivot!$A$112:$A$131,0),MATCH(集計2021年度販売量!K$5,集計pivot!$112:$112,0)),0)</f>
        <v>0</v>
      </c>
      <c r="N7" s="114">
        <f>IFERROR(INDEX(集計pivot!$163:$182,MATCH(集計2021年度販売量!$B7,集計pivot!$A$163:$A$182,0),MATCH(集計2021年度販売量!K$5,集計pivot!$163:$163,0)),0)</f>
        <v>0</v>
      </c>
      <c r="O7" s="115">
        <f>IFERROR(INDEX(集計pivot!$138:$157,MATCH(集計2021年度販売量!$B7,集計pivot!$A$138:$A$157,0),MATCH(集計2021年度販売量!K$5,集計pivot!$138:$138,0)),0)</f>
        <v>0</v>
      </c>
      <c r="P7" s="116">
        <f>IFERROR(INDEX(集計pivot!$83:$102,MATCH(集計2021年度販売量!$B7,集計pivot!$A$83:$A$102,0),MATCH(集計2021年度販売量!K$5,集計pivot!$83:$83,0)),0)</f>
        <v>0</v>
      </c>
      <c r="Q7" s="117">
        <f>J7+K7-L7</f>
        <v>10.440000000000001</v>
      </c>
      <c r="R7" s="109">
        <f>IFERROR(INDEX(集計pivot!$4:$24,MATCH(集計2021年度販売量!$B7,集計pivot!$A$4:$A$24,0),MATCH(集計2021年度販売量!R$5,集計pivot!$4:$4,0)),0)</f>
        <v>0</v>
      </c>
      <c r="S7" s="112">
        <f>IFERROR(INDEX(集計pivot!$28:$48,MATCH(集計2021年度販売量!$B7,集計pivot!$A$28:$A$48,0),MATCH(集計2021年度販売量!R$5,集計pivot!$28:$28,0)),0)</f>
        <v>0</v>
      </c>
      <c r="T7" s="113">
        <f>IFERROR(INDEX(集計pivot!$112:$131,MATCH(集計2021年度販売量!$B7,集計pivot!$A$112:$A$131,0),MATCH(集計2021年度販売量!R$5,集計pivot!$112:$112,0)),0)</f>
        <v>0</v>
      </c>
      <c r="U7" s="114">
        <f>IFERROR(INDEX(集計pivot!$163:$182,MATCH(集計2021年度販売量!$B7,集計pivot!$A$163:$A$182,0),MATCH(集計2021年度販売量!R$5,集計pivot!$163:$163,0)),0)</f>
        <v>0</v>
      </c>
      <c r="V7" s="115">
        <f>IFERROR(INDEX(集計pivot!$138:$157,MATCH(集計2021年度販売量!$B7,集計pivot!$A$138:$A$157,0),MATCH(集計2021年度販売量!R$5,集計pivot!$138:$138,0)),0)</f>
        <v>0</v>
      </c>
      <c r="W7" s="116">
        <f>IFERROR(INDEX(集計pivot!$83:$102,MATCH(集計2021年度販売量!$B7,集計pivot!$A$83:$A$102,0),MATCH(集計2021年度販売量!R$5,集計pivot!$83:$83,0)),0)</f>
        <v>0</v>
      </c>
      <c r="X7" s="117">
        <f>Q7+R7-S7</f>
        <v>10.440000000000001</v>
      </c>
      <c r="Y7" s="109">
        <f>IFERROR(INDEX(集計pivot!$4:$24,MATCH(集計2021年度販売量!$B7,集計pivot!$A$4:$A$24,0),MATCH(集計2021年度販売量!Y$5,集計pivot!$4:$4,0)),0)</f>
        <v>0</v>
      </c>
      <c r="Z7" s="112">
        <f>IFERROR(INDEX(集計pivot!$28:$48,MATCH(集計2021年度販売量!$B7,集計pivot!$A$28:$A$48,0),MATCH(集計2021年度販売量!Y$5,集計pivot!$28:$28,0)),0)</f>
        <v>0</v>
      </c>
      <c r="AA7" s="113">
        <f>IFERROR(INDEX(集計pivot!$112:$131,MATCH(集計2021年度販売量!$B7,集計pivot!$A$112:$A$131,0),MATCH(集計2021年度販売量!Y$5,集計pivot!$112:$112,0)),0)</f>
        <v>0</v>
      </c>
      <c r="AB7" s="114">
        <f>IFERROR(INDEX(集計pivot!$163:$182,MATCH(集計2021年度販売量!$B7,集計pivot!$A$163:$A$182,0),MATCH(集計2021年度販売量!Y$5,集計pivot!$163:$163,0)),0)</f>
        <v>0</v>
      </c>
      <c r="AC7" s="115">
        <f>IFERROR(INDEX(集計pivot!$138:$157,MATCH(集計2021年度販売量!$B7,集計pivot!$A$138:$A$157,0),MATCH(集計2021年度販売量!Y$5,集計pivot!$138:$138,0)),0)</f>
        <v>0</v>
      </c>
      <c r="AD7" s="116">
        <f>IFERROR(INDEX(集計pivot!$83:$102,MATCH(集計2021年度販売量!$B7,集計pivot!$A$83:$A$102,0),MATCH(集計2021年度販売量!Y$5,集計pivot!$83:$83,0)),0)</f>
        <v>0</v>
      </c>
      <c r="AE7" s="117">
        <f>X7+Y7-Z7</f>
        <v>10.440000000000001</v>
      </c>
      <c r="AF7" s="109">
        <f>IFERROR(INDEX(集計pivot!$4:$24,MATCH(集計2021年度販売量!$B7,集計pivot!$A$4:$A$24,0),MATCH(集計2021年度販売量!AF$5,集計pivot!$4:$4,0)),0)</f>
        <v>0</v>
      </c>
      <c r="AG7" s="112">
        <f>IFERROR(INDEX(集計pivot!$28:$48,MATCH(集計2021年度販売量!$B7,集計pivot!$A$28:$A$48,0),MATCH(集計2021年度販売量!AF$5,集計pivot!$28:$28,0)),0)</f>
        <v>0</v>
      </c>
      <c r="AH7" s="113">
        <f>IFERROR(INDEX(集計pivot!$112:$131,MATCH(集計2021年度販売量!$B7,集計pivot!$A$112:$A$131,0),MATCH(集計2021年度販売量!AF$5,集計pivot!$112:$112,0)),0)</f>
        <v>0</v>
      </c>
      <c r="AI7" s="114">
        <f>IFERROR(INDEX(集計pivot!$163:$182,MATCH(集計2021年度販売量!$B7,集計pivot!$A$163:$A$182,0),MATCH(集計2021年度販売量!AF$5,集計pivot!$163:$163,0)),0)</f>
        <v>0</v>
      </c>
      <c r="AJ7" s="115">
        <f>IFERROR(INDEX(集計pivot!$138:$157,MATCH(集計2021年度販売量!$B7,集計pivot!$A$138:$A$157,0),MATCH(集計2021年度販売量!AF$5,集計pivot!$138:$138,0)),0)</f>
        <v>0</v>
      </c>
      <c r="AK7" s="116">
        <f>IFERROR(INDEX(集計pivot!$83:$102,MATCH(集計2021年度販売量!$B7,集計pivot!$A$83:$A$102,0),MATCH(集計2021年度販売量!AF$5,集計pivot!$83:$83,0)),0)</f>
        <v>0</v>
      </c>
      <c r="AL7" s="117">
        <f>AE7+AF7-AG7</f>
        <v>10.440000000000001</v>
      </c>
      <c r="AM7" s="109">
        <f>IFERROR(INDEX(集計pivot!$4:$24,MATCH(集計2021年度販売量!$B7,集計pivot!$A$4:$A$24,0),MATCH(集計2021年度販売量!AM$5,集計pivot!$4:$4,0)),0)</f>
        <v>0</v>
      </c>
      <c r="AN7" s="112">
        <f>IFERROR(INDEX(集計pivot!$28:$48,MATCH(集計2021年度販売量!$B7,集計pivot!$A$28:$A$48,0),MATCH(集計2021年度販売量!AM$5,集計pivot!$28:$28,0)),0)</f>
        <v>0</v>
      </c>
      <c r="AO7" s="113">
        <f>IFERROR(INDEX(集計pivot!$112:$131,MATCH(集計2021年度販売量!$B7,集計pivot!$A$112:$A$131,0),MATCH(集計2021年度販売量!AM$5,集計pivot!$112:$112,0)),0)</f>
        <v>0</v>
      </c>
      <c r="AP7" s="114">
        <f>IFERROR(INDEX(集計pivot!$163:$182,MATCH(集計2021年度販売量!$B7,集計pivot!$A$163:$A$182,0),MATCH(集計2021年度販売量!AM$5,集計pivot!$163:$163,0)),0)</f>
        <v>0</v>
      </c>
      <c r="AQ7" s="115">
        <f>IFERROR(INDEX(集計pivot!$138:$157,MATCH(集計2021年度販売量!$B7,集計pivot!$A$138:$A$157,0),MATCH(集計2021年度販売量!AM$5,集計pivot!$138:$138,0)),0)</f>
        <v>0</v>
      </c>
      <c r="AR7" s="116">
        <f>IFERROR(INDEX(集計pivot!$83:$102,MATCH(集計2021年度販売量!$B7,集計pivot!$A$83:$A$102,0),MATCH(集計2021年度販売量!AM$5,集計pivot!$83:$83,0)),0)</f>
        <v>0</v>
      </c>
      <c r="AS7" s="117">
        <f>AL7+AM7-AN7</f>
        <v>10.440000000000001</v>
      </c>
      <c r="AT7" s="109">
        <f>IFERROR(INDEX(集計pivot!$4:$24,MATCH(集計2021年度販売量!$B7,集計pivot!$A$4:$A$24,0),MATCH(集計2021年度販売量!AT$5,集計pivot!$4:$4,0)),0)</f>
        <v>0</v>
      </c>
      <c r="AU7" s="112">
        <f>IFERROR(INDEX(集計pivot!$28:$48,MATCH(集計2021年度販売量!$B7,集計pivot!$A$28:$A$48,0),MATCH(集計2021年度販売量!AT$5,集計pivot!$28:$28,0)),0)</f>
        <v>0</v>
      </c>
      <c r="AV7" s="113">
        <f>IFERROR(INDEX(集計pivot!$112:$131,MATCH(集計2021年度販売量!$B7,集計pivot!$A$112:$A$131,0),MATCH(集計2021年度販売量!AT$5,集計pivot!$112:$112,0)),0)</f>
        <v>0</v>
      </c>
      <c r="AW7" s="114">
        <f>IFERROR(INDEX(集計pivot!$163:$182,MATCH(集計2021年度販売量!$B7,集計pivot!$A$163:$A$182,0),MATCH(集計2021年度販売量!AT$5,集計pivot!$163:$163,0)),0)</f>
        <v>0</v>
      </c>
      <c r="AX7" s="115">
        <f>IFERROR(INDEX(集計pivot!$138:$157,MATCH(集計2021年度販売量!$B7,集計pivot!$A$138:$A$157,0),MATCH(集計2021年度販売量!AT$5,集計pivot!$138:$138,0)),0)</f>
        <v>0</v>
      </c>
      <c r="AY7" s="116">
        <f>IFERROR(INDEX(集計pivot!$83:$102,MATCH(集計2021年度販売量!$B7,集計pivot!$A$83:$A$102,0),MATCH(集計2021年度販売量!AT$5,集計pivot!$83:$83,0)),0)</f>
        <v>0</v>
      </c>
      <c r="AZ7" s="117">
        <f>AS7+AT7-AU7</f>
        <v>10.440000000000001</v>
      </c>
      <c r="BA7" s="109">
        <f>IFERROR(INDEX(集計pivot!$4:$24,MATCH(集計2021年度販売量!$B7,集計pivot!$A$4:$A$24,0),MATCH(集計2021年度販売量!BA$5,集計pivot!$4:$4,0)),0)</f>
        <v>0</v>
      </c>
      <c r="BB7" s="112">
        <f>IFERROR(INDEX(集計pivot!$28:$48,MATCH(集計2021年度販売量!$B7,集計pivot!$A$28:$A$48,0),MATCH(集計2021年度販売量!BA$5,集計pivot!$28:$28,0)),0)</f>
        <v>0</v>
      </c>
      <c r="BC7" s="113">
        <f>IFERROR(INDEX(集計pivot!$112:$131,MATCH(集計2021年度販売量!$B7,集計pivot!$A$112:$A$131,0),MATCH(集計2021年度販売量!BA$5,集計pivot!$112:$112,0)),0)</f>
        <v>0</v>
      </c>
      <c r="BD7" s="114">
        <f>IFERROR(INDEX(集計pivot!$163:$182,MATCH(集計2021年度販売量!$B7,集計pivot!$A$163:$A$182,0),MATCH(集計2021年度販売量!BA$5,集計pivot!$163:$163,0)),0)</f>
        <v>0</v>
      </c>
      <c r="BE7" s="115">
        <f>IFERROR(INDEX(集計pivot!$138:$157,MATCH(集計2021年度販売量!$B7,集計pivot!$A$138:$A$157,0),MATCH(集計2021年度販売量!BA$5,集計pivot!$138:$138,0)),0)</f>
        <v>0</v>
      </c>
      <c r="BF7" s="116">
        <f>IFERROR(INDEX(集計pivot!$83:$102,MATCH(集計2021年度販売量!$B7,集計pivot!$A$83:$A$102,0),MATCH(集計2021年度販売量!BA$5,集計pivot!$83:$83,0)),0)</f>
        <v>0</v>
      </c>
      <c r="BG7" s="117">
        <f>AZ7+BA7-BB7</f>
        <v>10.440000000000001</v>
      </c>
      <c r="BH7" s="109">
        <f>IFERROR(INDEX(集計pivot!$4:$24,MATCH(集計2021年度販売量!$B7,集計pivot!$A$4:$A$24,0),MATCH(集計2021年度販売量!BH$5,集計pivot!$4:$4,0)),0)</f>
        <v>0</v>
      </c>
      <c r="BI7" s="112">
        <f>IFERROR(INDEX(集計pivot!$28:$48,MATCH(集計2021年度販売量!$B7,集計pivot!$A$28:$A$48,0),MATCH(集計2021年度販売量!BH$5,集計pivot!$28:$28,0)),0)</f>
        <v>0</v>
      </c>
      <c r="BJ7" s="113">
        <f>IFERROR(INDEX(集計pivot!$112:$131,MATCH(集計2021年度販売量!$B7,集計pivot!$A$112:$A$131,0),MATCH(集計2021年度販売量!BH$5,集計pivot!$112:$112,0)),0)</f>
        <v>0</v>
      </c>
      <c r="BK7" s="114">
        <f>IFERROR(INDEX(集計pivot!$163:$182,MATCH(集計2021年度販売量!$B7,集計pivot!$A$163:$A$182,0),MATCH(集計2021年度販売量!BH$5,集計pivot!$163:$163,0)),0)</f>
        <v>0</v>
      </c>
      <c r="BL7" s="115">
        <f>IFERROR(INDEX(集計pivot!$138:$157,MATCH(集計2021年度販売量!$B7,集計pivot!$A$138:$A$157,0),MATCH(集計2021年度販売量!BH$5,集計pivot!$138:$138,0)),0)</f>
        <v>0</v>
      </c>
      <c r="BM7" s="116">
        <f>IFERROR(INDEX(集計pivot!$83:$102,MATCH(集計2021年度販売量!$B7,集計pivot!$A$83:$A$102,0),MATCH(集計2021年度販売量!BH$5,集計pivot!$83:$83,0)),0)</f>
        <v>0</v>
      </c>
      <c r="BN7" s="117">
        <f>BG7+BH7-BI7</f>
        <v>10.440000000000001</v>
      </c>
      <c r="BO7" s="109">
        <f>IFERROR(INDEX(集計pivot!$4:$24,MATCH(集計2021年度販売量!$B7,集計pivot!$A$4:$A$24,0),MATCH(集計2021年度販売量!BO$5,集計pivot!$4:$4,0)),0)</f>
        <v>0</v>
      </c>
      <c r="BP7" s="112">
        <f>IFERROR(INDEX(集計pivot!$28:$48,MATCH(集計2021年度販売量!$B7,集計pivot!$A$28:$A$48,0),MATCH(集計2021年度販売量!BO$5,集計pivot!$28:$28,0)),0)</f>
        <v>0</v>
      </c>
      <c r="BQ7" s="113">
        <f>IFERROR(INDEX(集計pivot!$112:$131,MATCH(集計2021年度販売量!$B7,集計pivot!$A$112:$A$131,0),MATCH(集計2021年度販売量!BO$5,集計pivot!$112:$112,0)),0)</f>
        <v>0</v>
      </c>
      <c r="BR7" s="114">
        <f>IFERROR(INDEX(集計pivot!$163:$182,MATCH(集計2021年度販売量!$B7,集計pivot!$A$163:$A$182,0),MATCH(集計2021年度販売量!BO$5,集計pivot!$163:$163,0)),0)</f>
        <v>0</v>
      </c>
      <c r="BS7" s="115">
        <f>IFERROR(INDEX(集計pivot!$138:$157,MATCH(集計2021年度販売量!$B7,集計pivot!$A$138:$A$157,0),MATCH(集計2021年度販売量!BO$5,集計pivot!$138:$138,0)),0)</f>
        <v>0</v>
      </c>
      <c r="BT7" s="116">
        <f>IFERROR(INDEX(集計pivot!$83:$102,MATCH(集計2021年度販売量!$B7,集計pivot!$A$83:$A$102,0),MATCH(集計2021年度販売量!BO$5,集計pivot!$83:$83,0)),0)</f>
        <v>0</v>
      </c>
      <c r="BU7" s="117">
        <f>BN7+BO7-BP7</f>
        <v>10.440000000000001</v>
      </c>
      <c r="BV7" s="109">
        <f>IFERROR(INDEX(集計pivot!$4:$24,MATCH(集計2021年度販売量!$B7,集計pivot!$A$4:$A$24,0),MATCH(集計2021年度販売量!BV$5,集計pivot!$4:$4,0)),0)</f>
        <v>0</v>
      </c>
      <c r="BW7" s="112">
        <f>IFERROR(INDEX(集計pivot!$28:$48,MATCH(集計2021年度販売量!$B7,集計pivot!$A$28:$A$48,0),MATCH(集計2021年度販売量!BV$5,集計pivot!$28:$28,0)),0)</f>
        <v>0</v>
      </c>
      <c r="BX7" s="113">
        <f>IFERROR(INDEX(集計pivot!$112:$131,MATCH(集計2021年度販売量!$B7,集計pivot!$A$112:$A$131,0),MATCH(集計2021年度販売量!BV$5,集計pivot!$112:$112,0)),0)</f>
        <v>0</v>
      </c>
      <c r="BY7" s="114">
        <f>IFERROR(INDEX(集計pivot!$163:$182,MATCH(集計2021年度販売量!$B7,集計pivot!$A$163:$A$182,0),MATCH(集計2021年度販売量!BV$5,集計pivot!$163:$163,0)),0)</f>
        <v>0</v>
      </c>
      <c r="BZ7" s="115">
        <f>IFERROR(INDEX(集計pivot!$138:$157,MATCH(集計2021年度販売量!$B7,集計pivot!$A$138:$A$157,0),MATCH(集計2021年度販売量!BV$5,集計pivot!$138:$138,0)),0)</f>
        <v>0</v>
      </c>
      <c r="CA7" s="116">
        <f>IFERROR(INDEX(集計pivot!$83:$102,MATCH(集計2021年度販売量!$B7,集計pivot!$A$83:$A$102,0),MATCH(集計2021年度販売量!BV$5,集計pivot!$83:$83,0)),0)</f>
        <v>0</v>
      </c>
      <c r="CB7" s="117">
        <f>BU7+BV7-BW7</f>
        <v>10.440000000000001</v>
      </c>
      <c r="CC7" s="109">
        <f>IFERROR(INDEX(集計pivot!$4:$24,MATCH(集計2021年度販売量!$B7,集計pivot!$A$4:$A$24,0),MATCH(集計2021年度販売量!CC$5,集計pivot!$4:$4,0)),0)</f>
        <v>0</v>
      </c>
      <c r="CD7" s="112">
        <f>IFERROR(INDEX(集計pivot!$28:$48,MATCH(集計2021年度販売量!$B7,集計pivot!$A$28:$A$48,0),MATCH(集計2021年度販売量!CC$5,集計pivot!$28:$28,0)),0)</f>
        <v>0</v>
      </c>
      <c r="CE7" s="113">
        <f>IFERROR(INDEX(集計pivot!$112:$131,MATCH(集計2021年度販売量!$B7,集計pivot!$A$112:$A$131,0),MATCH(集計2021年度販売量!CC$5,集計pivot!$112:$112,0)),0)</f>
        <v>0</v>
      </c>
      <c r="CF7" s="114">
        <f>IFERROR(INDEX(集計pivot!$163:$182,MATCH(集計2021年度販売量!$B7,集計pivot!$A$163:$A$182,0),MATCH(集計2021年度販売量!CC$5,集計pivot!$163:$163,0)),0)</f>
        <v>0</v>
      </c>
      <c r="CG7" s="115">
        <f>IFERROR(INDEX(集計pivot!$138:$157,MATCH(集計2021年度販売量!$B7,集計pivot!$A$138:$A$157,0),MATCH(集計2021年度販売量!CC$5,集計pivot!$138:$138,0)),0)</f>
        <v>0</v>
      </c>
      <c r="CH7" s="116">
        <f>IFERROR(INDEX(集計pivot!$83:$102,MATCH(集計2021年度販売量!$B7,集計pivot!$A$83:$A$102,0),MATCH(集計2021年度販売量!CC$5,集計pivot!$83:$83,0)),0)</f>
        <v>0</v>
      </c>
      <c r="CI7" s="117">
        <f>CB7+CC7-CD7</f>
        <v>10.440000000000001</v>
      </c>
      <c r="CK7" t="str">
        <f t="shared" si="0"/>
        <v>清酒</v>
      </c>
      <c r="CL7" s="130">
        <f t="shared" ref="CL7:CL23" si="1">SUMIF($C$6:$CI$6,"=業販",$C7:$CI7)</f>
        <v>0</v>
      </c>
      <c r="CM7" s="130">
        <f>SUMIF($C$6:$CI$6,"=ネット",$C7:$CI7)+SUMIF($C$6:$CI$6,"=店舗",$C7:$CI7)</f>
        <v>0</v>
      </c>
      <c r="CN7" s="130">
        <f t="shared" ref="CN7:CN23" si="2">SUMIF($C$6:$CI$6,"=廃棄",$C7:$CI7)</f>
        <v>0</v>
      </c>
      <c r="CO7" s="130">
        <f t="shared" ref="CO7:CO23" si="3">CI7</f>
        <v>10.440000000000001</v>
      </c>
      <c r="CQ7" s="131" t="str">
        <f t="shared" ref="CQ7:CQ23" si="4">B7</f>
        <v>清酒</v>
      </c>
      <c r="CR7" s="46">
        <f>ROUND(CL7,0)</f>
        <v>0</v>
      </c>
      <c r="CS7" s="46">
        <f>ROUND(CM7,0)</f>
        <v>0</v>
      </c>
      <c r="CT7" s="46">
        <f>ROUND(CN7,0)</f>
        <v>0</v>
      </c>
      <c r="CU7" s="46">
        <f>ROUND(CO7,0)</f>
        <v>10</v>
      </c>
      <c r="CY7" s="133" t="s">
        <v>301</v>
      </c>
      <c r="CZ7" s="134">
        <f>VLOOKUP(RIGHT($CY7,LEN($CY7)-1),$CQ:$CU,2,FALSE)</f>
        <v>0</v>
      </c>
      <c r="DA7" s="134"/>
      <c r="DB7" s="134">
        <f>VLOOKUP(RIGHT($CY7,LEN($CY7)-1),$CQ:$CU,3,FALSE)+VLOOKUP(RIGHT($CY7,LEN($CY7)-1),$CQ:$CU,4,FALSE)</f>
        <v>0</v>
      </c>
      <c r="DC7" s="134">
        <f>VLOOKUP(RIGHT($CY7,LEN($CY7)-1),$CQ:$CU,5,FALSE)</f>
        <v>10</v>
      </c>
    </row>
    <row r="8" spans="2:107" s="46" customFormat="1" x14ac:dyDescent="0.55000000000000004">
      <c r="B8" s="52" t="str">
        <f>'master（記入例）'!AL4</f>
        <v>合成清酒</v>
      </c>
      <c r="C8" s="107">
        <v>0</v>
      </c>
      <c r="D8" s="109">
        <f>IFERROR(INDEX(集計pivot!$4:$24,MATCH(集計2021年度販売量!$B8,集計pivot!$A$4:$A$24,0),MATCH(集計2021年度販売量!D$5,集計pivot!$4:$4,0)),0)</f>
        <v>0</v>
      </c>
      <c r="E8" s="112">
        <f>IFERROR(INDEX(集計pivot!$28:$48,MATCH(集計2021年度販売量!$B8,集計pivot!$A$28:$A$48,0),MATCH(集計2021年度販売量!D$5,集計pivot!$28:$28,0)),0)</f>
        <v>0</v>
      </c>
      <c r="F8" s="113">
        <f>IFERROR(INDEX(集計pivot!$112:$131,MATCH(集計2021年度販売量!$B8,集計pivot!$A$112:$A$131,0),MATCH(集計2021年度販売量!D$5,集計pivot!$112:$112,0)),0)</f>
        <v>0</v>
      </c>
      <c r="G8" s="114">
        <f>IFERROR(INDEX(集計pivot!$163:$182,MATCH(集計2021年度販売量!$B8,集計pivot!$A$163:$A$182,0),MATCH(集計2021年度販売量!D$5,集計pivot!$163:$163,0)),0)</f>
        <v>0</v>
      </c>
      <c r="H8" s="115">
        <f>IFERROR(INDEX(集計pivot!$138:$157,MATCH(集計2021年度販売量!$B8,集計pivot!$A$138:$A$157,0),MATCH(集計2021年度販売量!D$5,集計pivot!$138:$138,0)),0)</f>
        <v>0</v>
      </c>
      <c r="I8" s="116">
        <f>IFERROR(INDEX(集計pivot!$83:$102,MATCH(集計2021年度販売量!$B8,集計pivot!$A$83:$A$102,0),MATCH(集計2021年度販売量!D$5,集計pivot!$83:$83,0)),0)</f>
        <v>0</v>
      </c>
      <c r="J8" s="117">
        <f t="shared" ref="J8:J23" si="5">C8+D8-E8</f>
        <v>0</v>
      </c>
      <c r="K8" s="109">
        <f>IFERROR(INDEX(集計pivot!$4:$24,MATCH(集計2021年度販売量!$B8,集計pivot!$A$4:$A$24,0),MATCH(集計2021年度販売量!K$5,集計pivot!$4:$4,0)),0)</f>
        <v>0</v>
      </c>
      <c r="L8" s="112">
        <f>IFERROR(INDEX(集計pivot!$28:$48,MATCH(集計2021年度販売量!$B8,集計pivot!$A$28:$A$48,0),MATCH(集計2021年度販売量!K$5,集計pivot!$28:$28,0)),0)</f>
        <v>0</v>
      </c>
      <c r="M8" s="113">
        <f>IFERROR(INDEX(集計pivot!$112:$131,MATCH(集計2021年度販売量!$B8,集計pivot!$A$112:$A$131,0),MATCH(集計2021年度販売量!K$5,集計pivot!$112:$112,0)),0)</f>
        <v>0</v>
      </c>
      <c r="N8" s="114">
        <f>IFERROR(INDEX(集計pivot!$163:$182,MATCH(集計2021年度販売量!$B8,集計pivot!$A$163:$A$182,0),MATCH(集計2021年度販売量!K$5,集計pivot!$163:$163,0)),0)</f>
        <v>0</v>
      </c>
      <c r="O8" s="115">
        <f>IFERROR(INDEX(集計pivot!$138:$157,MATCH(集計2021年度販売量!$B8,集計pivot!$A$138:$A$157,0),MATCH(集計2021年度販売量!K$5,集計pivot!$138:$138,0)),0)</f>
        <v>0</v>
      </c>
      <c r="P8" s="116">
        <f>IFERROR(INDEX(集計pivot!$83:$102,MATCH(集計2021年度販売量!$B8,集計pivot!$A$83:$A$102,0),MATCH(集計2021年度販売量!K$5,集計pivot!$83:$83,0)),0)</f>
        <v>0</v>
      </c>
      <c r="Q8" s="117">
        <f t="shared" ref="Q8:Q23" si="6">J8+K8-L8</f>
        <v>0</v>
      </c>
      <c r="R8" s="109">
        <f>IFERROR(INDEX(集計pivot!$4:$24,MATCH(集計2021年度販売量!$B8,集計pivot!$A$4:$A$24,0),MATCH(集計2021年度販売量!R$5,集計pivot!$4:$4,0)),0)</f>
        <v>0</v>
      </c>
      <c r="S8" s="112">
        <f>IFERROR(INDEX(集計pivot!$28:$48,MATCH(集計2021年度販売量!$B8,集計pivot!$A$28:$A$48,0),MATCH(集計2021年度販売量!R$5,集計pivot!$28:$28,0)),0)</f>
        <v>0</v>
      </c>
      <c r="T8" s="113">
        <f>IFERROR(INDEX(集計pivot!$112:$131,MATCH(集計2021年度販売量!$B8,集計pivot!$A$112:$A$131,0),MATCH(集計2021年度販売量!R$5,集計pivot!$112:$112,0)),0)</f>
        <v>0</v>
      </c>
      <c r="U8" s="114">
        <f>IFERROR(INDEX(集計pivot!$163:$182,MATCH(集計2021年度販売量!$B8,集計pivot!$A$163:$A$182,0),MATCH(集計2021年度販売量!R$5,集計pivot!$163:$163,0)),0)</f>
        <v>0</v>
      </c>
      <c r="V8" s="115">
        <f>IFERROR(INDEX(集計pivot!$138:$157,MATCH(集計2021年度販売量!$B8,集計pivot!$A$138:$A$157,0),MATCH(集計2021年度販売量!R$5,集計pivot!$138:$138,0)),0)</f>
        <v>0</v>
      </c>
      <c r="W8" s="116">
        <f>IFERROR(INDEX(集計pivot!$83:$102,MATCH(集計2021年度販売量!$B8,集計pivot!$A$83:$A$102,0),MATCH(集計2021年度販売量!R$5,集計pivot!$83:$83,0)),0)</f>
        <v>0</v>
      </c>
      <c r="X8" s="117">
        <f t="shared" ref="X8:X23" si="7">Q8+R8-S8</f>
        <v>0</v>
      </c>
      <c r="Y8" s="109">
        <f>IFERROR(INDEX(集計pivot!$4:$24,MATCH(集計2021年度販売量!$B8,集計pivot!$A$4:$A$24,0),MATCH(集計2021年度販売量!Y$5,集計pivot!$4:$4,0)),0)</f>
        <v>0</v>
      </c>
      <c r="Z8" s="112">
        <f>IFERROR(INDEX(集計pivot!$28:$48,MATCH(集計2021年度販売量!$B8,集計pivot!$A$28:$A$48,0),MATCH(集計2021年度販売量!Y$5,集計pivot!$28:$28,0)),0)</f>
        <v>0</v>
      </c>
      <c r="AA8" s="113">
        <f>IFERROR(INDEX(集計pivot!$112:$131,MATCH(集計2021年度販売量!$B8,集計pivot!$A$112:$A$131,0),MATCH(集計2021年度販売量!Y$5,集計pivot!$112:$112,0)),0)</f>
        <v>0</v>
      </c>
      <c r="AB8" s="114">
        <f>IFERROR(INDEX(集計pivot!$163:$182,MATCH(集計2021年度販売量!$B8,集計pivot!$A$163:$A$182,0),MATCH(集計2021年度販売量!Y$5,集計pivot!$163:$163,0)),0)</f>
        <v>0</v>
      </c>
      <c r="AC8" s="115">
        <f>IFERROR(INDEX(集計pivot!$138:$157,MATCH(集計2021年度販売量!$B8,集計pivot!$A$138:$A$157,0),MATCH(集計2021年度販売量!Y$5,集計pivot!$138:$138,0)),0)</f>
        <v>0</v>
      </c>
      <c r="AD8" s="116">
        <f>IFERROR(INDEX(集計pivot!$83:$102,MATCH(集計2021年度販売量!$B8,集計pivot!$A$83:$A$102,0),MATCH(集計2021年度販売量!Y$5,集計pivot!$83:$83,0)),0)</f>
        <v>0</v>
      </c>
      <c r="AE8" s="117">
        <f t="shared" ref="AE8:AE23" si="8">X8+Y8-Z8</f>
        <v>0</v>
      </c>
      <c r="AF8" s="109">
        <f>IFERROR(INDEX(集計pivot!$4:$24,MATCH(集計2021年度販売量!$B8,集計pivot!$A$4:$A$24,0),MATCH(集計2021年度販売量!AF$5,集計pivot!$4:$4,0)),0)</f>
        <v>0</v>
      </c>
      <c r="AG8" s="112">
        <f>IFERROR(INDEX(集計pivot!$28:$48,MATCH(集計2021年度販売量!$B8,集計pivot!$A$28:$A$48,0),MATCH(集計2021年度販売量!AF$5,集計pivot!$28:$28,0)),0)</f>
        <v>0</v>
      </c>
      <c r="AH8" s="113">
        <f>IFERROR(INDEX(集計pivot!$112:$131,MATCH(集計2021年度販売量!$B8,集計pivot!$A$112:$A$131,0),MATCH(集計2021年度販売量!AF$5,集計pivot!$112:$112,0)),0)</f>
        <v>0</v>
      </c>
      <c r="AI8" s="114">
        <f>IFERROR(INDEX(集計pivot!$163:$182,MATCH(集計2021年度販売量!$B8,集計pivot!$A$163:$A$182,0),MATCH(集計2021年度販売量!AF$5,集計pivot!$163:$163,0)),0)</f>
        <v>0</v>
      </c>
      <c r="AJ8" s="115">
        <f>IFERROR(INDEX(集計pivot!$138:$157,MATCH(集計2021年度販売量!$B8,集計pivot!$A$138:$A$157,0),MATCH(集計2021年度販売量!AF$5,集計pivot!$138:$138,0)),0)</f>
        <v>0</v>
      </c>
      <c r="AK8" s="116">
        <f>IFERROR(INDEX(集計pivot!$83:$102,MATCH(集計2021年度販売量!$B8,集計pivot!$A$83:$A$102,0),MATCH(集計2021年度販売量!AF$5,集計pivot!$83:$83,0)),0)</f>
        <v>0</v>
      </c>
      <c r="AL8" s="117">
        <f t="shared" ref="AL8:AL23" si="9">AE8+AF8-AG8</f>
        <v>0</v>
      </c>
      <c r="AM8" s="109">
        <f>IFERROR(INDEX(集計pivot!$4:$24,MATCH(集計2021年度販売量!$B8,集計pivot!$A$4:$A$24,0),MATCH(集計2021年度販売量!AM$5,集計pivot!$4:$4,0)),0)</f>
        <v>0</v>
      </c>
      <c r="AN8" s="112">
        <f>IFERROR(INDEX(集計pivot!$28:$48,MATCH(集計2021年度販売量!$B8,集計pivot!$A$28:$A$48,0),MATCH(集計2021年度販売量!AM$5,集計pivot!$28:$28,0)),0)</f>
        <v>0</v>
      </c>
      <c r="AO8" s="113">
        <f>IFERROR(INDEX(集計pivot!$112:$131,MATCH(集計2021年度販売量!$B8,集計pivot!$A$112:$A$131,0),MATCH(集計2021年度販売量!AM$5,集計pivot!$112:$112,0)),0)</f>
        <v>0</v>
      </c>
      <c r="AP8" s="114">
        <f>IFERROR(INDEX(集計pivot!$163:$182,MATCH(集計2021年度販売量!$B8,集計pivot!$A$163:$A$182,0),MATCH(集計2021年度販売量!AM$5,集計pivot!$163:$163,0)),0)</f>
        <v>0</v>
      </c>
      <c r="AQ8" s="115">
        <f>IFERROR(INDEX(集計pivot!$138:$157,MATCH(集計2021年度販売量!$B8,集計pivot!$A$138:$A$157,0),MATCH(集計2021年度販売量!AM$5,集計pivot!$138:$138,0)),0)</f>
        <v>0</v>
      </c>
      <c r="AR8" s="116">
        <f>IFERROR(INDEX(集計pivot!$83:$102,MATCH(集計2021年度販売量!$B8,集計pivot!$A$83:$A$102,0),MATCH(集計2021年度販売量!AM$5,集計pivot!$83:$83,0)),0)</f>
        <v>0</v>
      </c>
      <c r="AS8" s="117">
        <f t="shared" ref="AS8:AS23" si="10">AL8+AM8-AN8</f>
        <v>0</v>
      </c>
      <c r="AT8" s="109">
        <f>IFERROR(INDEX(集計pivot!$4:$24,MATCH(集計2021年度販売量!$B8,集計pivot!$A$4:$A$24,0),MATCH(集計2021年度販売量!AT$5,集計pivot!$4:$4,0)),0)</f>
        <v>0</v>
      </c>
      <c r="AU8" s="112">
        <f>IFERROR(INDEX(集計pivot!$28:$48,MATCH(集計2021年度販売量!$B8,集計pivot!$A$28:$A$48,0),MATCH(集計2021年度販売量!AT$5,集計pivot!$28:$28,0)),0)</f>
        <v>0</v>
      </c>
      <c r="AV8" s="113">
        <f>IFERROR(INDEX(集計pivot!$112:$131,MATCH(集計2021年度販売量!$B8,集計pivot!$A$112:$A$131,0),MATCH(集計2021年度販売量!AT$5,集計pivot!$112:$112,0)),0)</f>
        <v>0</v>
      </c>
      <c r="AW8" s="114">
        <f>IFERROR(INDEX(集計pivot!$163:$182,MATCH(集計2021年度販売量!$B8,集計pivot!$A$163:$A$182,0),MATCH(集計2021年度販売量!AT$5,集計pivot!$163:$163,0)),0)</f>
        <v>0</v>
      </c>
      <c r="AX8" s="115">
        <f>IFERROR(INDEX(集計pivot!$138:$157,MATCH(集計2021年度販売量!$B8,集計pivot!$A$138:$A$157,0),MATCH(集計2021年度販売量!AT$5,集計pivot!$138:$138,0)),0)</f>
        <v>0</v>
      </c>
      <c r="AY8" s="116">
        <f>IFERROR(INDEX(集計pivot!$83:$102,MATCH(集計2021年度販売量!$B8,集計pivot!$A$83:$A$102,0),MATCH(集計2021年度販売量!AT$5,集計pivot!$83:$83,0)),0)</f>
        <v>0</v>
      </c>
      <c r="AZ8" s="117">
        <f t="shared" ref="AZ8:AZ23" si="11">AS8+AT8-AU8</f>
        <v>0</v>
      </c>
      <c r="BA8" s="109">
        <f>IFERROR(INDEX(集計pivot!$4:$24,MATCH(集計2021年度販売量!$B8,集計pivot!$A$4:$A$24,0),MATCH(集計2021年度販売量!BA$5,集計pivot!$4:$4,0)),0)</f>
        <v>0</v>
      </c>
      <c r="BB8" s="112">
        <f>IFERROR(INDEX(集計pivot!$28:$48,MATCH(集計2021年度販売量!$B8,集計pivot!$A$28:$A$48,0),MATCH(集計2021年度販売量!BA$5,集計pivot!$28:$28,0)),0)</f>
        <v>0</v>
      </c>
      <c r="BC8" s="113">
        <f>IFERROR(INDEX(集計pivot!$112:$131,MATCH(集計2021年度販売量!$B8,集計pivot!$A$112:$A$131,0),MATCH(集計2021年度販売量!BA$5,集計pivot!$112:$112,0)),0)</f>
        <v>0</v>
      </c>
      <c r="BD8" s="114">
        <f>IFERROR(INDEX(集計pivot!$163:$182,MATCH(集計2021年度販売量!$B8,集計pivot!$A$163:$A$182,0),MATCH(集計2021年度販売量!BA$5,集計pivot!$163:$163,0)),0)</f>
        <v>0</v>
      </c>
      <c r="BE8" s="115">
        <f>IFERROR(INDEX(集計pivot!$138:$157,MATCH(集計2021年度販売量!$B8,集計pivot!$A$138:$A$157,0),MATCH(集計2021年度販売量!BA$5,集計pivot!$138:$138,0)),0)</f>
        <v>0</v>
      </c>
      <c r="BF8" s="116">
        <f>IFERROR(INDEX(集計pivot!$83:$102,MATCH(集計2021年度販売量!$B8,集計pivot!$A$83:$A$102,0),MATCH(集計2021年度販売量!BA$5,集計pivot!$83:$83,0)),0)</f>
        <v>0</v>
      </c>
      <c r="BG8" s="117">
        <f t="shared" ref="BG8:BG23" si="12">AZ8+BA8-BB8</f>
        <v>0</v>
      </c>
      <c r="BH8" s="109">
        <f>IFERROR(INDEX(集計pivot!$4:$24,MATCH(集計2021年度販売量!$B8,集計pivot!$A$4:$A$24,0),MATCH(集計2021年度販売量!BH$5,集計pivot!$4:$4,0)),0)</f>
        <v>0</v>
      </c>
      <c r="BI8" s="112">
        <f>IFERROR(INDEX(集計pivot!$28:$48,MATCH(集計2021年度販売量!$B8,集計pivot!$A$28:$A$48,0),MATCH(集計2021年度販売量!BH$5,集計pivot!$28:$28,0)),0)</f>
        <v>0</v>
      </c>
      <c r="BJ8" s="113">
        <f>IFERROR(INDEX(集計pivot!$112:$131,MATCH(集計2021年度販売量!$B8,集計pivot!$A$112:$A$131,0),MATCH(集計2021年度販売量!BH$5,集計pivot!$112:$112,0)),0)</f>
        <v>0</v>
      </c>
      <c r="BK8" s="114">
        <f>IFERROR(INDEX(集計pivot!$163:$182,MATCH(集計2021年度販売量!$B8,集計pivot!$A$163:$A$182,0),MATCH(集計2021年度販売量!BH$5,集計pivot!$163:$163,0)),0)</f>
        <v>0</v>
      </c>
      <c r="BL8" s="115">
        <f>IFERROR(INDEX(集計pivot!$138:$157,MATCH(集計2021年度販売量!$B8,集計pivot!$A$138:$A$157,0),MATCH(集計2021年度販売量!BH$5,集計pivot!$138:$138,0)),0)</f>
        <v>0</v>
      </c>
      <c r="BM8" s="116">
        <f>IFERROR(INDEX(集計pivot!$83:$102,MATCH(集計2021年度販売量!$B8,集計pivot!$A$83:$A$102,0),MATCH(集計2021年度販売量!BH$5,集計pivot!$83:$83,0)),0)</f>
        <v>0</v>
      </c>
      <c r="BN8" s="117">
        <f t="shared" ref="BN8:BN23" si="13">BG8+BH8-BI8</f>
        <v>0</v>
      </c>
      <c r="BO8" s="109">
        <f>IFERROR(INDEX(集計pivot!$4:$24,MATCH(集計2021年度販売量!$B8,集計pivot!$A$4:$A$24,0),MATCH(集計2021年度販売量!BO$5,集計pivot!$4:$4,0)),0)</f>
        <v>0</v>
      </c>
      <c r="BP8" s="112">
        <f>IFERROR(INDEX(集計pivot!$28:$48,MATCH(集計2021年度販売量!$B8,集計pivot!$A$28:$A$48,0),MATCH(集計2021年度販売量!BO$5,集計pivot!$28:$28,0)),0)</f>
        <v>0</v>
      </c>
      <c r="BQ8" s="113">
        <f>IFERROR(INDEX(集計pivot!$112:$131,MATCH(集計2021年度販売量!$B8,集計pivot!$A$112:$A$131,0),MATCH(集計2021年度販売量!BO$5,集計pivot!$112:$112,0)),0)</f>
        <v>0</v>
      </c>
      <c r="BR8" s="114">
        <f>IFERROR(INDEX(集計pivot!$163:$182,MATCH(集計2021年度販売量!$B8,集計pivot!$A$163:$A$182,0),MATCH(集計2021年度販売量!BO$5,集計pivot!$163:$163,0)),0)</f>
        <v>0</v>
      </c>
      <c r="BS8" s="115">
        <f>IFERROR(INDEX(集計pivot!$138:$157,MATCH(集計2021年度販売量!$B8,集計pivot!$A$138:$A$157,0),MATCH(集計2021年度販売量!BO$5,集計pivot!$138:$138,0)),0)</f>
        <v>0</v>
      </c>
      <c r="BT8" s="116">
        <f>IFERROR(INDEX(集計pivot!$83:$102,MATCH(集計2021年度販売量!$B8,集計pivot!$A$83:$A$102,0),MATCH(集計2021年度販売量!BO$5,集計pivot!$83:$83,0)),0)</f>
        <v>0</v>
      </c>
      <c r="BU8" s="117">
        <f t="shared" ref="BU8:BU23" si="14">BN8+BO8-BP8</f>
        <v>0</v>
      </c>
      <c r="BV8" s="109">
        <f>IFERROR(INDEX(集計pivot!$4:$24,MATCH(集計2021年度販売量!$B8,集計pivot!$A$4:$A$24,0),MATCH(集計2021年度販売量!BV$5,集計pivot!$4:$4,0)),0)</f>
        <v>0</v>
      </c>
      <c r="BW8" s="112">
        <f>IFERROR(INDEX(集計pivot!$28:$48,MATCH(集計2021年度販売量!$B8,集計pivot!$A$28:$A$48,0),MATCH(集計2021年度販売量!BV$5,集計pivot!$28:$28,0)),0)</f>
        <v>0</v>
      </c>
      <c r="BX8" s="113">
        <f>IFERROR(INDEX(集計pivot!$112:$131,MATCH(集計2021年度販売量!$B8,集計pivot!$A$112:$A$131,0),MATCH(集計2021年度販売量!BV$5,集計pivot!$112:$112,0)),0)</f>
        <v>0</v>
      </c>
      <c r="BY8" s="114">
        <f>IFERROR(INDEX(集計pivot!$163:$182,MATCH(集計2021年度販売量!$B8,集計pivot!$A$163:$A$182,0),MATCH(集計2021年度販売量!BV$5,集計pivot!$163:$163,0)),0)</f>
        <v>0</v>
      </c>
      <c r="BZ8" s="115">
        <f>IFERROR(INDEX(集計pivot!$138:$157,MATCH(集計2021年度販売量!$B8,集計pivot!$A$138:$A$157,0),MATCH(集計2021年度販売量!BV$5,集計pivot!$138:$138,0)),0)</f>
        <v>0</v>
      </c>
      <c r="CA8" s="116">
        <f>IFERROR(INDEX(集計pivot!$83:$102,MATCH(集計2021年度販売量!$B8,集計pivot!$A$83:$A$102,0),MATCH(集計2021年度販売量!BV$5,集計pivot!$83:$83,0)),0)</f>
        <v>0</v>
      </c>
      <c r="CB8" s="117">
        <f t="shared" ref="CB8:CB23" si="15">BU8+BV8-BW8</f>
        <v>0</v>
      </c>
      <c r="CC8" s="109">
        <f>IFERROR(INDEX(集計pivot!$4:$24,MATCH(集計2021年度販売量!$B8,集計pivot!$A$4:$A$24,0),MATCH(集計2021年度販売量!CC$5,集計pivot!$4:$4,0)),0)</f>
        <v>0</v>
      </c>
      <c r="CD8" s="112">
        <f>IFERROR(INDEX(集計pivot!$28:$48,MATCH(集計2021年度販売量!$B8,集計pivot!$A$28:$A$48,0),MATCH(集計2021年度販売量!CC$5,集計pivot!$28:$28,0)),0)</f>
        <v>0</v>
      </c>
      <c r="CE8" s="113">
        <f>IFERROR(INDEX(集計pivot!$112:$131,MATCH(集計2021年度販売量!$B8,集計pivot!$A$112:$A$131,0),MATCH(集計2021年度販売量!CC$5,集計pivot!$112:$112,0)),0)</f>
        <v>0</v>
      </c>
      <c r="CF8" s="114">
        <f>IFERROR(INDEX(集計pivot!$163:$182,MATCH(集計2021年度販売量!$B8,集計pivot!$A$163:$A$182,0),MATCH(集計2021年度販売量!CC$5,集計pivot!$163:$163,0)),0)</f>
        <v>0</v>
      </c>
      <c r="CG8" s="115">
        <f>IFERROR(INDEX(集計pivot!$138:$157,MATCH(集計2021年度販売量!$B8,集計pivot!$A$138:$A$157,0),MATCH(集計2021年度販売量!CC$5,集計pivot!$138:$138,0)),0)</f>
        <v>0</v>
      </c>
      <c r="CH8" s="116">
        <f>IFERROR(INDEX(集計pivot!$83:$102,MATCH(集計2021年度販売量!$B8,集計pivot!$A$83:$A$102,0),MATCH(集計2021年度販売量!CC$5,集計pivot!$83:$83,0)),0)</f>
        <v>0</v>
      </c>
      <c r="CI8" s="117">
        <f t="shared" ref="CI8:CI23" si="16">CB8+CC8-CD8</f>
        <v>0</v>
      </c>
      <c r="CK8" t="str">
        <f t="shared" si="0"/>
        <v>合成清酒</v>
      </c>
      <c r="CL8" s="130">
        <f t="shared" si="1"/>
        <v>0</v>
      </c>
      <c r="CM8" s="130">
        <f t="shared" ref="CM8:CM23" si="17">SUMIF($C$6:$CI$6,"=ネット",$C8:$CI8)+SUMIF($C$6:$CI$6,"=店舗",$C8:$CI8)+C8</f>
        <v>0</v>
      </c>
      <c r="CN8" s="130">
        <f t="shared" si="2"/>
        <v>0</v>
      </c>
      <c r="CO8" s="130">
        <f t="shared" si="3"/>
        <v>0</v>
      </c>
      <c r="CQ8" s="131" t="str">
        <f t="shared" si="4"/>
        <v>合成清酒</v>
      </c>
      <c r="CR8" s="46">
        <f t="shared" ref="CR8:CR23" si="18">ROUND(CL8,0)</f>
        <v>0</v>
      </c>
      <c r="CS8" s="46">
        <f t="shared" ref="CS8:CS23" si="19">ROUND(CM8,0)</f>
        <v>0</v>
      </c>
      <c r="CT8" s="46">
        <f t="shared" ref="CT8:CT23" si="20">ROUND(CN8,0)</f>
        <v>0</v>
      </c>
      <c r="CU8" s="46">
        <f t="shared" ref="CU8:CU23" si="21">ROUND(CO8,0)</f>
        <v>0</v>
      </c>
      <c r="CY8" s="133" t="s">
        <v>302</v>
      </c>
      <c r="CZ8" s="134">
        <f t="shared" ref="CZ8:CZ22" si="22">VLOOKUP(RIGHT($CY8,LEN($CY8)-1),$CQ:$CU,2,FALSE)</f>
        <v>0</v>
      </c>
      <c r="DA8" s="134"/>
      <c r="DB8" s="134">
        <f t="shared" ref="DB8:DB22" si="23">VLOOKUP(RIGHT($CY8,LEN($CY8)-1),$CQ:$CU,3,FALSE)+VLOOKUP(RIGHT($CY8,LEN($CY8)-1),$CQ:$CU,4,FALSE)</f>
        <v>0</v>
      </c>
      <c r="DC8" s="134">
        <f t="shared" ref="DC8:DC22" si="24">VLOOKUP(RIGHT($CY8,LEN($CY8)-1),$CQ:$CU,5,FALSE)</f>
        <v>0</v>
      </c>
    </row>
    <row r="9" spans="2:107" s="46" customFormat="1" x14ac:dyDescent="0.55000000000000004">
      <c r="B9" s="52" t="str">
        <f>'master（記入例）'!AL5</f>
        <v>連続式蒸留焼酎</v>
      </c>
      <c r="C9" s="107">
        <v>0</v>
      </c>
      <c r="D9" s="109">
        <f>IFERROR(INDEX(集計pivot!$4:$24,MATCH(集計2021年度販売量!$B9,集計pivot!$A$4:$A$24,0),MATCH(集計2021年度販売量!D$5,集計pivot!$4:$4,0)),0)</f>
        <v>0</v>
      </c>
      <c r="E9" s="112">
        <f>IFERROR(INDEX(集計pivot!$28:$48,MATCH(集計2021年度販売量!$B9,集計pivot!$A$28:$A$48,0),MATCH(集計2021年度販売量!D$5,集計pivot!$28:$28,0)),0)</f>
        <v>0</v>
      </c>
      <c r="F9" s="113">
        <f>IFERROR(INDEX(集計pivot!$112:$131,MATCH(集計2021年度販売量!$B9,集計pivot!$A$112:$A$131,0),MATCH(集計2021年度販売量!D$5,集計pivot!$112:$112,0)),0)</f>
        <v>0</v>
      </c>
      <c r="G9" s="114">
        <f>IFERROR(INDEX(集計pivot!$163:$182,MATCH(集計2021年度販売量!$B9,集計pivot!$A$163:$A$182,0),MATCH(集計2021年度販売量!D$5,集計pivot!$163:$163,0)),0)</f>
        <v>0</v>
      </c>
      <c r="H9" s="115">
        <f>IFERROR(INDEX(集計pivot!$138:$157,MATCH(集計2021年度販売量!$B9,集計pivot!$A$138:$A$157,0),MATCH(集計2021年度販売量!D$5,集計pivot!$138:$138,0)),0)</f>
        <v>0</v>
      </c>
      <c r="I9" s="116">
        <f>IFERROR(INDEX(集計pivot!$83:$102,MATCH(集計2021年度販売量!$B9,集計pivot!$A$83:$A$102,0),MATCH(集計2021年度販売量!D$5,集計pivot!$83:$83,0)),0)</f>
        <v>0</v>
      </c>
      <c r="J9" s="117">
        <f t="shared" si="5"/>
        <v>0</v>
      </c>
      <c r="K9" s="109">
        <f>IFERROR(INDEX(集計pivot!$4:$24,MATCH(集計2021年度販売量!$B9,集計pivot!$A$4:$A$24,0),MATCH(集計2021年度販売量!K$5,集計pivot!$4:$4,0)),0)</f>
        <v>0</v>
      </c>
      <c r="L9" s="112">
        <f>IFERROR(INDEX(集計pivot!$28:$48,MATCH(集計2021年度販売量!$B9,集計pivot!$A$28:$A$48,0),MATCH(集計2021年度販売量!K$5,集計pivot!$28:$28,0)),0)</f>
        <v>0</v>
      </c>
      <c r="M9" s="113">
        <f>IFERROR(INDEX(集計pivot!$112:$131,MATCH(集計2021年度販売量!$B9,集計pivot!$A$112:$A$131,0),MATCH(集計2021年度販売量!K$5,集計pivot!$112:$112,0)),0)</f>
        <v>0</v>
      </c>
      <c r="N9" s="114">
        <f>IFERROR(INDEX(集計pivot!$163:$182,MATCH(集計2021年度販売量!$B9,集計pivot!$A$163:$A$182,0),MATCH(集計2021年度販売量!K$5,集計pivot!$163:$163,0)),0)</f>
        <v>0</v>
      </c>
      <c r="O9" s="115">
        <f>IFERROR(INDEX(集計pivot!$138:$157,MATCH(集計2021年度販売量!$B9,集計pivot!$A$138:$A$157,0),MATCH(集計2021年度販売量!K$5,集計pivot!$138:$138,0)),0)</f>
        <v>0</v>
      </c>
      <c r="P9" s="116">
        <f>IFERROR(INDEX(集計pivot!$83:$102,MATCH(集計2021年度販売量!$B9,集計pivot!$A$83:$A$102,0),MATCH(集計2021年度販売量!K$5,集計pivot!$83:$83,0)),0)</f>
        <v>0</v>
      </c>
      <c r="Q9" s="117">
        <f t="shared" si="6"/>
        <v>0</v>
      </c>
      <c r="R9" s="109">
        <f>IFERROR(INDEX(集計pivot!$4:$24,MATCH(集計2021年度販売量!$B9,集計pivot!$A$4:$A$24,0),MATCH(集計2021年度販売量!R$5,集計pivot!$4:$4,0)),0)</f>
        <v>0</v>
      </c>
      <c r="S9" s="112">
        <f>IFERROR(INDEX(集計pivot!$28:$48,MATCH(集計2021年度販売量!$B9,集計pivot!$A$28:$A$48,0),MATCH(集計2021年度販売量!R$5,集計pivot!$28:$28,0)),0)</f>
        <v>0</v>
      </c>
      <c r="T9" s="113">
        <f>IFERROR(INDEX(集計pivot!$112:$131,MATCH(集計2021年度販売量!$B9,集計pivot!$A$112:$A$131,0),MATCH(集計2021年度販売量!R$5,集計pivot!$112:$112,0)),0)</f>
        <v>0</v>
      </c>
      <c r="U9" s="114">
        <f>IFERROR(INDEX(集計pivot!$163:$182,MATCH(集計2021年度販売量!$B9,集計pivot!$A$163:$A$182,0),MATCH(集計2021年度販売量!R$5,集計pivot!$163:$163,0)),0)</f>
        <v>0</v>
      </c>
      <c r="V9" s="115">
        <f>IFERROR(INDEX(集計pivot!$138:$157,MATCH(集計2021年度販売量!$B9,集計pivot!$A$138:$A$157,0),MATCH(集計2021年度販売量!R$5,集計pivot!$138:$138,0)),0)</f>
        <v>0</v>
      </c>
      <c r="W9" s="116">
        <f>IFERROR(INDEX(集計pivot!$83:$102,MATCH(集計2021年度販売量!$B9,集計pivot!$A$83:$A$102,0),MATCH(集計2021年度販売量!R$5,集計pivot!$83:$83,0)),0)</f>
        <v>0</v>
      </c>
      <c r="X9" s="117">
        <f t="shared" si="7"/>
        <v>0</v>
      </c>
      <c r="Y9" s="109">
        <f>IFERROR(INDEX(集計pivot!$4:$24,MATCH(集計2021年度販売量!$B9,集計pivot!$A$4:$A$24,0),MATCH(集計2021年度販売量!Y$5,集計pivot!$4:$4,0)),0)</f>
        <v>0</v>
      </c>
      <c r="Z9" s="112">
        <f>IFERROR(INDEX(集計pivot!$28:$48,MATCH(集計2021年度販売量!$B9,集計pivot!$A$28:$A$48,0),MATCH(集計2021年度販売量!Y$5,集計pivot!$28:$28,0)),0)</f>
        <v>0</v>
      </c>
      <c r="AA9" s="113">
        <f>IFERROR(INDEX(集計pivot!$112:$131,MATCH(集計2021年度販売量!$B9,集計pivot!$A$112:$A$131,0),MATCH(集計2021年度販売量!Y$5,集計pivot!$112:$112,0)),0)</f>
        <v>0</v>
      </c>
      <c r="AB9" s="114">
        <f>IFERROR(INDEX(集計pivot!$163:$182,MATCH(集計2021年度販売量!$B9,集計pivot!$A$163:$A$182,0),MATCH(集計2021年度販売量!Y$5,集計pivot!$163:$163,0)),0)</f>
        <v>0</v>
      </c>
      <c r="AC9" s="115">
        <f>IFERROR(INDEX(集計pivot!$138:$157,MATCH(集計2021年度販売量!$B9,集計pivot!$A$138:$A$157,0),MATCH(集計2021年度販売量!Y$5,集計pivot!$138:$138,0)),0)</f>
        <v>0</v>
      </c>
      <c r="AD9" s="116">
        <f>IFERROR(INDEX(集計pivot!$83:$102,MATCH(集計2021年度販売量!$B9,集計pivot!$A$83:$A$102,0),MATCH(集計2021年度販売量!Y$5,集計pivot!$83:$83,0)),0)</f>
        <v>0</v>
      </c>
      <c r="AE9" s="117">
        <f t="shared" si="8"/>
        <v>0</v>
      </c>
      <c r="AF9" s="109">
        <f>IFERROR(INDEX(集計pivot!$4:$24,MATCH(集計2021年度販売量!$B9,集計pivot!$A$4:$A$24,0),MATCH(集計2021年度販売量!AF$5,集計pivot!$4:$4,0)),0)</f>
        <v>0</v>
      </c>
      <c r="AG9" s="112">
        <f>IFERROR(INDEX(集計pivot!$28:$48,MATCH(集計2021年度販売量!$B9,集計pivot!$A$28:$A$48,0),MATCH(集計2021年度販売量!AF$5,集計pivot!$28:$28,0)),0)</f>
        <v>0</v>
      </c>
      <c r="AH9" s="113">
        <f>IFERROR(INDEX(集計pivot!$112:$131,MATCH(集計2021年度販売量!$B9,集計pivot!$A$112:$A$131,0),MATCH(集計2021年度販売量!AF$5,集計pivot!$112:$112,0)),0)</f>
        <v>0</v>
      </c>
      <c r="AI9" s="114">
        <f>IFERROR(INDEX(集計pivot!$163:$182,MATCH(集計2021年度販売量!$B9,集計pivot!$A$163:$A$182,0),MATCH(集計2021年度販売量!AF$5,集計pivot!$163:$163,0)),0)</f>
        <v>0</v>
      </c>
      <c r="AJ9" s="115">
        <f>IFERROR(INDEX(集計pivot!$138:$157,MATCH(集計2021年度販売量!$B9,集計pivot!$A$138:$A$157,0),MATCH(集計2021年度販売量!AF$5,集計pivot!$138:$138,0)),0)</f>
        <v>0</v>
      </c>
      <c r="AK9" s="116">
        <f>IFERROR(INDEX(集計pivot!$83:$102,MATCH(集計2021年度販売量!$B9,集計pivot!$A$83:$A$102,0),MATCH(集計2021年度販売量!AF$5,集計pivot!$83:$83,0)),0)</f>
        <v>0</v>
      </c>
      <c r="AL9" s="117">
        <f t="shared" si="9"/>
        <v>0</v>
      </c>
      <c r="AM9" s="109">
        <f>IFERROR(INDEX(集計pivot!$4:$24,MATCH(集計2021年度販売量!$B9,集計pivot!$A$4:$A$24,0),MATCH(集計2021年度販売量!AM$5,集計pivot!$4:$4,0)),0)</f>
        <v>0</v>
      </c>
      <c r="AN9" s="112">
        <f>IFERROR(INDEX(集計pivot!$28:$48,MATCH(集計2021年度販売量!$B9,集計pivot!$A$28:$A$48,0),MATCH(集計2021年度販売量!AM$5,集計pivot!$28:$28,0)),0)</f>
        <v>0</v>
      </c>
      <c r="AO9" s="113">
        <f>IFERROR(INDEX(集計pivot!$112:$131,MATCH(集計2021年度販売量!$B9,集計pivot!$A$112:$A$131,0),MATCH(集計2021年度販売量!AM$5,集計pivot!$112:$112,0)),0)</f>
        <v>0</v>
      </c>
      <c r="AP9" s="114">
        <f>IFERROR(INDEX(集計pivot!$163:$182,MATCH(集計2021年度販売量!$B9,集計pivot!$A$163:$A$182,0),MATCH(集計2021年度販売量!AM$5,集計pivot!$163:$163,0)),0)</f>
        <v>0</v>
      </c>
      <c r="AQ9" s="115">
        <f>IFERROR(INDEX(集計pivot!$138:$157,MATCH(集計2021年度販売量!$B9,集計pivot!$A$138:$A$157,0),MATCH(集計2021年度販売量!AM$5,集計pivot!$138:$138,0)),0)</f>
        <v>0</v>
      </c>
      <c r="AR9" s="116">
        <f>IFERROR(INDEX(集計pivot!$83:$102,MATCH(集計2021年度販売量!$B9,集計pivot!$A$83:$A$102,0),MATCH(集計2021年度販売量!AM$5,集計pivot!$83:$83,0)),0)</f>
        <v>0</v>
      </c>
      <c r="AS9" s="117">
        <f t="shared" si="10"/>
        <v>0</v>
      </c>
      <c r="AT9" s="109">
        <f>IFERROR(INDEX(集計pivot!$4:$24,MATCH(集計2021年度販売量!$B9,集計pivot!$A$4:$A$24,0),MATCH(集計2021年度販売量!AT$5,集計pivot!$4:$4,0)),0)</f>
        <v>0</v>
      </c>
      <c r="AU9" s="112">
        <f>IFERROR(INDEX(集計pivot!$28:$48,MATCH(集計2021年度販売量!$B9,集計pivot!$A$28:$A$48,0),MATCH(集計2021年度販売量!AT$5,集計pivot!$28:$28,0)),0)</f>
        <v>0</v>
      </c>
      <c r="AV9" s="113">
        <f>IFERROR(INDEX(集計pivot!$112:$131,MATCH(集計2021年度販売量!$B9,集計pivot!$A$112:$A$131,0),MATCH(集計2021年度販売量!AT$5,集計pivot!$112:$112,0)),0)</f>
        <v>0</v>
      </c>
      <c r="AW9" s="114">
        <f>IFERROR(INDEX(集計pivot!$163:$182,MATCH(集計2021年度販売量!$B9,集計pivot!$A$163:$A$182,0),MATCH(集計2021年度販売量!AT$5,集計pivot!$163:$163,0)),0)</f>
        <v>0</v>
      </c>
      <c r="AX9" s="115">
        <f>IFERROR(INDEX(集計pivot!$138:$157,MATCH(集計2021年度販売量!$B9,集計pivot!$A$138:$A$157,0),MATCH(集計2021年度販売量!AT$5,集計pivot!$138:$138,0)),0)</f>
        <v>0</v>
      </c>
      <c r="AY9" s="116">
        <f>IFERROR(INDEX(集計pivot!$83:$102,MATCH(集計2021年度販売量!$B9,集計pivot!$A$83:$A$102,0),MATCH(集計2021年度販売量!AT$5,集計pivot!$83:$83,0)),0)</f>
        <v>0</v>
      </c>
      <c r="AZ9" s="117">
        <f t="shared" si="11"/>
        <v>0</v>
      </c>
      <c r="BA9" s="109">
        <f>IFERROR(INDEX(集計pivot!$4:$24,MATCH(集計2021年度販売量!$B9,集計pivot!$A$4:$A$24,0),MATCH(集計2021年度販売量!BA$5,集計pivot!$4:$4,0)),0)</f>
        <v>0</v>
      </c>
      <c r="BB9" s="112">
        <f>IFERROR(INDEX(集計pivot!$28:$48,MATCH(集計2021年度販売量!$B9,集計pivot!$A$28:$A$48,0),MATCH(集計2021年度販売量!BA$5,集計pivot!$28:$28,0)),0)</f>
        <v>0</v>
      </c>
      <c r="BC9" s="113">
        <f>IFERROR(INDEX(集計pivot!$112:$131,MATCH(集計2021年度販売量!$B9,集計pivot!$A$112:$A$131,0),MATCH(集計2021年度販売量!BA$5,集計pivot!$112:$112,0)),0)</f>
        <v>0</v>
      </c>
      <c r="BD9" s="114">
        <f>IFERROR(INDEX(集計pivot!$163:$182,MATCH(集計2021年度販売量!$B9,集計pivot!$A$163:$A$182,0),MATCH(集計2021年度販売量!BA$5,集計pivot!$163:$163,0)),0)</f>
        <v>0</v>
      </c>
      <c r="BE9" s="115">
        <f>IFERROR(INDEX(集計pivot!$138:$157,MATCH(集計2021年度販売量!$B9,集計pivot!$A$138:$A$157,0),MATCH(集計2021年度販売量!BA$5,集計pivot!$138:$138,0)),0)</f>
        <v>0</v>
      </c>
      <c r="BF9" s="116">
        <f>IFERROR(INDEX(集計pivot!$83:$102,MATCH(集計2021年度販売量!$B9,集計pivot!$A$83:$A$102,0),MATCH(集計2021年度販売量!BA$5,集計pivot!$83:$83,0)),0)</f>
        <v>0</v>
      </c>
      <c r="BG9" s="117">
        <f t="shared" si="12"/>
        <v>0</v>
      </c>
      <c r="BH9" s="109">
        <f>IFERROR(INDEX(集計pivot!$4:$24,MATCH(集計2021年度販売量!$B9,集計pivot!$A$4:$A$24,0),MATCH(集計2021年度販売量!BH$5,集計pivot!$4:$4,0)),0)</f>
        <v>0</v>
      </c>
      <c r="BI9" s="112">
        <f>IFERROR(INDEX(集計pivot!$28:$48,MATCH(集計2021年度販売量!$B9,集計pivot!$A$28:$A$48,0),MATCH(集計2021年度販売量!BH$5,集計pivot!$28:$28,0)),0)</f>
        <v>0</v>
      </c>
      <c r="BJ9" s="113">
        <f>IFERROR(INDEX(集計pivot!$112:$131,MATCH(集計2021年度販売量!$B9,集計pivot!$A$112:$A$131,0),MATCH(集計2021年度販売量!BH$5,集計pivot!$112:$112,0)),0)</f>
        <v>0</v>
      </c>
      <c r="BK9" s="114">
        <f>IFERROR(INDEX(集計pivot!$163:$182,MATCH(集計2021年度販売量!$B9,集計pivot!$A$163:$A$182,0),MATCH(集計2021年度販売量!BH$5,集計pivot!$163:$163,0)),0)</f>
        <v>0</v>
      </c>
      <c r="BL9" s="115">
        <f>IFERROR(INDEX(集計pivot!$138:$157,MATCH(集計2021年度販売量!$B9,集計pivot!$A$138:$A$157,0),MATCH(集計2021年度販売量!BH$5,集計pivot!$138:$138,0)),0)</f>
        <v>0</v>
      </c>
      <c r="BM9" s="116">
        <f>IFERROR(INDEX(集計pivot!$83:$102,MATCH(集計2021年度販売量!$B9,集計pivot!$A$83:$A$102,0),MATCH(集計2021年度販売量!BH$5,集計pivot!$83:$83,0)),0)</f>
        <v>0</v>
      </c>
      <c r="BN9" s="117">
        <f t="shared" si="13"/>
        <v>0</v>
      </c>
      <c r="BO9" s="109">
        <f>IFERROR(INDEX(集計pivot!$4:$24,MATCH(集計2021年度販売量!$B9,集計pivot!$A$4:$A$24,0),MATCH(集計2021年度販売量!BO$5,集計pivot!$4:$4,0)),0)</f>
        <v>0</v>
      </c>
      <c r="BP9" s="112">
        <f>IFERROR(INDEX(集計pivot!$28:$48,MATCH(集計2021年度販売量!$B9,集計pivot!$A$28:$A$48,0),MATCH(集計2021年度販売量!BO$5,集計pivot!$28:$28,0)),0)</f>
        <v>0</v>
      </c>
      <c r="BQ9" s="113">
        <f>IFERROR(INDEX(集計pivot!$112:$131,MATCH(集計2021年度販売量!$B9,集計pivot!$A$112:$A$131,0),MATCH(集計2021年度販売量!BO$5,集計pivot!$112:$112,0)),0)</f>
        <v>0</v>
      </c>
      <c r="BR9" s="114">
        <f>IFERROR(INDEX(集計pivot!$163:$182,MATCH(集計2021年度販売量!$B9,集計pivot!$A$163:$A$182,0),MATCH(集計2021年度販売量!BO$5,集計pivot!$163:$163,0)),0)</f>
        <v>0</v>
      </c>
      <c r="BS9" s="115">
        <f>IFERROR(INDEX(集計pivot!$138:$157,MATCH(集計2021年度販売量!$B9,集計pivot!$A$138:$A$157,0),MATCH(集計2021年度販売量!BO$5,集計pivot!$138:$138,0)),0)</f>
        <v>0</v>
      </c>
      <c r="BT9" s="116">
        <f>IFERROR(INDEX(集計pivot!$83:$102,MATCH(集計2021年度販売量!$B9,集計pivot!$A$83:$A$102,0),MATCH(集計2021年度販売量!BO$5,集計pivot!$83:$83,0)),0)</f>
        <v>0</v>
      </c>
      <c r="BU9" s="117">
        <f t="shared" si="14"/>
        <v>0</v>
      </c>
      <c r="BV9" s="109">
        <f>IFERROR(INDEX(集計pivot!$4:$24,MATCH(集計2021年度販売量!$B9,集計pivot!$A$4:$A$24,0),MATCH(集計2021年度販売量!BV$5,集計pivot!$4:$4,0)),0)</f>
        <v>0</v>
      </c>
      <c r="BW9" s="112">
        <f>IFERROR(INDEX(集計pivot!$28:$48,MATCH(集計2021年度販売量!$B9,集計pivot!$A$28:$A$48,0),MATCH(集計2021年度販売量!BV$5,集計pivot!$28:$28,0)),0)</f>
        <v>0</v>
      </c>
      <c r="BX9" s="113">
        <f>IFERROR(INDEX(集計pivot!$112:$131,MATCH(集計2021年度販売量!$B9,集計pivot!$A$112:$A$131,0),MATCH(集計2021年度販売量!BV$5,集計pivot!$112:$112,0)),0)</f>
        <v>0</v>
      </c>
      <c r="BY9" s="114">
        <f>IFERROR(INDEX(集計pivot!$163:$182,MATCH(集計2021年度販売量!$B9,集計pivot!$A$163:$A$182,0),MATCH(集計2021年度販売量!BV$5,集計pivot!$163:$163,0)),0)</f>
        <v>0</v>
      </c>
      <c r="BZ9" s="115">
        <f>IFERROR(INDEX(集計pivot!$138:$157,MATCH(集計2021年度販売量!$B9,集計pivot!$A$138:$A$157,0),MATCH(集計2021年度販売量!BV$5,集計pivot!$138:$138,0)),0)</f>
        <v>0</v>
      </c>
      <c r="CA9" s="116">
        <f>IFERROR(INDEX(集計pivot!$83:$102,MATCH(集計2021年度販売量!$B9,集計pivot!$A$83:$A$102,0),MATCH(集計2021年度販売量!BV$5,集計pivot!$83:$83,0)),0)</f>
        <v>0</v>
      </c>
      <c r="CB9" s="117">
        <f t="shared" si="15"/>
        <v>0</v>
      </c>
      <c r="CC9" s="109">
        <f>IFERROR(INDEX(集計pivot!$4:$24,MATCH(集計2021年度販売量!$B9,集計pivot!$A$4:$A$24,0),MATCH(集計2021年度販売量!CC$5,集計pivot!$4:$4,0)),0)</f>
        <v>0</v>
      </c>
      <c r="CD9" s="112">
        <f>IFERROR(INDEX(集計pivot!$28:$48,MATCH(集計2021年度販売量!$B9,集計pivot!$A$28:$A$48,0),MATCH(集計2021年度販売量!CC$5,集計pivot!$28:$28,0)),0)</f>
        <v>0</v>
      </c>
      <c r="CE9" s="113">
        <f>IFERROR(INDEX(集計pivot!$112:$131,MATCH(集計2021年度販売量!$B9,集計pivot!$A$112:$A$131,0),MATCH(集計2021年度販売量!CC$5,集計pivot!$112:$112,0)),0)</f>
        <v>0</v>
      </c>
      <c r="CF9" s="114">
        <f>IFERROR(INDEX(集計pivot!$163:$182,MATCH(集計2021年度販売量!$B9,集計pivot!$A$163:$A$182,0),MATCH(集計2021年度販売量!CC$5,集計pivot!$163:$163,0)),0)</f>
        <v>0</v>
      </c>
      <c r="CG9" s="115">
        <f>IFERROR(INDEX(集計pivot!$138:$157,MATCH(集計2021年度販売量!$B9,集計pivot!$A$138:$A$157,0),MATCH(集計2021年度販売量!CC$5,集計pivot!$138:$138,0)),0)</f>
        <v>0</v>
      </c>
      <c r="CH9" s="116">
        <f>IFERROR(INDEX(集計pivot!$83:$102,MATCH(集計2021年度販売量!$B9,集計pivot!$A$83:$A$102,0),MATCH(集計2021年度販売量!CC$5,集計pivot!$83:$83,0)),0)</f>
        <v>0</v>
      </c>
      <c r="CI9" s="117">
        <f t="shared" si="16"/>
        <v>0</v>
      </c>
      <c r="CK9" t="str">
        <f t="shared" si="0"/>
        <v>連続式蒸留焼酎</v>
      </c>
      <c r="CL9" s="130">
        <f t="shared" si="1"/>
        <v>0</v>
      </c>
      <c r="CM9" s="130">
        <f t="shared" si="17"/>
        <v>0</v>
      </c>
      <c r="CN9" s="130">
        <f t="shared" si="2"/>
        <v>0</v>
      </c>
      <c r="CO9" s="130">
        <f t="shared" si="3"/>
        <v>0</v>
      </c>
      <c r="CQ9" s="131" t="str">
        <f t="shared" si="4"/>
        <v>連続式蒸留焼酎</v>
      </c>
      <c r="CR9" s="46">
        <f t="shared" si="18"/>
        <v>0</v>
      </c>
      <c r="CS9" s="46">
        <f t="shared" si="19"/>
        <v>0</v>
      </c>
      <c r="CT9" s="46">
        <f t="shared" si="20"/>
        <v>0</v>
      </c>
      <c r="CU9" s="46">
        <f t="shared" si="21"/>
        <v>0</v>
      </c>
      <c r="CY9" s="133" t="s">
        <v>303</v>
      </c>
      <c r="CZ9" s="134">
        <f t="shared" si="22"/>
        <v>0</v>
      </c>
      <c r="DA9" s="134"/>
      <c r="DB9" s="134">
        <f t="shared" si="23"/>
        <v>0</v>
      </c>
      <c r="DC9" s="134">
        <f t="shared" si="24"/>
        <v>0</v>
      </c>
    </row>
    <row r="10" spans="2:107" s="46" customFormat="1" x14ac:dyDescent="0.55000000000000004">
      <c r="B10" s="52" t="str">
        <f>'master（記入例）'!AL6</f>
        <v>単式蒸留焼酎</v>
      </c>
      <c r="C10" s="107">
        <v>0</v>
      </c>
      <c r="D10" s="109">
        <f>IFERROR(INDEX(集計pivot!$4:$24,MATCH(集計2021年度販売量!$B10,集計pivot!$A$4:$A$24,0),MATCH(集計2021年度販売量!D$5,集計pivot!$4:$4,0)),0)</f>
        <v>0</v>
      </c>
      <c r="E10" s="112">
        <f>IFERROR(INDEX(集計pivot!$28:$48,MATCH(集計2021年度販売量!$B10,集計pivot!$A$28:$A$48,0),MATCH(集計2021年度販売量!D$5,集計pivot!$28:$28,0)),0)</f>
        <v>0</v>
      </c>
      <c r="F10" s="113">
        <f>IFERROR(INDEX(集計pivot!$112:$131,MATCH(集計2021年度販売量!$B10,集計pivot!$A$112:$A$131,0),MATCH(集計2021年度販売量!D$5,集計pivot!$112:$112,0)),0)</f>
        <v>0</v>
      </c>
      <c r="G10" s="114">
        <f>IFERROR(INDEX(集計pivot!$163:$182,MATCH(集計2021年度販売量!$B10,集計pivot!$A$163:$A$182,0),MATCH(集計2021年度販売量!D$5,集計pivot!$163:$163,0)),0)</f>
        <v>0</v>
      </c>
      <c r="H10" s="115">
        <f>IFERROR(INDEX(集計pivot!$138:$157,MATCH(集計2021年度販売量!$B10,集計pivot!$A$138:$A$157,0),MATCH(集計2021年度販売量!D$5,集計pivot!$138:$138,0)),0)</f>
        <v>0</v>
      </c>
      <c r="I10" s="116">
        <f>IFERROR(INDEX(集計pivot!$83:$102,MATCH(集計2021年度販売量!$B10,集計pivot!$A$83:$A$102,0),MATCH(集計2021年度販売量!D$5,集計pivot!$83:$83,0)),0)</f>
        <v>0</v>
      </c>
      <c r="J10" s="117">
        <f t="shared" si="5"/>
        <v>0</v>
      </c>
      <c r="K10" s="109">
        <f>IFERROR(INDEX(集計pivot!$4:$24,MATCH(集計2021年度販売量!$B10,集計pivot!$A$4:$A$24,0),MATCH(集計2021年度販売量!K$5,集計pivot!$4:$4,0)),0)</f>
        <v>0</v>
      </c>
      <c r="L10" s="112">
        <f>IFERROR(INDEX(集計pivot!$28:$48,MATCH(集計2021年度販売量!$B10,集計pivot!$A$28:$A$48,0),MATCH(集計2021年度販売量!K$5,集計pivot!$28:$28,0)),0)</f>
        <v>0</v>
      </c>
      <c r="M10" s="113">
        <f>IFERROR(INDEX(集計pivot!$112:$131,MATCH(集計2021年度販売量!$B10,集計pivot!$A$112:$A$131,0),MATCH(集計2021年度販売量!K$5,集計pivot!$112:$112,0)),0)</f>
        <v>0</v>
      </c>
      <c r="N10" s="114">
        <f>IFERROR(INDEX(集計pivot!$163:$182,MATCH(集計2021年度販売量!$B10,集計pivot!$A$163:$A$182,0),MATCH(集計2021年度販売量!K$5,集計pivot!$163:$163,0)),0)</f>
        <v>0</v>
      </c>
      <c r="O10" s="115">
        <f>IFERROR(INDEX(集計pivot!$138:$157,MATCH(集計2021年度販売量!$B10,集計pivot!$A$138:$A$157,0),MATCH(集計2021年度販売量!K$5,集計pivot!$138:$138,0)),0)</f>
        <v>0</v>
      </c>
      <c r="P10" s="116">
        <f>IFERROR(INDEX(集計pivot!$83:$102,MATCH(集計2021年度販売量!$B10,集計pivot!$A$83:$A$102,0),MATCH(集計2021年度販売量!K$5,集計pivot!$83:$83,0)),0)</f>
        <v>0</v>
      </c>
      <c r="Q10" s="117">
        <f t="shared" si="6"/>
        <v>0</v>
      </c>
      <c r="R10" s="109">
        <f>IFERROR(INDEX(集計pivot!$4:$24,MATCH(集計2021年度販売量!$B10,集計pivot!$A$4:$A$24,0),MATCH(集計2021年度販売量!R$5,集計pivot!$4:$4,0)),0)</f>
        <v>0</v>
      </c>
      <c r="S10" s="112">
        <f>IFERROR(INDEX(集計pivot!$28:$48,MATCH(集計2021年度販売量!$B10,集計pivot!$A$28:$A$48,0),MATCH(集計2021年度販売量!R$5,集計pivot!$28:$28,0)),0)</f>
        <v>0</v>
      </c>
      <c r="T10" s="113">
        <f>IFERROR(INDEX(集計pivot!$112:$131,MATCH(集計2021年度販売量!$B10,集計pivot!$A$112:$A$131,0),MATCH(集計2021年度販売量!R$5,集計pivot!$112:$112,0)),0)</f>
        <v>0</v>
      </c>
      <c r="U10" s="114">
        <f>IFERROR(INDEX(集計pivot!$163:$182,MATCH(集計2021年度販売量!$B10,集計pivot!$A$163:$A$182,0),MATCH(集計2021年度販売量!R$5,集計pivot!$163:$163,0)),0)</f>
        <v>0</v>
      </c>
      <c r="V10" s="115">
        <f>IFERROR(INDEX(集計pivot!$138:$157,MATCH(集計2021年度販売量!$B10,集計pivot!$A$138:$A$157,0),MATCH(集計2021年度販売量!R$5,集計pivot!$138:$138,0)),0)</f>
        <v>0</v>
      </c>
      <c r="W10" s="116">
        <f>IFERROR(INDEX(集計pivot!$83:$102,MATCH(集計2021年度販売量!$B10,集計pivot!$A$83:$A$102,0),MATCH(集計2021年度販売量!R$5,集計pivot!$83:$83,0)),0)</f>
        <v>0</v>
      </c>
      <c r="X10" s="117">
        <f t="shared" si="7"/>
        <v>0</v>
      </c>
      <c r="Y10" s="109">
        <f>IFERROR(INDEX(集計pivot!$4:$24,MATCH(集計2021年度販売量!$B10,集計pivot!$A$4:$A$24,0),MATCH(集計2021年度販売量!Y$5,集計pivot!$4:$4,0)),0)</f>
        <v>0</v>
      </c>
      <c r="Z10" s="112">
        <f>IFERROR(INDEX(集計pivot!$28:$48,MATCH(集計2021年度販売量!$B10,集計pivot!$A$28:$A$48,0),MATCH(集計2021年度販売量!Y$5,集計pivot!$28:$28,0)),0)</f>
        <v>0</v>
      </c>
      <c r="AA10" s="113">
        <f>IFERROR(INDEX(集計pivot!$112:$131,MATCH(集計2021年度販売量!$B10,集計pivot!$A$112:$A$131,0),MATCH(集計2021年度販売量!Y$5,集計pivot!$112:$112,0)),0)</f>
        <v>0</v>
      </c>
      <c r="AB10" s="114">
        <f>IFERROR(INDEX(集計pivot!$163:$182,MATCH(集計2021年度販売量!$B10,集計pivot!$A$163:$A$182,0),MATCH(集計2021年度販売量!Y$5,集計pivot!$163:$163,0)),0)</f>
        <v>0</v>
      </c>
      <c r="AC10" s="115">
        <f>IFERROR(INDEX(集計pivot!$138:$157,MATCH(集計2021年度販売量!$B10,集計pivot!$A$138:$A$157,0),MATCH(集計2021年度販売量!Y$5,集計pivot!$138:$138,0)),0)</f>
        <v>0</v>
      </c>
      <c r="AD10" s="116">
        <f>IFERROR(INDEX(集計pivot!$83:$102,MATCH(集計2021年度販売量!$B10,集計pivot!$A$83:$A$102,0),MATCH(集計2021年度販売量!Y$5,集計pivot!$83:$83,0)),0)</f>
        <v>0</v>
      </c>
      <c r="AE10" s="117">
        <f t="shared" si="8"/>
        <v>0</v>
      </c>
      <c r="AF10" s="109">
        <f>IFERROR(INDEX(集計pivot!$4:$24,MATCH(集計2021年度販売量!$B10,集計pivot!$A$4:$A$24,0),MATCH(集計2021年度販売量!AF$5,集計pivot!$4:$4,0)),0)</f>
        <v>0</v>
      </c>
      <c r="AG10" s="112">
        <f>IFERROR(INDEX(集計pivot!$28:$48,MATCH(集計2021年度販売量!$B10,集計pivot!$A$28:$A$48,0),MATCH(集計2021年度販売量!AF$5,集計pivot!$28:$28,0)),0)</f>
        <v>0</v>
      </c>
      <c r="AH10" s="113">
        <f>IFERROR(INDEX(集計pivot!$112:$131,MATCH(集計2021年度販売量!$B10,集計pivot!$A$112:$A$131,0),MATCH(集計2021年度販売量!AF$5,集計pivot!$112:$112,0)),0)</f>
        <v>0</v>
      </c>
      <c r="AI10" s="114">
        <f>IFERROR(INDEX(集計pivot!$163:$182,MATCH(集計2021年度販売量!$B10,集計pivot!$A$163:$A$182,0),MATCH(集計2021年度販売量!AF$5,集計pivot!$163:$163,0)),0)</f>
        <v>0</v>
      </c>
      <c r="AJ10" s="115">
        <f>IFERROR(INDEX(集計pivot!$138:$157,MATCH(集計2021年度販売量!$B10,集計pivot!$A$138:$A$157,0),MATCH(集計2021年度販売量!AF$5,集計pivot!$138:$138,0)),0)</f>
        <v>0</v>
      </c>
      <c r="AK10" s="116">
        <f>IFERROR(INDEX(集計pivot!$83:$102,MATCH(集計2021年度販売量!$B10,集計pivot!$A$83:$A$102,0),MATCH(集計2021年度販売量!AF$5,集計pivot!$83:$83,0)),0)</f>
        <v>0</v>
      </c>
      <c r="AL10" s="117">
        <f t="shared" si="9"/>
        <v>0</v>
      </c>
      <c r="AM10" s="109">
        <f>IFERROR(INDEX(集計pivot!$4:$24,MATCH(集計2021年度販売量!$B10,集計pivot!$A$4:$A$24,0),MATCH(集計2021年度販売量!AM$5,集計pivot!$4:$4,0)),0)</f>
        <v>0</v>
      </c>
      <c r="AN10" s="112">
        <f>IFERROR(INDEX(集計pivot!$28:$48,MATCH(集計2021年度販売量!$B10,集計pivot!$A$28:$A$48,0),MATCH(集計2021年度販売量!AM$5,集計pivot!$28:$28,0)),0)</f>
        <v>0</v>
      </c>
      <c r="AO10" s="113">
        <f>IFERROR(INDEX(集計pivot!$112:$131,MATCH(集計2021年度販売量!$B10,集計pivot!$A$112:$A$131,0),MATCH(集計2021年度販売量!AM$5,集計pivot!$112:$112,0)),0)</f>
        <v>0</v>
      </c>
      <c r="AP10" s="114">
        <f>IFERROR(INDEX(集計pivot!$163:$182,MATCH(集計2021年度販売量!$B10,集計pivot!$A$163:$A$182,0),MATCH(集計2021年度販売量!AM$5,集計pivot!$163:$163,0)),0)</f>
        <v>0</v>
      </c>
      <c r="AQ10" s="115">
        <f>IFERROR(INDEX(集計pivot!$138:$157,MATCH(集計2021年度販売量!$B10,集計pivot!$A$138:$A$157,0),MATCH(集計2021年度販売量!AM$5,集計pivot!$138:$138,0)),0)</f>
        <v>0</v>
      </c>
      <c r="AR10" s="116">
        <f>IFERROR(INDEX(集計pivot!$83:$102,MATCH(集計2021年度販売量!$B10,集計pivot!$A$83:$A$102,0),MATCH(集計2021年度販売量!AM$5,集計pivot!$83:$83,0)),0)</f>
        <v>0</v>
      </c>
      <c r="AS10" s="117">
        <f t="shared" si="10"/>
        <v>0</v>
      </c>
      <c r="AT10" s="109">
        <f>IFERROR(INDEX(集計pivot!$4:$24,MATCH(集計2021年度販売量!$B10,集計pivot!$A$4:$A$24,0),MATCH(集計2021年度販売量!AT$5,集計pivot!$4:$4,0)),0)</f>
        <v>0</v>
      </c>
      <c r="AU10" s="112">
        <f>IFERROR(INDEX(集計pivot!$28:$48,MATCH(集計2021年度販売量!$B10,集計pivot!$A$28:$A$48,0),MATCH(集計2021年度販売量!AT$5,集計pivot!$28:$28,0)),0)</f>
        <v>0</v>
      </c>
      <c r="AV10" s="113">
        <f>IFERROR(INDEX(集計pivot!$112:$131,MATCH(集計2021年度販売量!$B10,集計pivot!$A$112:$A$131,0),MATCH(集計2021年度販売量!AT$5,集計pivot!$112:$112,0)),0)</f>
        <v>0</v>
      </c>
      <c r="AW10" s="114">
        <f>IFERROR(INDEX(集計pivot!$163:$182,MATCH(集計2021年度販売量!$B10,集計pivot!$A$163:$A$182,0),MATCH(集計2021年度販売量!AT$5,集計pivot!$163:$163,0)),0)</f>
        <v>0</v>
      </c>
      <c r="AX10" s="115">
        <f>IFERROR(INDEX(集計pivot!$138:$157,MATCH(集計2021年度販売量!$B10,集計pivot!$A$138:$A$157,0),MATCH(集計2021年度販売量!AT$5,集計pivot!$138:$138,0)),0)</f>
        <v>0</v>
      </c>
      <c r="AY10" s="116">
        <f>IFERROR(INDEX(集計pivot!$83:$102,MATCH(集計2021年度販売量!$B10,集計pivot!$A$83:$A$102,0),MATCH(集計2021年度販売量!AT$5,集計pivot!$83:$83,0)),0)</f>
        <v>0</v>
      </c>
      <c r="AZ10" s="117">
        <f t="shared" si="11"/>
        <v>0</v>
      </c>
      <c r="BA10" s="109">
        <f>IFERROR(INDEX(集計pivot!$4:$24,MATCH(集計2021年度販売量!$B10,集計pivot!$A$4:$A$24,0),MATCH(集計2021年度販売量!BA$5,集計pivot!$4:$4,0)),0)</f>
        <v>0</v>
      </c>
      <c r="BB10" s="112">
        <f>IFERROR(INDEX(集計pivot!$28:$48,MATCH(集計2021年度販売量!$B10,集計pivot!$A$28:$A$48,0),MATCH(集計2021年度販売量!BA$5,集計pivot!$28:$28,0)),0)</f>
        <v>0</v>
      </c>
      <c r="BC10" s="113">
        <f>IFERROR(INDEX(集計pivot!$112:$131,MATCH(集計2021年度販売量!$B10,集計pivot!$A$112:$A$131,0),MATCH(集計2021年度販売量!BA$5,集計pivot!$112:$112,0)),0)</f>
        <v>0</v>
      </c>
      <c r="BD10" s="114">
        <f>IFERROR(INDEX(集計pivot!$163:$182,MATCH(集計2021年度販売量!$B10,集計pivot!$A$163:$A$182,0),MATCH(集計2021年度販売量!BA$5,集計pivot!$163:$163,0)),0)</f>
        <v>0</v>
      </c>
      <c r="BE10" s="115">
        <f>IFERROR(INDEX(集計pivot!$138:$157,MATCH(集計2021年度販売量!$B10,集計pivot!$A$138:$A$157,0),MATCH(集計2021年度販売量!BA$5,集計pivot!$138:$138,0)),0)</f>
        <v>0</v>
      </c>
      <c r="BF10" s="116">
        <f>IFERROR(INDEX(集計pivot!$83:$102,MATCH(集計2021年度販売量!$B10,集計pivot!$A$83:$A$102,0),MATCH(集計2021年度販売量!BA$5,集計pivot!$83:$83,0)),0)</f>
        <v>0</v>
      </c>
      <c r="BG10" s="117">
        <f t="shared" si="12"/>
        <v>0</v>
      </c>
      <c r="BH10" s="109">
        <f>IFERROR(INDEX(集計pivot!$4:$24,MATCH(集計2021年度販売量!$B10,集計pivot!$A$4:$A$24,0),MATCH(集計2021年度販売量!BH$5,集計pivot!$4:$4,0)),0)</f>
        <v>0</v>
      </c>
      <c r="BI10" s="112">
        <f>IFERROR(INDEX(集計pivot!$28:$48,MATCH(集計2021年度販売量!$B10,集計pivot!$A$28:$A$48,0),MATCH(集計2021年度販売量!BH$5,集計pivot!$28:$28,0)),0)</f>
        <v>0</v>
      </c>
      <c r="BJ10" s="113">
        <f>IFERROR(INDEX(集計pivot!$112:$131,MATCH(集計2021年度販売量!$B10,集計pivot!$A$112:$A$131,0),MATCH(集計2021年度販売量!BH$5,集計pivot!$112:$112,0)),0)</f>
        <v>0</v>
      </c>
      <c r="BK10" s="114">
        <f>IFERROR(INDEX(集計pivot!$163:$182,MATCH(集計2021年度販売量!$B10,集計pivot!$A$163:$A$182,0),MATCH(集計2021年度販売量!BH$5,集計pivot!$163:$163,0)),0)</f>
        <v>0</v>
      </c>
      <c r="BL10" s="115">
        <f>IFERROR(INDEX(集計pivot!$138:$157,MATCH(集計2021年度販売量!$B10,集計pivot!$A$138:$A$157,0),MATCH(集計2021年度販売量!BH$5,集計pivot!$138:$138,0)),0)</f>
        <v>0</v>
      </c>
      <c r="BM10" s="116">
        <f>IFERROR(INDEX(集計pivot!$83:$102,MATCH(集計2021年度販売量!$B10,集計pivot!$A$83:$A$102,0),MATCH(集計2021年度販売量!BH$5,集計pivot!$83:$83,0)),0)</f>
        <v>0</v>
      </c>
      <c r="BN10" s="117">
        <f t="shared" si="13"/>
        <v>0</v>
      </c>
      <c r="BO10" s="109">
        <f>IFERROR(INDEX(集計pivot!$4:$24,MATCH(集計2021年度販売量!$B10,集計pivot!$A$4:$A$24,0),MATCH(集計2021年度販売量!BO$5,集計pivot!$4:$4,0)),0)</f>
        <v>0</v>
      </c>
      <c r="BP10" s="112">
        <f>IFERROR(INDEX(集計pivot!$28:$48,MATCH(集計2021年度販売量!$B10,集計pivot!$A$28:$A$48,0),MATCH(集計2021年度販売量!BO$5,集計pivot!$28:$28,0)),0)</f>
        <v>0</v>
      </c>
      <c r="BQ10" s="113">
        <f>IFERROR(INDEX(集計pivot!$112:$131,MATCH(集計2021年度販売量!$B10,集計pivot!$A$112:$A$131,0),MATCH(集計2021年度販売量!BO$5,集計pivot!$112:$112,0)),0)</f>
        <v>0</v>
      </c>
      <c r="BR10" s="114">
        <f>IFERROR(INDEX(集計pivot!$163:$182,MATCH(集計2021年度販売量!$B10,集計pivot!$A$163:$A$182,0),MATCH(集計2021年度販売量!BO$5,集計pivot!$163:$163,0)),0)</f>
        <v>0</v>
      </c>
      <c r="BS10" s="115">
        <f>IFERROR(INDEX(集計pivot!$138:$157,MATCH(集計2021年度販売量!$B10,集計pivot!$A$138:$A$157,0),MATCH(集計2021年度販売量!BO$5,集計pivot!$138:$138,0)),0)</f>
        <v>0</v>
      </c>
      <c r="BT10" s="116">
        <f>IFERROR(INDEX(集計pivot!$83:$102,MATCH(集計2021年度販売量!$B10,集計pivot!$A$83:$A$102,0),MATCH(集計2021年度販売量!BO$5,集計pivot!$83:$83,0)),0)</f>
        <v>0</v>
      </c>
      <c r="BU10" s="117">
        <f t="shared" si="14"/>
        <v>0</v>
      </c>
      <c r="BV10" s="109">
        <f>IFERROR(INDEX(集計pivot!$4:$24,MATCH(集計2021年度販売量!$B10,集計pivot!$A$4:$A$24,0),MATCH(集計2021年度販売量!BV$5,集計pivot!$4:$4,0)),0)</f>
        <v>0</v>
      </c>
      <c r="BW10" s="112">
        <f>IFERROR(INDEX(集計pivot!$28:$48,MATCH(集計2021年度販売量!$B10,集計pivot!$A$28:$A$48,0),MATCH(集計2021年度販売量!BV$5,集計pivot!$28:$28,0)),0)</f>
        <v>0</v>
      </c>
      <c r="BX10" s="113">
        <f>IFERROR(INDEX(集計pivot!$112:$131,MATCH(集計2021年度販売量!$B10,集計pivot!$A$112:$A$131,0),MATCH(集計2021年度販売量!BV$5,集計pivot!$112:$112,0)),0)</f>
        <v>0</v>
      </c>
      <c r="BY10" s="114">
        <f>IFERROR(INDEX(集計pivot!$163:$182,MATCH(集計2021年度販売量!$B10,集計pivot!$A$163:$A$182,0),MATCH(集計2021年度販売量!BV$5,集計pivot!$163:$163,0)),0)</f>
        <v>0</v>
      </c>
      <c r="BZ10" s="115">
        <f>IFERROR(INDEX(集計pivot!$138:$157,MATCH(集計2021年度販売量!$B10,集計pivot!$A$138:$A$157,0),MATCH(集計2021年度販売量!BV$5,集計pivot!$138:$138,0)),0)</f>
        <v>0</v>
      </c>
      <c r="CA10" s="116">
        <f>IFERROR(INDEX(集計pivot!$83:$102,MATCH(集計2021年度販売量!$B10,集計pivot!$A$83:$A$102,0),MATCH(集計2021年度販売量!BV$5,集計pivot!$83:$83,0)),0)</f>
        <v>0</v>
      </c>
      <c r="CB10" s="117">
        <f t="shared" si="15"/>
        <v>0</v>
      </c>
      <c r="CC10" s="109">
        <f>IFERROR(INDEX(集計pivot!$4:$24,MATCH(集計2021年度販売量!$B10,集計pivot!$A$4:$A$24,0),MATCH(集計2021年度販売量!CC$5,集計pivot!$4:$4,0)),0)</f>
        <v>0</v>
      </c>
      <c r="CD10" s="112">
        <f>IFERROR(INDEX(集計pivot!$28:$48,MATCH(集計2021年度販売量!$B10,集計pivot!$A$28:$A$48,0),MATCH(集計2021年度販売量!CC$5,集計pivot!$28:$28,0)),0)</f>
        <v>0</v>
      </c>
      <c r="CE10" s="113">
        <f>IFERROR(INDEX(集計pivot!$112:$131,MATCH(集計2021年度販売量!$B10,集計pivot!$A$112:$A$131,0),MATCH(集計2021年度販売量!CC$5,集計pivot!$112:$112,0)),0)</f>
        <v>0</v>
      </c>
      <c r="CF10" s="114">
        <f>IFERROR(INDEX(集計pivot!$163:$182,MATCH(集計2021年度販売量!$B10,集計pivot!$A$163:$A$182,0),MATCH(集計2021年度販売量!CC$5,集計pivot!$163:$163,0)),0)</f>
        <v>0</v>
      </c>
      <c r="CG10" s="115">
        <f>IFERROR(INDEX(集計pivot!$138:$157,MATCH(集計2021年度販売量!$B10,集計pivot!$A$138:$A$157,0),MATCH(集計2021年度販売量!CC$5,集計pivot!$138:$138,0)),0)</f>
        <v>0</v>
      </c>
      <c r="CH10" s="116">
        <f>IFERROR(INDEX(集計pivot!$83:$102,MATCH(集計2021年度販売量!$B10,集計pivot!$A$83:$A$102,0),MATCH(集計2021年度販売量!CC$5,集計pivot!$83:$83,0)),0)</f>
        <v>0</v>
      </c>
      <c r="CI10" s="117">
        <f t="shared" si="16"/>
        <v>0</v>
      </c>
      <c r="CK10" t="str">
        <f t="shared" si="0"/>
        <v>単式蒸留焼酎</v>
      </c>
      <c r="CL10" s="130">
        <f t="shared" si="1"/>
        <v>0</v>
      </c>
      <c r="CM10" s="130">
        <f t="shared" si="17"/>
        <v>0</v>
      </c>
      <c r="CN10" s="130">
        <f t="shared" si="2"/>
        <v>0</v>
      </c>
      <c r="CO10" s="130">
        <f t="shared" si="3"/>
        <v>0</v>
      </c>
      <c r="CQ10" s="131" t="str">
        <f t="shared" si="4"/>
        <v>単式蒸留焼酎</v>
      </c>
      <c r="CR10" s="46">
        <f t="shared" si="18"/>
        <v>0</v>
      </c>
      <c r="CS10" s="46">
        <f t="shared" si="19"/>
        <v>0</v>
      </c>
      <c r="CT10" s="46">
        <f t="shared" si="20"/>
        <v>0</v>
      </c>
      <c r="CU10" s="46">
        <f t="shared" si="21"/>
        <v>0</v>
      </c>
      <c r="CY10" s="133" t="s">
        <v>304</v>
      </c>
      <c r="CZ10" s="134">
        <f t="shared" si="22"/>
        <v>0</v>
      </c>
      <c r="DA10" s="134"/>
      <c r="DB10" s="134">
        <f t="shared" si="23"/>
        <v>0</v>
      </c>
      <c r="DC10" s="134">
        <f t="shared" si="24"/>
        <v>0</v>
      </c>
    </row>
    <row r="11" spans="2:107" s="46" customFormat="1" x14ac:dyDescent="0.55000000000000004">
      <c r="B11" s="52" t="str">
        <f>'master（記入例）'!AL7</f>
        <v>みりん</v>
      </c>
      <c r="C11" s="107">
        <v>0</v>
      </c>
      <c r="D11" s="109">
        <f>IFERROR(INDEX(集計pivot!$4:$24,MATCH(集計2021年度販売量!$B11,集計pivot!$A$4:$A$24,0),MATCH(集計2021年度販売量!D$5,集計pivot!$4:$4,0)),0)</f>
        <v>0</v>
      </c>
      <c r="E11" s="112">
        <f>IFERROR(INDEX(集計pivot!$28:$48,MATCH(集計2021年度販売量!$B11,集計pivot!$A$28:$A$48,0),MATCH(集計2021年度販売量!D$5,集計pivot!$28:$28,0)),0)</f>
        <v>0</v>
      </c>
      <c r="F11" s="113">
        <f>IFERROR(INDEX(集計pivot!$112:$131,MATCH(集計2021年度販売量!$B11,集計pivot!$A$112:$A$131,0),MATCH(集計2021年度販売量!D$5,集計pivot!$112:$112,0)),0)</f>
        <v>0</v>
      </c>
      <c r="G11" s="114">
        <f>IFERROR(INDEX(集計pivot!$163:$182,MATCH(集計2021年度販売量!$B11,集計pivot!$A$163:$A$182,0),MATCH(集計2021年度販売量!D$5,集計pivot!$163:$163,0)),0)</f>
        <v>0</v>
      </c>
      <c r="H11" s="115">
        <f>IFERROR(INDEX(集計pivot!$138:$157,MATCH(集計2021年度販売量!$B11,集計pivot!$A$138:$A$157,0),MATCH(集計2021年度販売量!D$5,集計pivot!$138:$138,0)),0)</f>
        <v>0</v>
      </c>
      <c r="I11" s="116">
        <f>IFERROR(INDEX(集計pivot!$83:$102,MATCH(集計2021年度販売量!$B11,集計pivot!$A$83:$A$102,0),MATCH(集計2021年度販売量!D$5,集計pivot!$83:$83,0)),0)</f>
        <v>0</v>
      </c>
      <c r="J11" s="117">
        <f t="shared" si="5"/>
        <v>0</v>
      </c>
      <c r="K11" s="109">
        <f>IFERROR(INDEX(集計pivot!$4:$24,MATCH(集計2021年度販売量!$B11,集計pivot!$A$4:$A$24,0),MATCH(集計2021年度販売量!K$5,集計pivot!$4:$4,0)),0)</f>
        <v>0</v>
      </c>
      <c r="L11" s="112">
        <f>IFERROR(INDEX(集計pivot!$28:$48,MATCH(集計2021年度販売量!$B11,集計pivot!$A$28:$A$48,0),MATCH(集計2021年度販売量!K$5,集計pivot!$28:$28,0)),0)</f>
        <v>0</v>
      </c>
      <c r="M11" s="113">
        <f>IFERROR(INDEX(集計pivot!$112:$131,MATCH(集計2021年度販売量!$B11,集計pivot!$A$112:$A$131,0),MATCH(集計2021年度販売量!K$5,集計pivot!$112:$112,0)),0)</f>
        <v>0</v>
      </c>
      <c r="N11" s="114">
        <f>IFERROR(INDEX(集計pivot!$163:$182,MATCH(集計2021年度販売量!$B11,集計pivot!$A$163:$A$182,0),MATCH(集計2021年度販売量!K$5,集計pivot!$163:$163,0)),0)</f>
        <v>0</v>
      </c>
      <c r="O11" s="115">
        <f>IFERROR(INDEX(集計pivot!$138:$157,MATCH(集計2021年度販売量!$B11,集計pivot!$A$138:$A$157,0),MATCH(集計2021年度販売量!K$5,集計pivot!$138:$138,0)),0)</f>
        <v>0</v>
      </c>
      <c r="P11" s="116">
        <f>IFERROR(INDEX(集計pivot!$83:$102,MATCH(集計2021年度販売量!$B11,集計pivot!$A$83:$A$102,0),MATCH(集計2021年度販売量!K$5,集計pivot!$83:$83,0)),0)</f>
        <v>0</v>
      </c>
      <c r="Q11" s="117">
        <f t="shared" si="6"/>
        <v>0</v>
      </c>
      <c r="R11" s="109">
        <f>IFERROR(INDEX(集計pivot!$4:$24,MATCH(集計2021年度販売量!$B11,集計pivot!$A$4:$A$24,0),MATCH(集計2021年度販売量!R$5,集計pivot!$4:$4,0)),0)</f>
        <v>0</v>
      </c>
      <c r="S11" s="112">
        <f>IFERROR(INDEX(集計pivot!$28:$48,MATCH(集計2021年度販売量!$B11,集計pivot!$A$28:$A$48,0),MATCH(集計2021年度販売量!R$5,集計pivot!$28:$28,0)),0)</f>
        <v>0</v>
      </c>
      <c r="T11" s="113">
        <f>IFERROR(INDEX(集計pivot!$112:$131,MATCH(集計2021年度販売量!$B11,集計pivot!$A$112:$A$131,0),MATCH(集計2021年度販売量!R$5,集計pivot!$112:$112,0)),0)</f>
        <v>0</v>
      </c>
      <c r="U11" s="114">
        <f>IFERROR(INDEX(集計pivot!$163:$182,MATCH(集計2021年度販売量!$B11,集計pivot!$A$163:$A$182,0),MATCH(集計2021年度販売量!R$5,集計pivot!$163:$163,0)),0)</f>
        <v>0</v>
      </c>
      <c r="V11" s="115">
        <f>IFERROR(INDEX(集計pivot!$138:$157,MATCH(集計2021年度販売量!$B11,集計pivot!$A$138:$A$157,0),MATCH(集計2021年度販売量!R$5,集計pivot!$138:$138,0)),0)</f>
        <v>0</v>
      </c>
      <c r="W11" s="116">
        <f>IFERROR(INDEX(集計pivot!$83:$102,MATCH(集計2021年度販売量!$B11,集計pivot!$A$83:$A$102,0),MATCH(集計2021年度販売量!R$5,集計pivot!$83:$83,0)),0)</f>
        <v>0</v>
      </c>
      <c r="X11" s="117">
        <f t="shared" si="7"/>
        <v>0</v>
      </c>
      <c r="Y11" s="109">
        <f>IFERROR(INDEX(集計pivot!$4:$24,MATCH(集計2021年度販売量!$B11,集計pivot!$A$4:$A$24,0),MATCH(集計2021年度販売量!Y$5,集計pivot!$4:$4,0)),0)</f>
        <v>0</v>
      </c>
      <c r="Z11" s="112">
        <f>IFERROR(INDEX(集計pivot!$28:$48,MATCH(集計2021年度販売量!$B11,集計pivot!$A$28:$A$48,0),MATCH(集計2021年度販売量!Y$5,集計pivot!$28:$28,0)),0)</f>
        <v>0</v>
      </c>
      <c r="AA11" s="113">
        <f>IFERROR(INDEX(集計pivot!$112:$131,MATCH(集計2021年度販売量!$B11,集計pivot!$A$112:$A$131,0),MATCH(集計2021年度販売量!Y$5,集計pivot!$112:$112,0)),0)</f>
        <v>0</v>
      </c>
      <c r="AB11" s="114">
        <f>IFERROR(INDEX(集計pivot!$163:$182,MATCH(集計2021年度販売量!$B11,集計pivot!$A$163:$A$182,0),MATCH(集計2021年度販売量!Y$5,集計pivot!$163:$163,0)),0)</f>
        <v>0</v>
      </c>
      <c r="AC11" s="115">
        <f>IFERROR(INDEX(集計pivot!$138:$157,MATCH(集計2021年度販売量!$B11,集計pivot!$A$138:$A$157,0),MATCH(集計2021年度販売量!Y$5,集計pivot!$138:$138,0)),0)</f>
        <v>0</v>
      </c>
      <c r="AD11" s="116">
        <f>IFERROR(INDEX(集計pivot!$83:$102,MATCH(集計2021年度販売量!$B11,集計pivot!$A$83:$A$102,0),MATCH(集計2021年度販売量!Y$5,集計pivot!$83:$83,0)),0)</f>
        <v>0</v>
      </c>
      <c r="AE11" s="117">
        <f t="shared" si="8"/>
        <v>0</v>
      </c>
      <c r="AF11" s="109">
        <f>IFERROR(INDEX(集計pivot!$4:$24,MATCH(集計2021年度販売量!$B11,集計pivot!$A$4:$A$24,0),MATCH(集計2021年度販売量!AF$5,集計pivot!$4:$4,0)),0)</f>
        <v>0</v>
      </c>
      <c r="AG11" s="112">
        <f>IFERROR(INDEX(集計pivot!$28:$48,MATCH(集計2021年度販売量!$B11,集計pivot!$A$28:$A$48,0),MATCH(集計2021年度販売量!AF$5,集計pivot!$28:$28,0)),0)</f>
        <v>0</v>
      </c>
      <c r="AH11" s="113">
        <f>IFERROR(INDEX(集計pivot!$112:$131,MATCH(集計2021年度販売量!$B11,集計pivot!$A$112:$A$131,0),MATCH(集計2021年度販売量!AF$5,集計pivot!$112:$112,0)),0)</f>
        <v>0</v>
      </c>
      <c r="AI11" s="114">
        <f>IFERROR(INDEX(集計pivot!$163:$182,MATCH(集計2021年度販売量!$B11,集計pivot!$A$163:$A$182,0),MATCH(集計2021年度販売量!AF$5,集計pivot!$163:$163,0)),0)</f>
        <v>0</v>
      </c>
      <c r="AJ11" s="115">
        <f>IFERROR(INDEX(集計pivot!$138:$157,MATCH(集計2021年度販売量!$B11,集計pivot!$A$138:$A$157,0),MATCH(集計2021年度販売量!AF$5,集計pivot!$138:$138,0)),0)</f>
        <v>0</v>
      </c>
      <c r="AK11" s="116">
        <f>IFERROR(INDEX(集計pivot!$83:$102,MATCH(集計2021年度販売量!$B11,集計pivot!$A$83:$A$102,0),MATCH(集計2021年度販売量!AF$5,集計pivot!$83:$83,0)),0)</f>
        <v>0</v>
      </c>
      <c r="AL11" s="117">
        <f t="shared" si="9"/>
        <v>0</v>
      </c>
      <c r="AM11" s="109">
        <f>IFERROR(INDEX(集計pivot!$4:$24,MATCH(集計2021年度販売量!$B11,集計pivot!$A$4:$A$24,0),MATCH(集計2021年度販売量!AM$5,集計pivot!$4:$4,0)),0)</f>
        <v>0</v>
      </c>
      <c r="AN11" s="112">
        <f>IFERROR(INDEX(集計pivot!$28:$48,MATCH(集計2021年度販売量!$B11,集計pivot!$A$28:$A$48,0),MATCH(集計2021年度販売量!AM$5,集計pivot!$28:$28,0)),0)</f>
        <v>0</v>
      </c>
      <c r="AO11" s="113">
        <f>IFERROR(INDEX(集計pivot!$112:$131,MATCH(集計2021年度販売量!$B11,集計pivot!$A$112:$A$131,0),MATCH(集計2021年度販売量!AM$5,集計pivot!$112:$112,0)),0)</f>
        <v>0</v>
      </c>
      <c r="AP11" s="114">
        <f>IFERROR(INDEX(集計pivot!$163:$182,MATCH(集計2021年度販売量!$B11,集計pivot!$A$163:$A$182,0),MATCH(集計2021年度販売量!AM$5,集計pivot!$163:$163,0)),0)</f>
        <v>0</v>
      </c>
      <c r="AQ11" s="115">
        <f>IFERROR(INDEX(集計pivot!$138:$157,MATCH(集計2021年度販売量!$B11,集計pivot!$A$138:$A$157,0),MATCH(集計2021年度販売量!AM$5,集計pivot!$138:$138,0)),0)</f>
        <v>0</v>
      </c>
      <c r="AR11" s="116">
        <f>IFERROR(INDEX(集計pivot!$83:$102,MATCH(集計2021年度販売量!$B11,集計pivot!$A$83:$A$102,0),MATCH(集計2021年度販売量!AM$5,集計pivot!$83:$83,0)),0)</f>
        <v>0</v>
      </c>
      <c r="AS11" s="117">
        <f t="shared" si="10"/>
        <v>0</v>
      </c>
      <c r="AT11" s="109">
        <f>IFERROR(INDEX(集計pivot!$4:$24,MATCH(集計2021年度販売量!$B11,集計pivot!$A$4:$A$24,0),MATCH(集計2021年度販売量!AT$5,集計pivot!$4:$4,0)),0)</f>
        <v>0</v>
      </c>
      <c r="AU11" s="112">
        <f>IFERROR(INDEX(集計pivot!$28:$48,MATCH(集計2021年度販売量!$B11,集計pivot!$A$28:$A$48,0),MATCH(集計2021年度販売量!AT$5,集計pivot!$28:$28,0)),0)</f>
        <v>0</v>
      </c>
      <c r="AV11" s="113">
        <f>IFERROR(INDEX(集計pivot!$112:$131,MATCH(集計2021年度販売量!$B11,集計pivot!$A$112:$A$131,0),MATCH(集計2021年度販売量!AT$5,集計pivot!$112:$112,0)),0)</f>
        <v>0</v>
      </c>
      <c r="AW11" s="114">
        <f>IFERROR(INDEX(集計pivot!$163:$182,MATCH(集計2021年度販売量!$B11,集計pivot!$A$163:$A$182,0),MATCH(集計2021年度販売量!AT$5,集計pivot!$163:$163,0)),0)</f>
        <v>0</v>
      </c>
      <c r="AX11" s="115">
        <f>IFERROR(INDEX(集計pivot!$138:$157,MATCH(集計2021年度販売量!$B11,集計pivot!$A$138:$A$157,0),MATCH(集計2021年度販売量!AT$5,集計pivot!$138:$138,0)),0)</f>
        <v>0</v>
      </c>
      <c r="AY11" s="116">
        <f>IFERROR(INDEX(集計pivot!$83:$102,MATCH(集計2021年度販売量!$B11,集計pivot!$A$83:$A$102,0),MATCH(集計2021年度販売量!AT$5,集計pivot!$83:$83,0)),0)</f>
        <v>0</v>
      </c>
      <c r="AZ11" s="117">
        <f t="shared" si="11"/>
        <v>0</v>
      </c>
      <c r="BA11" s="109">
        <f>IFERROR(INDEX(集計pivot!$4:$24,MATCH(集計2021年度販売量!$B11,集計pivot!$A$4:$A$24,0),MATCH(集計2021年度販売量!BA$5,集計pivot!$4:$4,0)),0)</f>
        <v>0</v>
      </c>
      <c r="BB11" s="112">
        <f>IFERROR(INDEX(集計pivot!$28:$48,MATCH(集計2021年度販売量!$B11,集計pivot!$A$28:$A$48,0),MATCH(集計2021年度販売量!BA$5,集計pivot!$28:$28,0)),0)</f>
        <v>0</v>
      </c>
      <c r="BC11" s="113">
        <f>IFERROR(INDEX(集計pivot!$112:$131,MATCH(集計2021年度販売量!$B11,集計pivot!$A$112:$A$131,0),MATCH(集計2021年度販売量!BA$5,集計pivot!$112:$112,0)),0)</f>
        <v>0</v>
      </c>
      <c r="BD11" s="114">
        <f>IFERROR(INDEX(集計pivot!$163:$182,MATCH(集計2021年度販売量!$B11,集計pivot!$A$163:$A$182,0),MATCH(集計2021年度販売量!BA$5,集計pivot!$163:$163,0)),0)</f>
        <v>0</v>
      </c>
      <c r="BE11" s="115">
        <f>IFERROR(INDEX(集計pivot!$138:$157,MATCH(集計2021年度販売量!$B11,集計pivot!$A$138:$A$157,0),MATCH(集計2021年度販売量!BA$5,集計pivot!$138:$138,0)),0)</f>
        <v>0</v>
      </c>
      <c r="BF11" s="116">
        <f>IFERROR(INDEX(集計pivot!$83:$102,MATCH(集計2021年度販売量!$B11,集計pivot!$A$83:$A$102,0),MATCH(集計2021年度販売量!BA$5,集計pivot!$83:$83,0)),0)</f>
        <v>0</v>
      </c>
      <c r="BG11" s="117">
        <f t="shared" si="12"/>
        <v>0</v>
      </c>
      <c r="BH11" s="109">
        <f>IFERROR(INDEX(集計pivot!$4:$24,MATCH(集計2021年度販売量!$B11,集計pivot!$A$4:$A$24,0),MATCH(集計2021年度販売量!BH$5,集計pivot!$4:$4,0)),0)</f>
        <v>0</v>
      </c>
      <c r="BI11" s="112">
        <f>IFERROR(INDEX(集計pivot!$28:$48,MATCH(集計2021年度販売量!$B11,集計pivot!$A$28:$A$48,0),MATCH(集計2021年度販売量!BH$5,集計pivot!$28:$28,0)),0)</f>
        <v>0</v>
      </c>
      <c r="BJ11" s="113">
        <f>IFERROR(INDEX(集計pivot!$112:$131,MATCH(集計2021年度販売量!$B11,集計pivot!$A$112:$A$131,0),MATCH(集計2021年度販売量!BH$5,集計pivot!$112:$112,0)),0)</f>
        <v>0</v>
      </c>
      <c r="BK11" s="114">
        <f>IFERROR(INDEX(集計pivot!$163:$182,MATCH(集計2021年度販売量!$B11,集計pivot!$A$163:$A$182,0),MATCH(集計2021年度販売量!BH$5,集計pivot!$163:$163,0)),0)</f>
        <v>0</v>
      </c>
      <c r="BL11" s="115">
        <f>IFERROR(INDEX(集計pivot!$138:$157,MATCH(集計2021年度販売量!$B11,集計pivot!$A$138:$A$157,0),MATCH(集計2021年度販売量!BH$5,集計pivot!$138:$138,0)),0)</f>
        <v>0</v>
      </c>
      <c r="BM11" s="116">
        <f>IFERROR(INDEX(集計pivot!$83:$102,MATCH(集計2021年度販売量!$B11,集計pivot!$A$83:$A$102,0),MATCH(集計2021年度販売量!BH$5,集計pivot!$83:$83,0)),0)</f>
        <v>0</v>
      </c>
      <c r="BN11" s="117">
        <f t="shared" si="13"/>
        <v>0</v>
      </c>
      <c r="BO11" s="109">
        <f>IFERROR(INDEX(集計pivot!$4:$24,MATCH(集計2021年度販売量!$B11,集計pivot!$A$4:$A$24,0),MATCH(集計2021年度販売量!BO$5,集計pivot!$4:$4,0)),0)</f>
        <v>0</v>
      </c>
      <c r="BP11" s="112">
        <f>IFERROR(INDEX(集計pivot!$28:$48,MATCH(集計2021年度販売量!$B11,集計pivot!$A$28:$A$48,0),MATCH(集計2021年度販売量!BO$5,集計pivot!$28:$28,0)),0)</f>
        <v>0</v>
      </c>
      <c r="BQ11" s="113">
        <f>IFERROR(INDEX(集計pivot!$112:$131,MATCH(集計2021年度販売量!$B11,集計pivot!$A$112:$A$131,0),MATCH(集計2021年度販売量!BO$5,集計pivot!$112:$112,0)),0)</f>
        <v>0</v>
      </c>
      <c r="BR11" s="114">
        <f>IFERROR(INDEX(集計pivot!$163:$182,MATCH(集計2021年度販売量!$B11,集計pivot!$A$163:$A$182,0),MATCH(集計2021年度販売量!BO$5,集計pivot!$163:$163,0)),0)</f>
        <v>0</v>
      </c>
      <c r="BS11" s="115">
        <f>IFERROR(INDEX(集計pivot!$138:$157,MATCH(集計2021年度販売量!$B11,集計pivot!$A$138:$A$157,0),MATCH(集計2021年度販売量!BO$5,集計pivot!$138:$138,0)),0)</f>
        <v>0</v>
      </c>
      <c r="BT11" s="116">
        <f>IFERROR(INDEX(集計pivot!$83:$102,MATCH(集計2021年度販売量!$B11,集計pivot!$A$83:$A$102,0),MATCH(集計2021年度販売量!BO$5,集計pivot!$83:$83,0)),0)</f>
        <v>0</v>
      </c>
      <c r="BU11" s="117">
        <f t="shared" si="14"/>
        <v>0</v>
      </c>
      <c r="BV11" s="109">
        <f>IFERROR(INDEX(集計pivot!$4:$24,MATCH(集計2021年度販売量!$B11,集計pivot!$A$4:$A$24,0),MATCH(集計2021年度販売量!BV$5,集計pivot!$4:$4,0)),0)</f>
        <v>0</v>
      </c>
      <c r="BW11" s="112">
        <f>IFERROR(INDEX(集計pivot!$28:$48,MATCH(集計2021年度販売量!$B11,集計pivot!$A$28:$A$48,0),MATCH(集計2021年度販売量!BV$5,集計pivot!$28:$28,0)),0)</f>
        <v>0</v>
      </c>
      <c r="BX11" s="113">
        <f>IFERROR(INDEX(集計pivot!$112:$131,MATCH(集計2021年度販売量!$B11,集計pivot!$A$112:$A$131,0),MATCH(集計2021年度販売量!BV$5,集計pivot!$112:$112,0)),0)</f>
        <v>0</v>
      </c>
      <c r="BY11" s="114">
        <f>IFERROR(INDEX(集計pivot!$163:$182,MATCH(集計2021年度販売量!$B11,集計pivot!$A$163:$A$182,0),MATCH(集計2021年度販売量!BV$5,集計pivot!$163:$163,0)),0)</f>
        <v>0</v>
      </c>
      <c r="BZ11" s="115">
        <f>IFERROR(INDEX(集計pivot!$138:$157,MATCH(集計2021年度販売量!$B11,集計pivot!$A$138:$A$157,0),MATCH(集計2021年度販売量!BV$5,集計pivot!$138:$138,0)),0)</f>
        <v>0</v>
      </c>
      <c r="CA11" s="116">
        <f>IFERROR(INDEX(集計pivot!$83:$102,MATCH(集計2021年度販売量!$B11,集計pivot!$A$83:$A$102,0),MATCH(集計2021年度販売量!BV$5,集計pivot!$83:$83,0)),0)</f>
        <v>0</v>
      </c>
      <c r="CB11" s="117">
        <f t="shared" si="15"/>
        <v>0</v>
      </c>
      <c r="CC11" s="109">
        <f>IFERROR(INDEX(集計pivot!$4:$24,MATCH(集計2021年度販売量!$B11,集計pivot!$A$4:$A$24,0),MATCH(集計2021年度販売量!CC$5,集計pivot!$4:$4,0)),0)</f>
        <v>0</v>
      </c>
      <c r="CD11" s="112">
        <f>IFERROR(INDEX(集計pivot!$28:$48,MATCH(集計2021年度販売量!$B11,集計pivot!$A$28:$A$48,0),MATCH(集計2021年度販売量!CC$5,集計pivot!$28:$28,0)),0)</f>
        <v>0</v>
      </c>
      <c r="CE11" s="113">
        <f>IFERROR(INDEX(集計pivot!$112:$131,MATCH(集計2021年度販売量!$B11,集計pivot!$A$112:$A$131,0),MATCH(集計2021年度販売量!CC$5,集計pivot!$112:$112,0)),0)</f>
        <v>0</v>
      </c>
      <c r="CF11" s="114">
        <f>IFERROR(INDEX(集計pivot!$163:$182,MATCH(集計2021年度販売量!$B11,集計pivot!$A$163:$A$182,0),MATCH(集計2021年度販売量!CC$5,集計pivot!$163:$163,0)),0)</f>
        <v>0</v>
      </c>
      <c r="CG11" s="115">
        <f>IFERROR(INDEX(集計pivot!$138:$157,MATCH(集計2021年度販売量!$B11,集計pivot!$A$138:$A$157,0),MATCH(集計2021年度販売量!CC$5,集計pivot!$138:$138,0)),0)</f>
        <v>0</v>
      </c>
      <c r="CH11" s="116">
        <f>IFERROR(INDEX(集計pivot!$83:$102,MATCH(集計2021年度販売量!$B11,集計pivot!$A$83:$A$102,0),MATCH(集計2021年度販売量!CC$5,集計pivot!$83:$83,0)),0)</f>
        <v>0</v>
      </c>
      <c r="CI11" s="117">
        <f t="shared" si="16"/>
        <v>0</v>
      </c>
      <c r="CK11" t="str">
        <f t="shared" si="0"/>
        <v>みりん</v>
      </c>
      <c r="CL11" s="130">
        <f t="shared" si="1"/>
        <v>0</v>
      </c>
      <c r="CM11" s="130">
        <f t="shared" si="17"/>
        <v>0</v>
      </c>
      <c r="CN11" s="130">
        <f t="shared" si="2"/>
        <v>0</v>
      </c>
      <c r="CO11" s="130">
        <f t="shared" si="3"/>
        <v>0</v>
      </c>
      <c r="CQ11" s="131" t="str">
        <f t="shared" si="4"/>
        <v>みりん</v>
      </c>
      <c r="CR11" s="46">
        <f t="shared" si="18"/>
        <v>0</v>
      </c>
      <c r="CS11" s="46">
        <f t="shared" si="19"/>
        <v>0</v>
      </c>
      <c r="CT11" s="46">
        <f t="shared" si="20"/>
        <v>0</v>
      </c>
      <c r="CU11" s="46">
        <f t="shared" si="21"/>
        <v>0</v>
      </c>
      <c r="CY11" s="133" t="s">
        <v>305</v>
      </c>
      <c r="CZ11" s="134">
        <f t="shared" si="22"/>
        <v>0</v>
      </c>
      <c r="DA11" s="134"/>
      <c r="DB11" s="134">
        <f t="shared" si="23"/>
        <v>0</v>
      </c>
      <c r="DC11" s="134">
        <f t="shared" si="24"/>
        <v>0</v>
      </c>
    </row>
    <row r="12" spans="2:107" s="46" customFormat="1" x14ac:dyDescent="0.55000000000000004">
      <c r="B12" s="52" t="str">
        <f>'master（記入例）'!AL8</f>
        <v>ビール</v>
      </c>
      <c r="C12" s="107">
        <v>4.0999999999999996</v>
      </c>
      <c r="D12" s="109">
        <f>IFERROR(INDEX(集計pivot!$4:$24,MATCH(集計2021年度販売量!$B12,集計pivot!$A$4:$A$24,0),MATCH(集計2021年度販売量!D$5,集計pivot!$4:$4,0)),0)</f>
        <v>0</v>
      </c>
      <c r="E12" s="112">
        <f>IFERROR(INDEX(集計pivot!$28:$48,MATCH(集計2021年度販売量!$B12,集計pivot!$A$28:$A$48,0),MATCH(集計2021年度販売量!D$5,集計pivot!$28:$28,0)),0)</f>
        <v>0</v>
      </c>
      <c r="F12" s="113">
        <f>IFERROR(INDEX(集計pivot!$112:$131,MATCH(集計2021年度販売量!$B12,集計pivot!$A$112:$A$131,0),MATCH(集計2021年度販売量!D$5,集計pivot!$112:$112,0)),0)</f>
        <v>0</v>
      </c>
      <c r="G12" s="114">
        <f>IFERROR(INDEX(集計pivot!$163:$182,MATCH(集計2021年度販売量!$B12,集計pivot!$A$163:$A$182,0),MATCH(集計2021年度販売量!D$5,集計pivot!$163:$163,0)),0)</f>
        <v>0</v>
      </c>
      <c r="H12" s="115">
        <f>IFERROR(INDEX(集計pivot!$138:$157,MATCH(集計2021年度販売量!$B12,集計pivot!$A$138:$A$157,0),MATCH(集計2021年度販売量!D$5,集計pivot!$138:$138,0)),0)</f>
        <v>0</v>
      </c>
      <c r="I12" s="116">
        <f>IFERROR(INDEX(集計pivot!$83:$102,MATCH(集計2021年度販売量!$B12,集計pivot!$A$83:$A$102,0),MATCH(集計2021年度販売量!D$5,集計pivot!$83:$83,0)),0)</f>
        <v>0</v>
      </c>
      <c r="J12" s="117">
        <f t="shared" si="5"/>
        <v>4.0999999999999996</v>
      </c>
      <c r="K12" s="109">
        <f>IFERROR(INDEX(集計pivot!$4:$24,MATCH(集計2021年度販売量!$B12,集計pivot!$A$4:$A$24,0),MATCH(集計2021年度販売量!K$5,集計pivot!$4:$4,0)),0)</f>
        <v>0</v>
      </c>
      <c r="L12" s="112">
        <f>IFERROR(INDEX(集計pivot!$28:$48,MATCH(集計2021年度販売量!$B12,集計pivot!$A$28:$A$48,0),MATCH(集計2021年度販売量!K$5,集計pivot!$28:$28,0)),0)</f>
        <v>0</v>
      </c>
      <c r="M12" s="113">
        <f>IFERROR(INDEX(集計pivot!$112:$131,MATCH(集計2021年度販売量!$B12,集計pivot!$A$112:$A$131,0),MATCH(集計2021年度販売量!K$5,集計pivot!$112:$112,0)),0)</f>
        <v>0</v>
      </c>
      <c r="N12" s="114">
        <f>IFERROR(INDEX(集計pivot!$163:$182,MATCH(集計2021年度販売量!$B12,集計pivot!$A$163:$A$182,0),MATCH(集計2021年度販売量!K$5,集計pivot!$163:$163,0)),0)</f>
        <v>0</v>
      </c>
      <c r="O12" s="115">
        <f>IFERROR(INDEX(集計pivot!$138:$157,MATCH(集計2021年度販売量!$B12,集計pivot!$A$138:$A$157,0),MATCH(集計2021年度販売量!K$5,集計pivot!$138:$138,0)),0)</f>
        <v>0</v>
      </c>
      <c r="P12" s="116">
        <f>IFERROR(INDEX(集計pivot!$83:$102,MATCH(集計2021年度販売量!$B12,集計pivot!$A$83:$A$102,0),MATCH(集計2021年度販売量!K$5,集計pivot!$83:$83,0)),0)</f>
        <v>0</v>
      </c>
      <c r="Q12" s="117">
        <f t="shared" si="6"/>
        <v>4.0999999999999996</v>
      </c>
      <c r="R12" s="109">
        <f>IFERROR(INDEX(集計pivot!$4:$24,MATCH(集計2021年度販売量!$B12,集計pivot!$A$4:$A$24,0),MATCH(集計2021年度販売量!R$5,集計pivot!$4:$4,0)),0)</f>
        <v>0</v>
      </c>
      <c r="S12" s="112">
        <f>IFERROR(INDEX(集計pivot!$28:$48,MATCH(集計2021年度販売量!$B12,集計pivot!$A$28:$A$48,0),MATCH(集計2021年度販売量!R$5,集計pivot!$28:$28,0)),0)</f>
        <v>0</v>
      </c>
      <c r="T12" s="113">
        <f>IFERROR(INDEX(集計pivot!$112:$131,MATCH(集計2021年度販売量!$B12,集計pivot!$A$112:$A$131,0),MATCH(集計2021年度販売量!R$5,集計pivot!$112:$112,0)),0)</f>
        <v>0</v>
      </c>
      <c r="U12" s="114">
        <f>IFERROR(INDEX(集計pivot!$163:$182,MATCH(集計2021年度販売量!$B12,集計pivot!$A$163:$A$182,0),MATCH(集計2021年度販売量!R$5,集計pivot!$163:$163,0)),0)</f>
        <v>0</v>
      </c>
      <c r="V12" s="115">
        <f>IFERROR(INDEX(集計pivot!$138:$157,MATCH(集計2021年度販売量!$B12,集計pivot!$A$138:$A$157,0),MATCH(集計2021年度販売量!R$5,集計pivot!$138:$138,0)),0)</f>
        <v>0</v>
      </c>
      <c r="W12" s="116">
        <f>IFERROR(INDEX(集計pivot!$83:$102,MATCH(集計2021年度販売量!$B12,集計pivot!$A$83:$A$102,0),MATCH(集計2021年度販売量!R$5,集計pivot!$83:$83,0)),0)</f>
        <v>0</v>
      </c>
      <c r="X12" s="117">
        <f t="shared" si="7"/>
        <v>4.0999999999999996</v>
      </c>
      <c r="Y12" s="109">
        <f>IFERROR(INDEX(集計pivot!$4:$24,MATCH(集計2021年度販売量!$B12,集計pivot!$A$4:$A$24,0),MATCH(集計2021年度販売量!Y$5,集計pivot!$4:$4,0)),0)</f>
        <v>0</v>
      </c>
      <c r="Z12" s="112">
        <f>IFERROR(INDEX(集計pivot!$28:$48,MATCH(集計2021年度販売量!$B12,集計pivot!$A$28:$A$48,0),MATCH(集計2021年度販売量!Y$5,集計pivot!$28:$28,0)),0)</f>
        <v>0</v>
      </c>
      <c r="AA12" s="113">
        <f>IFERROR(INDEX(集計pivot!$112:$131,MATCH(集計2021年度販売量!$B12,集計pivot!$A$112:$A$131,0),MATCH(集計2021年度販売量!Y$5,集計pivot!$112:$112,0)),0)</f>
        <v>0</v>
      </c>
      <c r="AB12" s="114">
        <f>IFERROR(INDEX(集計pivot!$163:$182,MATCH(集計2021年度販売量!$B12,集計pivot!$A$163:$A$182,0),MATCH(集計2021年度販売量!Y$5,集計pivot!$163:$163,0)),0)</f>
        <v>0</v>
      </c>
      <c r="AC12" s="115">
        <f>IFERROR(INDEX(集計pivot!$138:$157,MATCH(集計2021年度販売量!$B12,集計pivot!$A$138:$A$157,0),MATCH(集計2021年度販売量!Y$5,集計pivot!$138:$138,0)),0)</f>
        <v>0</v>
      </c>
      <c r="AD12" s="116">
        <f>IFERROR(INDEX(集計pivot!$83:$102,MATCH(集計2021年度販売量!$B12,集計pivot!$A$83:$A$102,0),MATCH(集計2021年度販売量!Y$5,集計pivot!$83:$83,0)),0)</f>
        <v>0</v>
      </c>
      <c r="AE12" s="117">
        <f t="shared" si="8"/>
        <v>4.0999999999999996</v>
      </c>
      <c r="AF12" s="109">
        <f>IFERROR(INDEX(集計pivot!$4:$24,MATCH(集計2021年度販売量!$B12,集計pivot!$A$4:$A$24,0),MATCH(集計2021年度販売量!AF$5,集計pivot!$4:$4,0)),0)</f>
        <v>0</v>
      </c>
      <c r="AG12" s="112">
        <f>IFERROR(INDEX(集計pivot!$28:$48,MATCH(集計2021年度販売量!$B12,集計pivot!$A$28:$A$48,0),MATCH(集計2021年度販売量!AF$5,集計pivot!$28:$28,0)),0)</f>
        <v>0</v>
      </c>
      <c r="AH12" s="113">
        <f>IFERROR(INDEX(集計pivot!$112:$131,MATCH(集計2021年度販売量!$B12,集計pivot!$A$112:$A$131,0),MATCH(集計2021年度販売量!AF$5,集計pivot!$112:$112,0)),0)</f>
        <v>0</v>
      </c>
      <c r="AI12" s="114">
        <f>IFERROR(INDEX(集計pivot!$163:$182,MATCH(集計2021年度販売量!$B12,集計pivot!$A$163:$A$182,0),MATCH(集計2021年度販売量!AF$5,集計pivot!$163:$163,0)),0)</f>
        <v>0</v>
      </c>
      <c r="AJ12" s="115">
        <f>IFERROR(INDEX(集計pivot!$138:$157,MATCH(集計2021年度販売量!$B12,集計pivot!$A$138:$A$157,0),MATCH(集計2021年度販売量!AF$5,集計pivot!$138:$138,0)),0)</f>
        <v>0</v>
      </c>
      <c r="AK12" s="116">
        <f>IFERROR(INDEX(集計pivot!$83:$102,MATCH(集計2021年度販売量!$B12,集計pivot!$A$83:$A$102,0),MATCH(集計2021年度販売量!AF$5,集計pivot!$83:$83,0)),0)</f>
        <v>0</v>
      </c>
      <c r="AL12" s="117">
        <f t="shared" si="9"/>
        <v>4.0999999999999996</v>
      </c>
      <c r="AM12" s="109">
        <f>IFERROR(INDEX(集計pivot!$4:$24,MATCH(集計2021年度販売量!$B12,集計pivot!$A$4:$A$24,0),MATCH(集計2021年度販売量!AM$5,集計pivot!$4:$4,0)),0)</f>
        <v>0</v>
      </c>
      <c r="AN12" s="112">
        <f>IFERROR(INDEX(集計pivot!$28:$48,MATCH(集計2021年度販売量!$B12,集計pivot!$A$28:$A$48,0),MATCH(集計2021年度販売量!AM$5,集計pivot!$28:$28,0)),0)</f>
        <v>0</v>
      </c>
      <c r="AO12" s="113">
        <f>IFERROR(INDEX(集計pivot!$112:$131,MATCH(集計2021年度販売量!$B12,集計pivot!$A$112:$A$131,0),MATCH(集計2021年度販売量!AM$5,集計pivot!$112:$112,0)),0)</f>
        <v>0</v>
      </c>
      <c r="AP12" s="114">
        <f>IFERROR(INDEX(集計pivot!$163:$182,MATCH(集計2021年度販売量!$B12,集計pivot!$A$163:$A$182,0),MATCH(集計2021年度販売量!AM$5,集計pivot!$163:$163,0)),0)</f>
        <v>0</v>
      </c>
      <c r="AQ12" s="115">
        <f>IFERROR(INDEX(集計pivot!$138:$157,MATCH(集計2021年度販売量!$B12,集計pivot!$A$138:$A$157,0),MATCH(集計2021年度販売量!AM$5,集計pivot!$138:$138,0)),0)</f>
        <v>0</v>
      </c>
      <c r="AR12" s="116">
        <f>IFERROR(INDEX(集計pivot!$83:$102,MATCH(集計2021年度販売量!$B12,集計pivot!$A$83:$A$102,0),MATCH(集計2021年度販売量!AM$5,集計pivot!$83:$83,0)),0)</f>
        <v>0</v>
      </c>
      <c r="AS12" s="117">
        <f t="shared" si="10"/>
        <v>4.0999999999999996</v>
      </c>
      <c r="AT12" s="109">
        <f>IFERROR(INDEX(集計pivot!$4:$24,MATCH(集計2021年度販売量!$B12,集計pivot!$A$4:$A$24,0),MATCH(集計2021年度販売量!AT$5,集計pivot!$4:$4,0)),0)</f>
        <v>0</v>
      </c>
      <c r="AU12" s="112">
        <f>IFERROR(INDEX(集計pivot!$28:$48,MATCH(集計2021年度販売量!$B12,集計pivot!$A$28:$A$48,0),MATCH(集計2021年度販売量!AT$5,集計pivot!$28:$28,0)),0)</f>
        <v>0</v>
      </c>
      <c r="AV12" s="113">
        <f>IFERROR(INDEX(集計pivot!$112:$131,MATCH(集計2021年度販売量!$B12,集計pivot!$A$112:$A$131,0),MATCH(集計2021年度販売量!AT$5,集計pivot!$112:$112,0)),0)</f>
        <v>0</v>
      </c>
      <c r="AW12" s="114">
        <f>IFERROR(INDEX(集計pivot!$163:$182,MATCH(集計2021年度販売量!$B12,集計pivot!$A$163:$A$182,0),MATCH(集計2021年度販売量!AT$5,集計pivot!$163:$163,0)),0)</f>
        <v>0</v>
      </c>
      <c r="AX12" s="115">
        <f>IFERROR(INDEX(集計pivot!$138:$157,MATCH(集計2021年度販売量!$B12,集計pivot!$A$138:$A$157,0),MATCH(集計2021年度販売量!AT$5,集計pivot!$138:$138,0)),0)</f>
        <v>0</v>
      </c>
      <c r="AY12" s="116">
        <f>IFERROR(INDEX(集計pivot!$83:$102,MATCH(集計2021年度販売量!$B12,集計pivot!$A$83:$A$102,0),MATCH(集計2021年度販売量!AT$5,集計pivot!$83:$83,0)),0)</f>
        <v>0</v>
      </c>
      <c r="AZ12" s="117">
        <f t="shared" si="11"/>
        <v>4.0999999999999996</v>
      </c>
      <c r="BA12" s="109">
        <f>IFERROR(INDEX(集計pivot!$4:$24,MATCH(集計2021年度販売量!$B12,集計pivot!$A$4:$A$24,0),MATCH(集計2021年度販売量!BA$5,集計pivot!$4:$4,0)),0)</f>
        <v>0</v>
      </c>
      <c r="BB12" s="112">
        <f>IFERROR(INDEX(集計pivot!$28:$48,MATCH(集計2021年度販売量!$B12,集計pivot!$A$28:$A$48,0),MATCH(集計2021年度販売量!BA$5,集計pivot!$28:$28,0)),0)</f>
        <v>0</v>
      </c>
      <c r="BC12" s="113">
        <f>IFERROR(INDEX(集計pivot!$112:$131,MATCH(集計2021年度販売量!$B12,集計pivot!$A$112:$A$131,0),MATCH(集計2021年度販売量!BA$5,集計pivot!$112:$112,0)),0)</f>
        <v>0</v>
      </c>
      <c r="BD12" s="114">
        <f>IFERROR(INDEX(集計pivot!$163:$182,MATCH(集計2021年度販売量!$B12,集計pivot!$A$163:$A$182,0),MATCH(集計2021年度販売量!BA$5,集計pivot!$163:$163,0)),0)</f>
        <v>0</v>
      </c>
      <c r="BE12" s="115">
        <f>IFERROR(INDEX(集計pivot!$138:$157,MATCH(集計2021年度販売量!$B12,集計pivot!$A$138:$A$157,0),MATCH(集計2021年度販売量!BA$5,集計pivot!$138:$138,0)),0)</f>
        <v>0</v>
      </c>
      <c r="BF12" s="116">
        <f>IFERROR(INDEX(集計pivot!$83:$102,MATCH(集計2021年度販売量!$B12,集計pivot!$A$83:$A$102,0),MATCH(集計2021年度販売量!BA$5,集計pivot!$83:$83,0)),0)</f>
        <v>0</v>
      </c>
      <c r="BG12" s="117">
        <f t="shared" si="12"/>
        <v>4.0999999999999996</v>
      </c>
      <c r="BH12" s="109">
        <f>IFERROR(INDEX(集計pivot!$4:$24,MATCH(集計2021年度販売量!$B12,集計pivot!$A$4:$A$24,0),MATCH(集計2021年度販売量!BH$5,集計pivot!$4:$4,0)),0)</f>
        <v>0</v>
      </c>
      <c r="BI12" s="112">
        <f>IFERROR(INDEX(集計pivot!$28:$48,MATCH(集計2021年度販売量!$B12,集計pivot!$A$28:$A$48,0),MATCH(集計2021年度販売量!BH$5,集計pivot!$28:$28,0)),0)</f>
        <v>0</v>
      </c>
      <c r="BJ12" s="113">
        <f>IFERROR(INDEX(集計pivot!$112:$131,MATCH(集計2021年度販売量!$B12,集計pivot!$A$112:$A$131,0),MATCH(集計2021年度販売量!BH$5,集計pivot!$112:$112,0)),0)</f>
        <v>0</v>
      </c>
      <c r="BK12" s="114">
        <f>IFERROR(INDEX(集計pivot!$163:$182,MATCH(集計2021年度販売量!$B12,集計pivot!$A$163:$A$182,0),MATCH(集計2021年度販売量!BH$5,集計pivot!$163:$163,0)),0)</f>
        <v>0</v>
      </c>
      <c r="BL12" s="115">
        <f>IFERROR(INDEX(集計pivot!$138:$157,MATCH(集計2021年度販売量!$B12,集計pivot!$A$138:$A$157,0),MATCH(集計2021年度販売量!BH$5,集計pivot!$138:$138,0)),0)</f>
        <v>0</v>
      </c>
      <c r="BM12" s="116">
        <f>IFERROR(INDEX(集計pivot!$83:$102,MATCH(集計2021年度販売量!$B12,集計pivot!$A$83:$A$102,0),MATCH(集計2021年度販売量!BH$5,集計pivot!$83:$83,0)),0)</f>
        <v>0</v>
      </c>
      <c r="BN12" s="117">
        <f t="shared" si="13"/>
        <v>4.0999999999999996</v>
      </c>
      <c r="BO12" s="109">
        <f>IFERROR(INDEX(集計pivot!$4:$24,MATCH(集計2021年度販売量!$B12,集計pivot!$A$4:$A$24,0),MATCH(集計2021年度販売量!BO$5,集計pivot!$4:$4,0)),0)</f>
        <v>0</v>
      </c>
      <c r="BP12" s="112">
        <f>IFERROR(INDEX(集計pivot!$28:$48,MATCH(集計2021年度販売量!$B12,集計pivot!$A$28:$A$48,0),MATCH(集計2021年度販売量!BO$5,集計pivot!$28:$28,0)),0)</f>
        <v>0</v>
      </c>
      <c r="BQ12" s="113">
        <f>IFERROR(INDEX(集計pivot!$112:$131,MATCH(集計2021年度販売量!$B12,集計pivot!$A$112:$A$131,0),MATCH(集計2021年度販売量!BO$5,集計pivot!$112:$112,0)),0)</f>
        <v>0</v>
      </c>
      <c r="BR12" s="114">
        <f>IFERROR(INDEX(集計pivot!$163:$182,MATCH(集計2021年度販売量!$B12,集計pivot!$A$163:$A$182,0),MATCH(集計2021年度販売量!BO$5,集計pivot!$163:$163,0)),0)</f>
        <v>0</v>
      </c>
      <c r="BS12" s="115">
        <f>IFERROR(INDEX(集計pivot!$138:$157,MATCH(集計2021年度販売量!$B12,集計pivot!$A$138:$A$157,0),MATCH(集計2021年度販売量!BO$5,集計pivot!$138:$138,0)),0)</f>
        <v>0</v>
      </c>
      <c r="BT12" s="116">
        <f>IFERROR(INDEX(集計pivot!$83:$102,MATCH(集計2021年度販売量!$B12,集計pivot!$A$83:$A$102,0),MATCH(集計2021年度販売量!BO$5,集計pivot!$83:$83,0)),0)</f>
        <v>0</v>
      </c>
      <c r="BU12" s="117">
        <f t="shared" si="14"/>
        <v>4.0999999999999996</v>
      </c>
      <c r="BV12" s="109">
        <f>IFERROR(INDEX(集計pivot!$4:$24,MATCH(集計2021年度販売量!$B12,集計pivot!$A$4:$A$24,0),MATCH(集計2021年度販売量!BV$5,集計pivot!$4:$4,0)),0)</f>
        <v>0</v>
      </c>
      <c r="BW12" s="112">
        <f>IFERROR(INDEX(集計pivot!$28:$48,MATCH(集計2021年度販売量!$B12,集計pivot!$A$28:$A$48,0),MATCH(集計2021年度販売量!BV$5,集計pivot!$28:$28,0)),0)</f>
        <v>0</v>
      </c>
      <c r="BX12" s="113">
        <f>IFERROR(INDEX(集計pivot!$112:$131,MATCH(集計2021年度販売量!$B12,集計pivot!$A$112:$A$131,0),MATCH(集計2021年度販売量!BV$5,集計pivot!$112:$112,0)),0)</f>
        <v>0</v>
      </c>
      <c r="BY12" s="114">
        <f>IFERROR(INDEX(集計pivot!$163:$182,MATCH(集計2021年度販売量!$B12,集計pivot!$A$163:$A$182,0),MATCH(集計2021年度販売量!BV$5,集計pivot!$163:$163,0)),0)</f>
        <v>0</v>
      </c>
      <c r="BZ12" s="115">
        <f>IFERROR(INDEX(集計pivot!$138:$157,MATCH(集計2021年度販売量!$B12,集計pivot!$A$138:$A$157,0),MATCH(集計2021年度販売量!BV$5,集計pivot!$138:$138,0)),0)</f>
        <v>0</v>
      </c>
      <c r="CA12" s="116">
        <f>IFERROR(INDEX(集計pivot!$83:$102,MATCH(集計2021年度販売量!$B12,集計pivot!$A$83:$A$102,0),MATCH(集計2021年度販売量!BV$5,集計pivot!$83:$83,0)),0)</f>
        <v>0</v>
      </c>
      <c r="CB12" s="117">
        <f t="shared" si="15"/>
        <v>4.0999999999999996</v>
      </c>
      <c r="CC12" s="109">
        <f>IFERROR(INDEX(集計pivot!$4:$24,MATCH(集計2021年度販売量!$B12,集計pivot!$A$4:$A$24,0),MATCH(集計2021年度販売量!CC$5,集計pivot!$4:$4,0)),0)</f>
        <v>0</v>
      </c>
      <c r="CD12" s="112">
        <f>IFERROR(INDEX(集計pivot!$28:$48,MATCH(集計2021年度販売量!$B12,集計pivot!$A$28:$A$48,0),MATCH(集計2021年度販売量!CC$5,集計pivot!$28:$28,0)),0)</f>
        <v>0</v>
      </c>
      <c r="CE12" s="113">
        <f>IFERROR(INDEX(集計pivot!$112:$131,MATCH(集計2021年度販売量!$B12,集計pivot!$A$112:$A$131,0),MATCH(集計2021年度販売量!CC$5,集計pivot!$112:$112,0)),0)</f>
        <v>0</v>
      </c>
      <c r="CF12" s="114">
        <f>IFERROR(INDEX(集計pivot!$163:$182,MATCH(集計2021年度販売量!$B12,集計pivot!$A$163:$A$182,0),MATCH(集計2021年度販売量!CC$5,集計pivot!$163:$163,0)),0)</f>
        <v>0</v>
      </c>
      <c r="CG12" s="115">
        <f>IFERROR(INDEX(集計pivot!$138:$157,MATCH(集計2021年度販売量!$B12,集計pivot!$A$138:$A$157,0),MATCH(集計2021年度販売量!CC$5,集計pivot!$138:$138,0)),0)</f>
        <v>0</v>
      </c>
      <c r="CH12" s="116">
        <f>IFERROR(INDEX(集計pivot!$83:$102,MATCH(集計2021年度販売量!$B12,集計pivot!$A$83:$A$102,0),MATCH(集計2021年度販売量!CC$5,集計pivot!$83:$83,0)),0)</f>
        <v>0</v>
      </c>
      <c r="CI12" s="117">
        <f t="shared" si="16"/>
        <v>4.0999999999999996</v>
      </c>
      <c r="CK12" t="str">
        <f t="shared" si="0"/>
        <v>ビール</v>
      </c>
      <c r="CL12" s="130">
        <f t="shared" si="1"/>
        <v>0</v>
      </c>
      <c r="CM12" s="130">
        <f t="shared" si="17"/>
        <v>4.0999999999999996</v>
      </c>
      <c r="CN12" s="130">
        <f t="shared" si="2"/>
        <v>0</v>
      </c>
      <c r="CO12" s="130">
        <f t="shared" si="3"/>
        <v>4.0999999999999996</v>
      </c>
      <c r="CQ12" s="131" t="str">
        <f t="shared" si="4"/>
        <v>ビール</v>
      </c>
      <c r="CR12" s="46">
        <f t="shared" si="18"/>
        <v>0</v>
      </c>
      <c r="CS12" s="46">
        <f t="shared" si="19"/>
        <v>4</v>
      </c>
      <c r="CT12" s="46">
        <f t="shared" si="20"/>
        <v>0</v>
      </c>
      <c r="CU12" s="46">
        <f t="shared" si="21"/>
        <v>4</v>
      </c>
      <c r="CY12" s="133" t="s">
        <v>306</v>
      </c>
      <c r="CZ12" s="134">
        <f t="shared" si="22"/>
        <v>0</v>
      </c>
      <c r="DA12" s="134"/>
      <c r="DB12" s="134">
        <f t="shared" si="23"/>
        <v>4</v>
      </c>
      <c r="DC12" s="134">
        <f t="shared" si="24"/>
        <v>4</v>
      </c>
    </row>
    <row r="13" spans="2:107" s="46" customFormat="1" x14ac:dyDescent="0.55000000000000004">
      <c r="B13" s="52" t="str">
        <f>'master（記入例）'!AL9</f>
        <v>果実酒</v>
      </c>
      <c r="C13" s="107">
        <v>0.72</v>
      </c>
      <c r="D13" s="109">
        <f>IFERROR(INDEX(集計pivot!$4:$24,MATCH(集計2021年度販売量!$B13,集計pivot!$A$4:$A$24,0),MATCH(集計2021年度販売量!D$5,集計pivot!$4:$4,0)),0)</f>
        <v>0</v>
      </c>
      <c r="E13" s="112">
        <f>IFERROR(INDEX(集計pivot!$28:$48,MATCH(集計2021年度販売量!$B13,集計pivot!$A$28:$A$48,0),MATCH(集計2021年度販売量!D$5,集計pivot!$28:$28,0)),0)</f>
        <v>0</v>
      </c>
      <c r="F13" s="113">
        <f>IFERROR(INDEX(集計pivot!$112:$131,MATCH(集計2021年度販売量!$B13,集計pivot!$A$112:$A$131,0),MATCH(集計2021年度販売量!D$5,集計pivot!$112:$112,0)),0)</f>
        <v>0</v>
      </c>
      <c r="G13" s="114">
        <f>IFERROR(INDEX(集計pivot!$163:$182,MATCH(集計2021年度販売量!$B13,集計pivot!$A$163:$A$182,0),MATCH(集計2021年度販売量!D$5,集計pivot!$163:$163,0)),0)</f>
        <v>0</v>
      </c>
      <c r="H13" s="115">
        <f>IFERROR(INDEX(集計pivot!$138:$157,MATCH(集計2021年度販売量!$B13,集計pivot!$A$138:$A$157,0),MATCH(集計2021年度販売量!D$5,集計pivot!$138:$138,0)),0)</f>
        <v>0</v>
      </c>
      <c r="I13" s="116">
        <f>IFERROR(INDEX(集計pivot!$83:$102,MATCH(集計2021年度販売量!$B13,集計pivot!$A$83:$A$102,0),MATCH(集計2021年度販売量!D$5,集計pivot!$83:$83,0)),0)</f>
        <v>0</v>
      </c>
      <c r="J13" s="117">
        <f t="shared" si="5"/>
        <v>0.72</v>
      </c>
      <c r="K13" s="109">
        <f>IFERROR(INDEX(集計pivot!$4:$24,MATCH(集計2021年度販売量!$B13,集計pivot!$A$4:$A$24,0),MATCH(集計2021年度販売量!K$5,集計pivot!$4:$4,0)),0)</f>
        <v>0</v>
      </c>
      <c r="L13" s="112">
        <f>IFERROR(INDEX(集計pivot!$28:$48,MATCH(集計2021年度販売量!$B13,集計pivot!$A$28:$A$48,0),MATCH(集計2021年度販売量!K$5,集計pivot!$28:$28,0)),0)</f>
        <v>0</v>
      </c>
      <c r="M13" s="113">
        <f>IFERROR(INDEX(集計pivot!$112:$131,MATCH(集計2021年度販売量!$B13,集計pivot!$A$112:$A$131,0),MATCH(集計2021年度販売量!K$5,集計pivot!$112:$112,0)),0)</f>
        <v>0</v>
      </c>
      <c r="N13" s="114">
        <f>IFERROR(INDEX(集計pivot!$163:$182,MATCH(集計2021年度販売量!$B13,集計pivot!$A$163:$A$182,0),MATCH(集計2021年度販売量!K$5,集計pivot!$163:$163,0)),0)</f>
        <v>0</v>
      </c>
      <c r="O13" s="115">
        <f>IFERROR(INDEX(集計pivot!$138:$157,MATCH(集計2021年度販売量!$B13,集計pivot!$A$138:$A$157,0),MATCH(集計2021年度販売量!K$5,集計pivot!$138:$138,0)),0)</f>
        <v>0</v>
      </c>
      <c r="P13" s="116">
        <f>IFERROR(INDEX(集計pivot!$83:$102,MATCH(集計2021年度販売量!$B13,集計pivot!$A$83:$A$102,0),MATCH(集計2021年度販売量!K$5,集計pivot!$83:$83,0)),0)</f>
        <v>0</v>
      </c>
      <c r="Q13" s="117">
        <f t="shared" si="6"/>
        <v>0.72</v>
      </c>
      <c r="R13" s="109">
        <f>IFERROR(INDEX(集計pivot!$4:$24,MATCH(集計2021年度販売量!$B13,集計pivot!$A$4:$A$24,0),MATCH(集計2021年度販売量!R$5,集計pivot!$4:$4,0)),0)</f>
        <v>0</v>
      </c>
      <c r="S13" s="112">
        <f>IFERROR(INDEX(集計pivot!$28:$48,MATCH(集計2021年度販売量!$B13,集計pivot!$A$28:$A$48,0),MATCH(集計2021年度販売量!R$5,集計pivot!$28:$28,0)),0)</f>
        <v>0</v>
      </c>
      <c r="T13" s="113">
        <f>IFERROR(INDEX(集計pivot!$112:$131,MATCH(集計2021年度販売量!$B13,集計pivot!$A$112:$A$131,0),MATCH(集計2021年度販売量!R$5,集計pivot!$112:$112,0)),0)</f>
        <v>0</v>
      </c>
      <c r="U13" s="114">
        <f>IFERROR(INDEX(集計pivot!$163:$182,MATCH(集計2021年度販売量!$B13,集計pivot!$A$163:$A$182,0),MATCH(集計2021年度販売量!R$5,集計pivot!$163:$163,0)),0)</f>
        <v>0</v>
      </c>
      <c r="V13" s="115">
        <f>IFERROR(INDEX(集計pivot!$138:$157,MATCH(集計2021年度販売量!$B13,集計pivot!$A$138:$A$157,0),MATCH(集計2021年度販売量!R$5,集計pivot!$138:$138,0)),0)</f>
        <v>0</v>
      </c>
      <c r="W13" s="116">
        <f>IFERROR(INDEX(集計pivot!$83:$102,MATCH(集計2021年度販売量!$B13,集計pivot!$A$83:$A$102,0),MATCH(集計2021年度販売量!R$5,集計pivot!$83:$83,0)),0)</f>
        <v>0</v>
      </c>
      <c r="X13" s="117">
        <f t="shared" si="7"/>
        <v>0.72</v>
      </c>
      <c r="Y13" s="109">
        <f>IFERROR(INDEX(集計pivot!$4:$24,MATCH(集計2021年度販売量!$B13,集計pivot!$A$4:$A$24,0),MATCH(集計2021年度販売量!Y$5,集計pivot!$4:$4,0)),0)</f>
        <v>0</v>
      </c>
      <c r="Z13" s="112">
        <f>IFERROR(INDEX(集計pivot!$28:$48,MATCH(集計2021年度販売量!$B13,集計pivot!$A$28:$A$48,0),MATCH(集計2021年度販売量!Y$5,集計pivot!$28:$28,0)),0)</f>
        <v>0</v>
      </c>
      <c r="AA13" s="113">
        <f>IFERROR(INDEX(集計pivot!$112:$131,MATCH(集計2021年度販売量!$B13,集計pivot!$A$112:$A$131,0),MATCH(集計2021年度販売量!Y$5,集計pivot!$112:$112,0)),0)</f>
        <v>0</v>
      </c>
      <c r="AB13" s="114">
        <f>IFERROR(INDEX(集計pivot!$163:$182,MATCH(集計2021年度販売量!$B13,集計pivot!$A$163:$A$182,0),MATCH(集計2021年度販売量!Y$5,集計pivot!$163:$163,0)),0)</f>
        <v>0</v>
      </c>
      <c r="AC13" s="115">
        <f>IFERROR(INDEX(集計pivot!$138:$157,MATCH(集計2021年度販売量!$B13,集計pivot!$A$138:$A$157,0),MATCH(集計2021年度販売量!Y$5,集計pivot!$138:$138,0)),0)</f>
        <v>0</v>
      </c>
      <c r="AD13" s="116">
        <f>IFERROR(INDEX(集計pivot!$83:$102,MATCH(集計2021年度販売量!$B13,集計pivot!$A$83:$A$102,0),MATCH(集計2021年度販売量!Y$5,集計pivot!$83:$83,0)),0)</f>
        <v>0</v>
      </c>
      <c r="AE13" s="117">
        <f t="shared" si="8"/>
        <v>0.72</v>
      </c>
      <c r="AF13" s="109">
        <f>IFERROR(INDEX(集計pivot!$4:$24,MATCH(集計2021年度販売量!$B13,集計pivot!$A$4:$A$24,0),MATCH(集計2021年度販売量!AF$5,集計pivot!$4:$4,0)),0)</f>
        <v>0</v>
      </c>
      <c r="AG13" s="112">
        <f>IFERROR(INDEX(集計pivot!$28:$48,MATCH(集計2021年度販売量!$B13,集計pivot!$A$28:$A$48,0),MATCH(集計2021年度販売量!AF$5,集計pivot!$28:$28,0)),0)</f>
        <v>0</v>
      </c>
      <c r="AH13" s="113">
        <f>IFERROR(INDEX(集計pivot!$112:$131,MATCH(集計2021年度販売量!$B13,集計pivot!$A$112:$A$131,0),MATCH(集計2021年度販売量!AF$5,集計pivot!$112:$112,0)),0)</f>
        <v>0</v>
      </c>
      <c r="AI13" s="114">
        <f>IFERROR(INDEX(集計pivot!$163:$182,MATCH(集計2021年度販売量!$B13,集計pivot!$A$163:$A$182,0),MATCH(集計2021年度販売量!AF$5,集計pivot!$163:$163,0)),0)</f>
        <v>0</v>
      </c>
      <c r="AJ13" s="115">
        <f>IFERROR(INDEX(集計pivot!$138:$157,MATCH(集計2021年度販売量!$B13,集計pivot!$A$138:$A$157,0),MATCH(集計2021年度販売量!AF$5,集計pivot!$138:$138,0)),0)</f>
        <v>0</v>
      </c>
      <c r="AK13" s="116">
        <f>IFERROR(INDEX(集計pivot!$83:$102,MATCH(集計2021年度販売量!$B13,集計pivot!$A$83:$A$102,0),MATCH(集計2021年度販売量!AF$5,集計pivot!$83:$83,0)),0)</f>
        <v>0</v>
      </c>
      <c r="AL13" s="117">
        <f t="shared" si="9"/>
        <v>0.72</v>
      </c>
      <c r="AM13" s="109">
        <f>IFERROR(INDEX(集計pivot!$4:$24,MATCH(集計2021年度販売量!$B13,集計pivot!$A$4:$A$24,0),MATCH(集計2021年度販売量!AM$5,集計pivot!$4:$4,0)),0)</f>
        <v>0</v>
      </c>
      <c r="AN13" s="112">
        <f>IFERROR(INDEX(集計pivot!$28:$48,MATCH(集計2021年度販売量!$B13,集計pivot!$A$28:$A$48,0),MATCH(集計2021年度販売量!AM$5,集計pivot!$28:$28,0)),0)</f>
        <v>0</v>
      </c>
      <c r="AO13" s="113">
        <f>IFERROR(INDEX(集計pivot!$112:$131,MATCH(集計2021年度販売量!$B13,集計pivot!$A$112:$A$131,0),MATCH(集計2021年度販売量!AM$5,集計pivot!$112:$112,0)),0)</f>
        <v>0</v>
      </c>
      <c r="AP13" s="114">
        <f>IFERROR(INDEX(集計pivot!$163:$182,MATCH(集計2021年度販売量!$B13,集計pivot!$A$163:$A$182,0),MATCH(集計2021年度販売量!AM$5,集計pivot!$163:$163,0)),0)</f>
        <v>0</v>
      </c>
      <c r="AQ13" s="115">
        <f>IFERROR(INDEX(集計pivot!$138:$157,MATCH(集計2021年度販売量!$B13,集計pivot!$A$138:$A$157,0),MATCH(集計2021年度販売量!AM$5,集計pivot!$138:$138,0)),0)</f>
        <v>0</v>
      </c>
      <c r="AR13" s="116">
        <f>IFERROR(INDEX(集計pivot!$83:$102,MATCH(集計2021年度販売量!$B13,集計pivot!$A$83:$A$102,0),MATCH(集計2021年度販売量!AM$5,集計pivot!$83:$83,0)),0)</f>
        <v>0</v>
      </c>
      <c r="AS13" s="117">
        <f t="shared" si="10"/>
        <v>0.72</v>
      </c>
      <c r="AT13" s="109">
        <f>IFERROR(INDEX(集計pivot!$4:$24,MATCH(集計2021年度販売量!$B13,集計pivot!$A$4:$A$24,0),MATCH(集計2021年度販売量!AT$5,集計pivot!$4:$4,0)),0)</f>
        <v>0</v>
      </c>
      <c r="AU13" s="112">
        <f>IFERROR(INDEX(集計pivot!$28:$48,MATCH(集計2021年度販売量!$B13,集計pivot!$A$28:$A$48,0),MATCH(集計2021年度販売量!AT$5,集計pivot!$28:$28,0)),0)</f>
        <v>0</v>
      </c>
      <c r="AV13" s="113">
        <f>IFERROR(INDEX(集計pivot!$112:$131,MATCH(集計2021年度販売量!$B13,集計pivot!$A$112:$A$131,0),MATCH(集計2021年度販売量!AT$5,集計pivot!$112:$112,0)),0)</f>
        <v>0</v>
      </c>
      <c r="AW13" s="114">
        <f>IFERROR(INDEX(集計pivot!$163:$182,MATCH(集計2021年度販売量!$B13,集計pivot!$A$163:$A$182,0),MATCH(集計2021年度販売量!AT$5,集計pivot!$163:$163,0)),0)</f>
        <v>0</v>
      </c>
      <c r="AX13" s="115">
        <f>IFERROR(INDEX(集計pivot!$138:$157,MATCH(集計2021年度販売量!$B13,集計pivot!$A$138:$A$157,0),MATCH(集計2021年度販売量!AT$5,集計pivot!$138:$138,0)),0)</f>
        <v>0</v>
      </c>
      <c r="AY13" s="116">
        <f>IFERROR(INDEX(集計pivot!$83:$102,MATCH(集計2021年度販売量!$B13,集計pivot!$A$83:$A$102,0),MATCH(集計2021年度販売量!AT$5,集計pivot!$83:$83,0)),0)</f>
        <v>0</v>
      </c>
      <c r="AZ13" s="117">
        <f t="shared" si="11"/>
        <v>0.72</v>
      </c>
      <c r="BA13" s="109">
        <f>IFERROR(INDEX(集計pivot!$4:$24,MATCH(集計2021年度販売量!$B13,集計pivot!$A$4:$A$24,0),MATCH(集計2021年度販売量!BA$5,集計pivot!$4:$4,0)),0)</f>
        <v>0</v>
      </c>
      <c r="BB13" s="112">
        <f>IFERROR(INDEX(集計pivot!$28:$48,MATCH(集計2021年度販売量!$B13,集計pivot!$A$28:$A$48,0),MATCH(集計2021年度販売量!BA$5,集計pivot!$28:$28,0)),0)</f>
        <v>0</v>
      </c>
      <c r="BC13" s="113">
        <f>IFERROR(INDEX(集計pivot!$112:$131,MATCH(集計2021年度販売量!$B13,集計pivot!$A$112:$A$131,0),MATCH(集計2021年度販売量!BA$5,集計pivot!$112:$112,0)),0)</f>
        <v>0</v>
      </c>
      <c r="BD13" s="114">
        <f>IFERROR(INDEX(集計pivot!$163:$182,MATCH(集計2021年度販売量!$B13,集計pivot!$A$163:$A$182,0),MATCH(集計2021年度販売量!BA$5,集計pivot!$163:$163,0)),0)</f>
        <v>0</v>
      </c>
      <c r="BE13" s="115">
        <f>IFERROR(INDEX(集計pivot!$138:$157,MATCH(集計2021年度販売量!$B13,集計pivot!$A$138:$A$157,0),MATCH(集計2021年度販売量!BA$5,集計pivot!$138:$138,0)),0)</f>
        <v>0</v>
      </c>
      <c r="BF13" s="116">
        <f>IFERROR(INDEX(集計pivot!$83:$102,MATCH(集計2021年度販売量!$B13,集計pivot!$A$83:$A$102,0),MATCH(集計2021年度販売量!BA$5,集計pivot!$83:$83,0)),0)</f>
        <v>0</v>
      </c>
      <c r="BG13" s="117">
        <f t="shared" si="12"/>
        <v>0.72</v>
      </c>
      <c r="BH13" s="109">
        <f>IFERROR(INDEX(集計pivot!$4:$24,MATCH(集計2021年度販売量!$B13,集計pivot!$A$4:$A$24,0),MATCH(集計2021年度販売量!BH$5,集計pivot!$4:$4,0)),0)</f>
        <v>0</v>
      </c>
      <c r="BI13" s="112">
        <f>IFERROR(INDEX(集計pivot!$28:$48,MATCH(集計2021年度販売量!$B13,集計pivot!$A$28:$A$48,0),MATCH(集計2021年度販売量!BH$5,集計pivot!$28:$28,0)),0)</f>
        <v>0</v>
      </c>
      <c r="BJ13" s="113">
        <f>IFERROR(INDEX(集計pivot!$112:$131,MATCH(集計2021年度販売量!$B13,集計pivot!$A$112:$A$131,0),MATCH(集計2021年度販売量!BH$5,集計pivot!$112:$112,0)),0)</f>
        <v>0</v>
      </c>
      <c r="BK13" s="114">
        <f>IFERROR(INDEX(集計pivot!$163:$182,MATCH(集計2021年度販売量!$B13,集計pivot!$A$163:$A$182,0),MATCH(集計2021年度販売量!BH$5,集計pivot!$163:$163,0)),0)</f>
        <v>0</v>
      </c>
      <c r="BL13" s="115">
        <f>IFERROR(INDEX(集計pivot!$138:$157,MATCH(集計2021年度販売量!$B13,集計pivot!$A$138:$A$157,0),MATCH(集計2021年度販売量!BH$5,集計pivot!$138:$138,0)),0)</f>
        <v>0</v>
      </c>
      <c r="BM13" s="116">
        <f>IFERROR(INDEX(集計pivot!$83:$102,MATCH(集計2021年度販売量!$B13,集計pivot!$A$83:$A$102,0),MATCH(集計2021年度販売量!BH$5,集計pivot!$83:$83,0)),0)</f>
        <v>0</v>
      </c>
      <c r="BN13" s="117">
        <f t="shared" si="13"/>
        <v>0.72</v>
      </c>
      <c r="BO13" s="109">
        <f>IFERROR(INDEX(集計pivot!$4:$24,MATCH(集計2021年度販売量!$B13,集計pivot!$A$4:$A$24,0),MATCH(集計2021年度販売量!BO$5,集計pivot!$4:$4,0)),0)</f>
        <v>0</v>
      </c>
      <c r="BP13" s="112">
        <f>IFERROR(INDEX(集計pivot!$28:$48,MATCH(集計2021年度販売量!$B13,集計pivot!$A$28:$A$48,0),MATCH(集計2021年度販売量!BO$5,集計pivot!$28:$28,0)),0)</f>
        <v>0</v>
      </c>
      <c r="BQ13" s="113">
        <f>IFERROR(INDEX(集計pivot!$112:$131,MATCH(集計2021年度販売量!$B13,集計pivot!$A$112:$A$131,0),MATCH(集計2021年度販売量!BO$5,集計pivot!$112:$112,0)),0)</f>
        <v>0</v>
      </c>
      <c r="BR13" s="114">
        <f>IFERROR(INDEX(集計pivot!$163:$182,MATCH(集計2021年度販売量!$B13,集計pivot!$A$163:$A$182,0),MATCH(集計2021年度販売量!BO$5,集計pivot!$163:$163,0)),0)</f>
        <v>0</v>
      </c>
      <c r="BS13" s="115">
        <f>IFERROR(INDEX(集計pivot!$138:$157,MATCH(集計2021年度販売量!$B13,集計pivot!$A$138:$A$157,0),MATCH(集計2021年度販売量!BO$5,集計pivot!$138:$138,0)),0)</f>
        <v>0</v>
      </c>
      <c r="BT13" s="116">
        <f>IFERROR(INDEX(集計pivot!$83:$102,MATCH(集計2021年度販売量!$B13,集計pivot!$A$83:$A$102,0),MATCH(集計2021年度販売量!BO$5,集計pivot!$83:$83,0)),0)</f>
        <v>0</v>
      </c>
      <c r="BU13" s="117">
        <f t="shared" si="14"/>
        <v>0.72</v>
      </c>
      <c r="BV13" s="109">
        <f>IFERROR(INDEX(集計pivot!$4:$24,MATCH(集計2021年度販売量!$B13,集計pivot!$A$4:$A$24,0),MATCH(集計2021年度販売量!BV$5,集計pivot!$4:$4,0)),0)</f>
        <v>0</v>
      </c>
      <c r="BW13" s="112">
        <f>IFERROR(INDEX(集計pivot!$28:$48,MATCH(集計2021年度販売量!$B13,集計pivot!$A$28:$A$48,0),MATCH(集計2021年度販売量!BV$5,集計pivot!$28:$28,0)),0)</f>
        <v>0</v>
      </c>
      <c r="BX13" s="113">
        <f>IFERROR(INDEX(集計pivot!$112:$131,MATCH(集計2021年度販売量!$B13,集計pivot!$A$112:$A$131,0),MATCH(集計2021年度販売量!BV$5,集計pivot!$112:$112,0)),0)</f>
        <v>0</v>
      </c>
      <c r="BY13" s="114">
        <f>IFERROR(INDEX(集計pivot!$163:$182,MATCH(集計2021年度販売量!$B13,集計pivot!$A$163:$A$182,0),MATCH(集計2021年度販売量!BV$5,集計pivot!$163:$163,0)),0)</f>
        <v>0</v>
      </c>
      <c r="BZ13" s="115">
        <f>IFERROR(INDEX(集計pivot!$138:$157,MATCH(集計2021年度販売量!$B13,集計pivot!$A$138:$A$157,0),MATCH(集計2021年度販売量!BV$5,集計pivot!$138:$138,0)),0)</f>
        <v>0</v>
      </c>
      <c r="CA13" s="116">
        <f>IFERROR(INDEX(集計pivot!$83:$102,MATCH(集計2021年度販売量!$B13,集計pivot!$A$83:$A$102,0),MATCH(集計2021年度販売量!BV$5,集計pivot!$83:$83,0)),0)</f>
        <v>0</v>
      </c>
      <c r="CB13" s="117">
        <f t="shared" si="15"/>
        <v>0.72</v>
      </c>
      <c r="CC13" s="109">
        <f>IFERROR(INDEX(集計pivot!$4:$24,MATCH(集計2021年度販売量!$B13,集計pivot!$A$4:$A$24,0),MATCH(集計2021年度販売量!CC$5,集計pivot!$4:$4,0)),0)</f>
        <v>0</v>
      </c>
      <c r="CD13" s="112">
        <f>IFERROR(INDEX(集計pivot!$28:$48,MATCH(集計2021年度販売量!$B13,集計pivot!$A$28:$A$48,0),MATCH(集計2021年度販売量!CC$5,集計pivot!$28:$28,0)),0)</f>
        <v>0</v>
      </c>
      <c r="CE13" s="113">
        <f>IFERROR(INDEX(集計pivot!$112:$131,MATCH(集計2021年度販売量!$B13,集計pivot!$A$112:$A$131,0),MATCH(集計2021年度販売量!CC$5,集計pivot!$112:$112,0)),0)</f>
        <v>0</v>
      </c>
      <c r="CF13" s="114">
        <f>IFERROR(INDEX(集計pivot!$163:$182,MATCH(集計2021年度販売量!$B13,集計pivot!$A$163:$A$182,0),MATCH(集計2021年度販売量!CC$5,集計pivot!$163:$163,0)),0)</f>
        <v>0</v>
      </c>
      <c r="CG13" s="115">
        <f>IFERROR(INDEX(集計pivot!$138:$157,MATCH(集計2021年度販売量!$B13,集計pivot!$A$138:$A$157,0),MATCH(集計2021年度販売量!CC$5,集計pivot!$138:$138,0)),0)</f>
        <v>0</v>
      </c>
      <c r="CH13" s="116">
        <f>IFERROR(INDEX(集計pivot!$83:$102,MATCH(集計2021年度販売量!$B13,集計pivot!$A$83:$A$102,0),MATCH(集計2021年度販売量!CC$5,集計pivot!$83:$83,0)),0)</f>
        <v>0</v>
      </c>
      <c r="CI13" s="117">
        <f t="shared" si="16"/>
        <v>0.72</v>
      </c>
      <c r="CK13" t="str">
        <f t="shared" si="0"/>
        <v>果実酒</v>
      </c>
      <c r="CL13" s="130">
        <f t="shared" si="1"/>
        <v>0</v>
      </c>
      <c r="CM13" s="130">
        <f t="shared" si="17"/>
        <v>0.72</v>
      </c>
      <c r="CN13" s="130">
        <f t="shared" si="2"/>
        <v>0</v>
      </c>
      <c r="CO13" s="130">
        <f t="shared" si="3"/>
        <v>0.72</v>
      </c>
      <c r="CQ13" s="131" t="str">
        <f t="shared" si="4"/>
        <v>果実酒</v>
      </c>
      <c r="CR13" s="46">
        <f t="shared" si="18"/>
        <v>0</v>
      </c>
      <c r="CS13" s="46">
        <f t="shared" si="19"/>
        <v>1</v>
      </c>
      <c r="CT13" s="46">
        <f t="shared" si="20"/>
        <v>0</v>
      </c>
      <c r="CU13" s="46">
        <f t="shared" si="21"/>
        <v>1</v>
      </c>
      <c r="CY13" s="133" t="s">
        <v>307</v>
      </c>
      <c r="CZ13" s="134">
        <f t="shared" si="22"/>
        <v>0</v>
      </c>
      <c r="DA13" s="134"/>
      <c r="DB13" s="134">
        <f t="shared" si="23"/>
        <v>1</v>
      </c>
      <c r="DC13" s="134">
        <f t="shared" si="24"/>
        <v>1</v>
      </c>
    </row>
    <row r="14" spans="2:107" s="46" customFormat="1" x14ac:dyDescent="0.55000000000000004">
      <c r="B14" s="52" t="str">
        <f>'master（記入例）'!AL10</f>
        <v>甘味果実酒</v>
      </c>
      <c r="C14" s="107">
        <v>0</v>
      </c>
      <c r="D14" s="109">
        <f>IFERROR(INDEX(集計pivot!$4:$24,MATCH(集計2021年度販売量!$B14,集計pivot!$A$4:$A$24,0),MATCH(集計2021年度販売量!D$5,集計pivot!$4:$4,0)),0)</f>
        <v>0</v>
      </c>
      <c r="E14" s="112">
        <f>IFERROR(INDEX(集計pivot!$28:$48,MATCH(集計2021年度販売量!$B14,集計pivot!$A$28:$A$48,0),MATCH(集計2021年度販売量!D$5,集計pivot!$28:$28,0)),0)</f>
        <v>0</v>
      </c>
      <c r="F14" s="113">
        <f>IFERROR(INDEX(集計pivot!$112:$131,MATCH(集計2021年度販売量!$B14,集計pivot!$A$112:$A$131,0),MATCH(集計2021年度販売量!D$5,集計pivot!$112:$112,0)),0)</f>
        <v>0</v>
      </c>
      <c r="G14" s="114">
        <f>IFERROR(INDEX(集計pivot!$163:$182,MATCH(集計2021年度販売量!$B14,集計pivot!$A$163:$A$182,0),MATCH(集計2021年度販売量!D$5,集計pivot!$163:$163,0)),0)</f>
        <v>0</v>
      </c>
      <c r="H14" s="115">
        <f>IFERROR(INDEX(集計pivot!$138:$157,MATCH(集計2021年度販売量!$B14,集計pivot!$A$138:$A$157,0),MATCH(集計2021年度販売量!D$5,集計pivot!$138:$138,0)),0)</f>
        <v>0</v>
      </c>
      <c r="I14" s="116">
        <f>IFERROR(INDEX(集計pivot!$83:$102,MATCH(集計2021年度販売量!$B14,集計pivot!$A$83:$A$102,0),MATCH(集計2021年度販売量!D$5,集計pivot!$83:$83,0)),0)</f>
        <v>0</v>
      </c>
      <c r="J14" s="117">
        <f t="shared" si="5"/>
        <v>0</v>
      </c>
      <c r="K14" s="109">
        <f>IFERROR(INDEX(集計pivot!$4:$24,MATCH(集計2021年度販売量!$B14,集計pivot!$A$4:$A$24,0),MATCH(集計2021年度販売量!K$5,集計pivot!$4:$4,0)),0)</f>
        <v>0</v>
      </c>
      <c r="L14" s="112">
        <f>IFERROR(INDEX(集計pivot!$28:$48,MATCH(集計2021年度販売量!$B14,集計pivot!$A$28:$A$48,0),MATCH(集計2021年度販売量!K$5,集計pivot!$28:$28,0)),0)</f>
        <v>0</v>
      </c>
      <c r="M14" s="113">
        <f>IFERROR(INDEX(集計pivot!$112:$131,MATCH(集計2021年度販売量!$B14,集計pivot!$A$112:$A$131,0),MATCH(集計2021年度販売量!K$5,集計pivot!$112:$112,0)),0)</f>
        <v>0</v>
      </c>
      <c r="N14" s="114">
        <f>IFERROR(INDEX(集計pivot!$163:$182,MATCH(集計2021年度販売量!$B14,集計pivot!$A$163:$A$182,0),MATCH(集計2021年度販売量!K$5,集計pivot!$163:$163,0)),0)</f>
        <v>0</v>
      </c>
      <c r="O14" s="115">
        <f>IFERROR(INDEX(集計pivot!$138:$157,MATCH(集計2021年度販売量!$B14,集計pivot!$A$138:$A$157,0),MATCH(集計2021年度販売量!K$5,集計pivot!$138:$138,0)),0)</f>
        <v>0</v>
      </c>
      <c r="P14" s="116">
        <f>IFERROR(INDEX(集計pivot!$83:$102,MATCH(集計2021年度販売量!$B14,集計pivot!$A$83:$A$102,0),MATCH(集計2021年度販売量!K$5,集計pivot!$83:$83,0)),0)</f>
        <v>0</v>
      </c>
      <c r="Q14" s="117">
        <f t="shared" si="6"/>
        <v>0</v>
      </c>
      <c r="R14" s="109">
        <f>IFERROR(INDEX(集計pivot!$4:$24,MATCH(集計2021年度販売量!$B14,集計pivot!$A$4:$A$24,0),MATCH(集計2021年度販売量!R$5,集計pivot!$4:$4,0)),0)</f>
        <v>0</v>
      </c>
      <c r="S14" s="112">
        <f>IFERROR(INDEX(集計pivot!$28:$48,MATCH(集計2021年度販売量!$B14,集計pivot!$A$28:$A$48,0),MATCH(集計2021年度販売量!R$5,集計pivot!$28:$28,0)),0)</f>
        <v>0</v>
      </c>
      <c r="T14" s="113">
        <f>IFERROR(INDEX(集計pivot!$112:$131,MATCH(集計2021年度販売量!$B14,集計pivot!$A$112:$A$131,0),MATCH(集計2021年度販売量!R$5,集計pivot!$112:$112,0)),0)</f>
        <v>0</v>
      </c>
      <c r="U14" s="114">
        <f>IFERROR(INDEX(集計pivot!$163:$182,MATCH(集計2021年度販売量!$B14,集計pivot!$A$163:$A$182,0),MATCH(集計2021年度販売量!R$5,集計pivot!$163:$163,0)),0)</f>
        <v>0</v>
      </c>
      <c r="V14" s="115">
        <f>IFERROR(INDEX(集計pivot!$138:$157,MATCH(集計2021年度販売量!$B14,集計pivot!$A$138:$A$157,0),MATCH(集計2021年度販売量!R$5,集計pivot!$138:$138,0)),0)</f>
        <v>0</v>
      </c>
      <c r="W14" s="116">
        <f>IFERROR(INDEX(集計pivot!$83:$102,MATCH(集計2021年度販売量!$B14,集計pivot!$A$83:$A$102,0),MATCH(集計2021年度販売量!R$5,集計pivot!$83:$83,0)),0)</f>
        <v>0</v>
      </c>
      <c r="X14" s="117">
        <f t="shared" si="7"/>
        <v>0</v>
      </c>
      <c r="Y14" s="109">
        <f>IFERROR(INDEX(集計pivot!$4:$24,MATCH(集計2021年度販売量!$B14,集計pivot!$A$4:$A$24,0),MATCH(集計2021年度販売量!Y$5,集計pivot!$4:$4,0)),0)</f>
        <v>0</v>
      </c>
      <c r="Z14" s="112">
        <f>IFERROR(INDEX(集計pivot!$28:$48,MATCH(集計2021年度販売量!$B14,集計pivot!$A$28:$A$48,0),MATCH(集計2021年度販売量!Y$5,集計pivot!$28:$28,0)),0)</f>
        <v>0</v>
      </c>
      <c r="AA14" s="113">
        <f>IFERROR(INDEX(集計pivot!$112:$131,MATCH(集計2021年度販売量!$B14,集計pivot!$A$112:$A$131,0),MATCH(集計2021年度販売量!Y$5,集計pivot!$112:$112,0)),0)</f>
        <v>0</v>
      </c>
      <c r="AB14" s="114">
        <f>IFERROR(INDEX(集計pivot!$163:$182,MATCH(集計2021年度販売量!$B14,集計pivot!$A$163:$A$182,0),MATCH(集計2021年度販売量!Y$5,集計pivot!$163:$163,0)),0)</f>
        <v>0</v>
      </c>
      <c r="AC14" s="115">
        <f>IFERROR(INDEX(集計pivot!$138:$157,MATCH(集計2021年度販売量!$B14,集計pivot!$A$138:$A$157,0),MATCH(集計2021年度販売量!Y$5,集計pivot!$138:$138,0)),0)</f>
        <v>0</v>
      </c>
      <c r="AD14" s="116">
        <f>IFERROR(INDEX(集計pivot!$83:$102,MATCH(集計2021年度販売量!$B14,集計pivot!$A$83:$A$102,0),MATCH(集計2021年度販売量!Y$5,集計pivot!$83:$83,0)),0)</f>
        <v>0</v>
      </c>
      <c r="AE14" s="117">
        <f t="shared" si="8"/>
        <v>0</v>
      </c>
      <c r="AF14" s="109">
        <f>IFERROR(INDEX(集計pivot!$4:$24,MATCH(集計2021年度販売量!$B14,集計pivot!$A$4:$A$24,0),MATCH(集計2021年度販売量!AF$5,集計pivot!$4:$4,0)),0)</f>
        <v>0</v>
      </c>
      <c r="AG14" s="112">
        <f>IFERROR(INDEX(集計pivot!$28:$48,MATCH(集計2021年度販売量!$B14,集計pivot!$A$28:$A$48,0),MATCH(集計2021年度販売量!AF$5,集計pivot!$28:$28,0)),0)</f>
        <v>0</v>
      </c>
      <c r="AH14" s="113">
        <f>IFERROR(INDEX(集計pivot!$112:$131,MATCH(集計2021年度販売量!$B14,集計pivot!$A$112:$A$131,0),MATCH(集計2021年度販売量!AF$5,集計pivot!$112:$112,0)),0)</f>
        <v>0</v>
      </c>
      <c r="AI14" s="114">
        <f>IFERROR(INDEX(集計pivot!$163:$182,MATCH(集計2021年度販売量!$B14,集計pivot!$A$163:$A$182,0),MATCH(集計2021年度販売量!AF$5,集計pivot!$163:$163,0)),0)</f>
        <v>0</v>
      </c>
      <c r="AJ14" s="115">
        <f>IFERROR(INDEX(集計pivot!$138:$157,MATCH(集計2021年度販売量!$B14,集計pivot!$A$138:$A$157,0),MATCH(集計2021年度販売量!AF$5,集計pivot!$138:$138,0)),0)</f>
        <v>0</v>
      </c>
      <c r="AK14" s="116">
        <f>IFERROR(INDEX(集計pivot!$83:$102,MATCH(集計2021年度販売量!$B14,集計pivot!$A$83:$A$102,0),MATCH(集計2021年度販売量!AF$5,集計pivot!$83:$83,0)),0)</f>
        <v>0</v>
      </c>
      <c r="AL14" s="117">
        <f t="shared" si="9"/>
        <v>0</v>
      </c>
      <c r="AM14" s="109">
        <f>IFERROR(INDEX(集計pivot!$4:$24,MATCH(集計2021年度販売量!$B14,集計pivot!$A$4:$A$24,0),MATCH(集計2021年度販売量!AM$5,集計pivot!$4:$4,0)),0)</f>
        <v>0</v>
      </c>
      <c r="AN14" s="112">
        <f>IFERROR(INDEX(集計pivot!$28:$48,MATCH(集計2021年度販売量!$B14,集計pivot!$A$28:$A$48,0),MATCH(集計2021年度販売量!AM$5,集計pivot!$28:$28,0)),0)</f>
        <v>0</v>
      </c>
      <c r="AO14" s="113">
        <f>IFERROR(INDEX(集計pivot!$112:$131,MATCH(集計2021年度販売量!$B14,集計pivot!$A$112:$A$131,0),MATCH(集計2021年度販売量!AM$5,集計pivot!$112:$112,0)),0)</f>
        <v>0</v>
      </c>
      <c r="AP14" s="114">
        <f>IFERROR(INDEX(集計pivot!$163:$182,MATCH(集計2021年度販売量!$B14,集計pivot!$A$163:$A$182,0),MATCH(集計2021年度販売量!AM$5,集計pivot!$163:$163,0)),0)</f>
        <v>0</v>
      </c>
      <c r="AQ14" s="115">
        <f>IFERROR(INDEX(集計pivot!$138:$157,MATCH(集計2021年度販売量!$B14,集計pivot!$A$138:$A$157,0),MATCH(集計2021年度販売量!AM$5,集計pivot!$138:$138,0)),0)</f>
        <v>0</v>
      </c>
      <c r="AR14" s="116">
        <f>IFERROR(INDEX(集計pivot!$83:$102,MATCH(集計2021年度販売量!$B14,集計pivot!$A$83:$A$102,0),MATCH(集計2021年度販売量!AM$5,集計pivot!$83:$83,0)),0)</f>
        <v>0</v>
      </c>
      <c r="AS14" s="117">
        <f t="shared" si="10"/>
        <v>0</v>
      </c>
      <c r="AT14" s="109">
        <f>IFERROR(INDEX(集計pivot!$4:$24,MATCH(集計2021年度販売量!$B14,集計pivot!$A$4:$A$24,0),MATCH(集計2021年度販売量!AT$5,集計pivot!$4:$4,0)),0)</f>
        <v>0</v>
      </c>
      <c r="AU14" s="112">
        <f>IFERROR(INDEX(集計pivot!$28:$48,MATCH(集計2021年度販売量!$B14,集計pivot!$A$28:$A$48,0),MATCH(集計2021年度販売量!AT$5,集計pivot!$28:$28,0)),0)</f>
        <v>0</v>
      </c>
      <c r="AV14" s="113">
        <f>IFERROR(INDEX(集計pivot!$112:$131,MATCH(集計2021年度販売量!$B14,集計pivot!$A$112:$A$131,0),MATCH(集計2021年度販売量!AT$5,集計pivot!$112:$112,0)),0)</f>
        <v>0</v>
      </c>
      <c r="AW14" s="114">
        <f>IFERROR(INDEX(集計pivot!$163:$182,MATCH(集計2021年度販売量!$B14,集計pivot!$A$163:$A$182,0),MATCH(集計2021年度販売量!AT$5,集計pivot!$163:$163,0)),0)</f>
        <v>0</v>
      </c>
      <c r="AX14" s="115">
        <f>IFERROR(INDEX(集計pivot!$138:$157,MATCH(集計2021年度販売量!$B14,集計pivot!$A$138:$A$157,0),MATCH(集計2021年度販売量!AT$5,集計pivot!$138:$138,0)),0)</f>
        <v>0</v>
      </c>
      <c r="AY14" s="116">
        <f>IFERROR(INDEX(集計pivot!$83:$102,MATCH(集計2021年度販売量!$B14,集計pivot!$A$83:$A$102,0),MATCH(集計2021年度販売量!AT$5,集計pivot!$83:$83,0)),0)</f>
        <v>0</v>
      </c>
      <c r="AZ14" s="117">
        <f t="shared" si="11"/>
        <v>0</v>
      </c>
      <c r="BA14" s="109">
        <f>IFERROR(INDEX(集計pivot!$4:$24,MATCH(集計2021年度販売量!$B14,集計pivot!$A$4:$A$24,0),MATCH(集計2021年度販売量!BA$5,集計pivot!$4:$4,0)),0)</f>
        <v>0</v>
      </c>
      <c r="BB14" s="112">
        <f>IFERROR(INDEX(集計pivot!$28:$48,MATCH(集計2021年度販売量!$B14,集計pivot!$A$28:$A$48,0),MATCH(集計2021年度販売量!BA$5,集計pivot!$28:$28,0)),0)</f>
        <v>0</v>
      </c>
      <c r="BC14" s="113">
        <f>IFERROR(INDEX(集計pivot!$112:$131,MATCH(集計2021年度販売量!$B14,集計pivot!$A$112:$A$131,0),MATCH(集計2021年度販売量!BA$5,集計pivot!$112:$112,0)),0)</f>
        <v>0</v>
      </c>
      <c r="BD14" s="114">
        <f>IFERROR(INDEX(集計pivot!$163:$182,MATCH(集計2021年度販売量!$B14,集計pivot!$A$163:$A$182,0),MATCH(集計2021年度販売量!BA$5,集計pivot!$163:$163,0)),0)</f>
        <v>0</v>
      </c>
      <c r="BE14" s="115">
        <f>IFERROR(INDEX(集計pivot!$138:$157,MATCH(集計2021年度販売量!$B14,集計pivot!$A$138:$A$157,0),MATCH(集計2021年度販売量!BA$5,集計pivot!$138:$138,0)),0)</f>
        <v>0</v>
      </c>
      <c r="BF14" s="116">
        <f>IFERROR(INDEX(集計pivot!$83:$102,MATCH(集計2021年度販売量!$B14,集計pivot!$A$83:$A$102,0),MATCH(集計2021年度販売量!BA$5,集計pivot!$83:$83,0)),0)</f>
        <v>0</v>
      </c>
      <c r="BG14" s="117">
        <f t="shared" si="12"/>
        <v>0</v>
      </c>
      <c r="BH14" s="109">
        <f>IFERROR(INDEX(集計pivot!$4:$24,MATCH(集計2021年度販売量!$B14,集計pivot!$A$4:$A$24,0),MATCH(集計2021年度販売量!BH$5,集計pivot!$4:$4,0)),0)</f>
        <v>0</v>
      </c>
      <c r="BI14" s="112">
        <f>IFERROR(INDEX(集計pivot!$28:$48,MATCH(集計2021年度販売量!$B14,集計pivot!$A$28:$A$48,0),MATCH(集計2021年度販売量!BH$5,集計pivot!$28:$28,0)),0)</f>
        <v>0</v>
      </c>
      <c r="BJ14" s="113">
        <f>IFERROR(INDEX(集計pivot!$112:$131,MATCH(集計2021年度販売量!$B14,集計pivot!$A$112:$A$131,0),MATCH(集計2021年度販売量!BH$5,集計pivot!$112:$112,0)),0)</f>
        <v>0</v>
      </c>
      <c r="BK14" s="114">
        <f>IFERROR(INDEX(集計pivot!$163:$182,MATCH(集計2021年度販売量!$B14,集計pivot!$A$163:$A$182,0),MATCH(集計2021年度販売量!BH$5,集計pivot!$163:$163,0)),0)</f>
        <v>0</v>
      </c>
      <c r="BL14" s="115">
        <f>IFERROR(INDEX(集計pivot!$138:$157,MATCH(集計2021年度販売量!$B14,集計pivot!$A$138:$A$157,0),MATCH(集計2021年度販売量!BH$5,集計pivot!$138:$138,0)),0)</f>
        <v>0</v>
      </c>
      <c r="BM14" s="116">
        <f>IFERROR(INDEX(集計pivot!$83:$102,MATCH(集計2021年度販売量!$B14,集計pivot!$A$83:$A$102,0),MATCH(集計2021年度販売量!BH$5,集計pivot!$83:$83,0)),0)</f>
        <v>0</v>
      </c>
      <c r="BN14" s="117">
        <f t="shared" si="13"/>
        <v>0</v>
      </c>
      <c r="BO14" s="109">
        <f>IFERROR(INDEX(集計pivot!$4:$24,MATCH(集計2021年度販売量!$B14,集計pivot!$A$4:$A$24,0),MATCH(集計2021年度販売量!BO$5,集計pivot!$4:$4,0)),0)</f>
        <v>0</v>
      </c>
      <c r="BP14" s="112">
        <f>IFERROR(INDEX(集計pivot!$28:$48,MATCH(集計2021年度販売量!$B14,集計pivot!$A$28:$A$48,0),MATCH(集計2021年度販売量!BO$5,集計pivot!$28:$28,0)),0)</f>
        <v>0</v>
      </c>
      <c r="BQ14" s="113">
        <f>IFERROR(INDEX(集計pivot!$112:$131,MATCH(集計2021年度販売量!$B14,集計pivot!$A$112:$A$131,0),MATCH(集計2021年度販売量!BO$5,集計pivot!$112:$112,0)),0)</f>
        <v>0</v>
      </c>
      <c r="BR14" s="114">
        <f>IFERROR(INDEX(集計pivot!$163:$182,MATCH(集計2021年度販売量!$B14,集計pivot!$A$163:$A$182,0),MATCH(集計2021年度販売量!BO$5,集計pivot!$163:$163,0)),0)</f>
        <v>0</v>
      </c>
      <c r="BS14" s="115">
        <f>IFERROR(INDEX(集計pivot!$138:$157,MATCH(集計2021年度販売量!$B14,集計pivot!$A$138:$A$157,0),MATCH(集計2021年度販売量!BO$5,集計pivot!$138:$138,0)),0)</f>
        <v>0</v>
      </c>
      <c r="BT14" s="116">
        <f>IFERROR(INDEX(集計pivot!$83:$102,MATCH(集計2021年度販売量!$B14,集計pivot!$A$83:$A$102,0),MATCH(集計2021年度販売量!BO$5,集計pivot!$83:$83,0)),0)</f>
        <v>0</v>
      </c>
      <c r="BU14" s="117">
        <f t="shared" si="14"/>
        <v>0</v>
      </c>
      <c r="BV14" s="109">
        <f>IFERROR(INDEX(集計pivot!$4:$24,MATCH(集計2021年度販売量!$B14,集計pivot!$A$4:$A$24,0),MATCH(集計2021年度販売量!BV$5,集計pivot!$4:$4,0)),0)</f>
        <v>0</v>
      </c>
      <c r="BW14" s="112">
        <f>IFERROR(INDEX(集計pivot!$28:$48,MATCH(集計2021年度販売量!$B14,集計pivot!$A$28:$A$48,0),MATCH(集計2021年度販売量!BV$5,集計pivot!$28:$28,0)),0)</f>
        <v>0</v>
      </c>
      <c r="BX14" s="113">
        <f>IFERROR(INDEX(集計pivot!$112:$131,MATCH(集計2021年度販売量!$B14,集計pivot!$A$112:$A$131,0),MATCH(集計2021年度販売量!BV$5,集計pivot!$112:$112,0)),0)</f>
        <v>0</v>
      </c>
      <c r="BY14" s="114">
        <f>IFERROR(INDEX(集計pivot!$163:$182,MATCH(集計2021年度販売量!$B14,集計pivot!$A$163:$A$182,0),MATCH(集計2021年度販売量!BV$5,集計pivot!$163:$163,0)),0)</f>
        <v>0</v>
      </c>
      <c r="BZ14" s="115">
        <f>IFERROR(INDEX(集計pivot!$138:$157,MATCH(集計2021年度販売量!$B14,集計pivot!$A$138:$A$157,0),MATCH(集計2021年度販売量!BV$5,集計pivot!$138:$138,0)),0)</f>
        <v>0</v>
      </c>
      <c r="CA14" s="116">
        <f>IFERROR(INDEX(集計pivot!$83:$102,MATCH(集計2021年度販売量!$B14,集計pivot!$A$83:$A$102,0),MATCH(集計2021年度販売量!BV$5,集計pivot!$83:$83,0)),0)</f>
        <v>0</v>
      </c>
      <c r="CB14" s="117">
        <f t="shared" si="15"/>
        <v>0</v>
      </c>
      <c r="CC14" s="109">
        <f>IFERROR(INDEX(集計pivot!$4:$24,MATCH(集計2021年度販売量!$B14,集計pivot!$A$4:$A$24,0),MATCH(集計2021年度販売量!CC$5,集計pivot!$4:$4,0)),0)</f>
        <v>0</v>
      </c>
      <c r="CD14" s="112">
        <f>IFERROR(INDEX(集計pivot!$28:$48,MATCH(集計2021年度販売量!$B14,集計pivot!$A$28:$A$48,0),MATCH(集計2021年度販売量!CC$5,集計pivot!$28:$28,0)),0)</f>
        <v>0</v>
      </c>
      <c r="CE14" s="113">
        <f>IFERROR(INDEX(集計pivot!$112:$131,MATCH(集計2021年度販売量!$B14,集計pivot!$A$112:$A$131,0),MATCH(集計2021年度販売量!CC$5,集計pivot!$112:$112,0)),0)</f>
        <v>0</v>
      </c>
      <c r="CF14" s="114">
        <f>IFERROR(INDEX(集計pivot!$163:$182,MATCH(集計2021年度販売量!$B14,集計pivot!$A$163:$A$182,0),MATCH(集計2021年度販売量!CC$5,集計pivot!$163:$163,0)),0)</f>
        <v>0</v>
      </c>
      <c r="CG14" s="115">
        <f>IFERROR(INDEX(集計pivot!$138:$157,MATCH(集計2021年度販売量!$B14,集計pivot!$A$138:$A$157,0),MATCH(集計2021年度販売量!CC$5,集計pivot!$138:$138,0)),0)</f>
        <v>0</v>
      </c>
      <c r="CH14" s="116">
        <f>IFERROR(INDEX(集計pivot!$83:$102,MATCH(集計2021年度販売量!$B14,集計pivot!$A$83:$A$102,0),MATCH(集計2021年度販売量!CC$5,集計pivot!$83:$83,0)),0)</f>
        <v>0</v>
      </c>
      <c r="CI14" s="117">
        <f t="shared" si="16"/>
        <v>0</v>
      </c>
      <c r="CK14" t="str">
        <f t="shared" si="0"/>
        <v>甘味果実酒</v>
      </c>
      <c r="CL14" s="130">
        <f t="shared" si="1"/>
        <v>0</v>
      </c>
      <c r="CM14" s="130">
        <f t="shared" si="17"/>
        <v>0</v>
      </c>
      <c r="CN14" s="130">
        <f t="shared" si="2"/>
        <v>0</v>
      </c>
      <c r="CO14" s="130">
        <f t="shared" si="3"/>
        <v>0</v>
      </c>
      <c r="CQ14" s="131" t="str">
        <f t="shared" si="4"/>
        <v>甘味果実酒</v>
      </c>
      <c r="CR14" s="46">
        <f t="shared" si="18"/>
        <v>0</v>
      </c>
      <c r="CS14" s="46">
        <f t="shared" si="19"/>
        <v>0</v>
      </c>
      <c r="CT14" s="46">
        <f t="shared" si="20"/>
        <v>0</v>
      </c>
      <c r="CU14" s="46">
        <f t="shared" si="21"/>
        <v>0</v>
      </c>
      <c r="CY14" s="133" t="s">
        <v>308</v>
      </c>
      <c r="CZ14" s="134">
        <f t="shared" si="22"/>
        <v>0</v>
      </c>
      <c r="DA14" s="134"/>
      <c r="DB14" s="134">
        <f t="shared" si="23"/>
        <v>0</v>
      </c>
      <c r="DC14" s="134">
        <f t="shared" si="24"/>
        <v>0</v>
      </c>
    </row>
    <row r="15" spans="2:107" s="46" customFormat="1" x14ac:dyDescent="0.55000000000000004">
      <c r="B15" s="52" t="str">
        <f>'master（記入例）'!AL11</f>
        <v>ウイスキー</v>
      </c>
      <c r="C15" s="107">
        <v>38.700999999999993</v>
      </c>
      <c r="D15" s="109">
        <f>IFERROR(INDEX(集計pivot!$4:$24,MATCH(集計2021年度販売量!$B15,集計pivot!$A$4:$A$24,0),MATCH(集計2021年度販売量!D$5,集計pivot!$4:$4,0)),0)</f>
        <v>0</v>
      </c>
      <c r="E15" s="112">
        <f>IFERROR(INDEX(集計pivot!$28:$48,MATCH(集計2021年度販売量!$B15,集計pivot!$A$28:$A$48,0),MATCH(集計2021年度販売量!D$5,集計pivot!$28:$28,0)),0)</f>
        <v>0</v>
      </c>
      <c r="F15" s="113">
        <f>IFERROR(INDEX(集計pivot!$112:$131,MATCH(集計2021年度販売量!$B15,集計pivot!$A$112:$A$131,0),MATCH(集計2021年度販売量!D$5,集計pivot!$112:$112,0)),0)</f>
        <v>0</v>
      </c>
      <c r="G15" s="114">
        <f>IFERROR(INDEX(集計pivot!$163:$182,MATCH(集計2021年度販売量!$B15,集計pivot!$A$163:$A$182,0),MATCH(集計2021年度販売量!D$5,集計pivot!$163:$163,0)),0)</f>
        <v>0</v>
      </c>
      <c r="H15" s="115">
        <f>IFERROR(INDEX(集計pivot!$138:$157,MATCH(集計2021年度販売量!$B15,集計pivot!$A$138:$A$157,0),MATCH(集計2021年度販売量!D$5,集計pivot!$138:$138,0)),0)</f>
        <v>0</v>
      </c>
      <c r="I15" s="116">
        <f>IFERROR(INDEX(集計pivot!$83:$102,MATCH(集計2021年度販売量!$B15,集計pivot!$A$83:$A$102,0),MATCH(集計2021年度販売量!D$5,集計pivot!$83:$83,0)),0)</f>
        <v>0</v>
      </c>
      <c r="J15" s="117">
        <f t="shared" si="5"/>
        <v>38.700999999999993</v>
      </c>
      <c r="K15" s="109">
        <f>IFERROR(INDEX(集計pivot!$4:$24,MATCH(集計2021年度販売量!$B15,集計pivot!$A$4:$A$24,0),MATCH(集計2021年度販売量!K$5,集計pivot!$4:$4,0)),0)</f>
        <v>0</v>
      </c>
      <c r="L15" s="112">
        <f>IFERROR(INDEX(集計pivot!$28:$48,MATCH(集計2021年度販売量!$B15,集計pivot!$A$28:$A$48,0),MATCH(集計2021年度販売量!K$5,集計pivot!$28:$28,0)),0)</f>
        <v>0</v>
      </c>
      <c r="M15" s="113">
        <f>IFERROR(INDEX(集計pivot!$112:$131,MATCH(集計2021年度販売量!$B15,集計pivot!$A$112:$A$131,0),MATCH(集計2021年度販売量!K$5,集計pivot!$112:$112,0)),0)</f>
        <v>0</v>
      </c>
      <c r="N15" s="114">
        <f>IFERROR(INDEX(集計pivot!$163:$182,MATCH(集計2021年度販売量!$B15,集計pivot!$A$163:$A$182,0),MATCH(集計2021年度販売量!K$5,集計pivot!$163:$163,0)),0)</f>
        <v>0</v>
      </c>
      <c r="O15" s="115">
        <f>IFERROR(INDEX(集計pivot!$138:$157,MATCH(集計2021年度販売量!$B15,集計pivot!$A$138:$A$157,0),MATCH(集計2021年度販売量!K$5,集計pivot!$138:$138,0)),0)</f>
        <v>0</v>
      </c>
      <c r="P15" s="116">
        <f>IFERROR(INDEX(集計pivot!$83:$102,MATCH(集計2021年度販売量!$B15,集計pivot!$A$83:$A$102,0),MATCH(集計2021年度販売量!K$5,集計pivot!$83:$83,0)),0)</f>
        <v>0</v>
      </c>
      <c r="Q15" s="117">
        <f t="shared" si="6"/>
        <v>38.700999999999993</v>
      </c>
      <c r="R15" s="109">
        <f>IFERROR(INDEX(集計pivot!$4:$24,MATCH(集計2021年度販売量!$B15,集計pivot!$A$4:$A$24,0),MATCH(集計2021年度販売量!R$5,集計pivot!$4:$4,0)),0)</f>
        <v>0</v>
      </c>
      <c r="S15" s="112">
        <f>IFERROR(INDEX(集計pivot!$28:$48,MATCH(集計2021年度販売量!$B15,集計pivot!$A$28:$A$48,0),MATCH(集計2021年度販売量!R$5,集計pivot!$28:$28,0)),0)</f>
        <v>0</v>
      </c>
      <c r="T15" s="113">
        <f>IFERROR(INDEX(集計pivot!$112:$131,MATCH(集計2021年度販売量!$B15,集計pivot!$A$112:$A$131,0),MATCH(集計2021年度販売量!R$5,集計pivot!$112:$112,0)),0)</f>
        <v>0</v>
      </c>
      <c r="U15" s="114">
        <f>IFERROR(INDEX(集計pivot!$163:$182,MATCH(集計2021年度販売量!$B15,集計pivot!$A$163:$A$182,0),MATCH(集計2021年度販売量!R$5,集計pivot!$163:$163,0)),0)</f>
        <v>0</v>
      </c>
      <c r="V15" s="115">
        <f>IFERROR(INDEX(集計pivot!$138:$157,MATCH(集計2021年度販売量!$B15,集計pivot!$A$138:$A$157,0),MATCH(集計2021年度販売量!R$5,集計pivot!$138:$138,0)),0)</f>
        <v>0</v>
      </c>
      <c r="W15" s="116">
        <f>IFERROR(INDEX(集計pivot!$83:$102,MATCH(集計2021年度販売量!$B15,集計pivot!$A$83:$A$102,0),MATCH(集計2021年度販売量!R$5,集計pivot!$83:$83,0)),0)</f>
        <v>0</v>
      </c>
      <c r="X15" s="117">
        <f t="shared" si="7"/>
        <v>38.700999999999993</v>
      </c>
      <c r="Y15" s="109">
        <f>IFERROR(INDEX(集計pivot!$4:$24,MATCH(集計2021年度販売量!$B15,集計pivot!$A$4:$A$24,0),MATCH(集計2021年度販売量!Y$5,集計pivot!$4:$4,0)),0)</f>
        <v>0</v>
      </c>
      <c r="Z15" s="112">
        <f>IFERROR(INDEX(集計pivot!$28:$48,MATCH(集計2021年度販売量!$B15,集計pivot!$A$28:$A$48,0),MATCH(集計2021年度販売量!Y$5,集計pivot!$28:$28,0)),0)</f>
        <v>0</v>
      </c>
      <c r="AA15" s="113">
        <f>IFERROR(INDEX(集計pivot!$112:$131,MATCH(集計2021年度販売量!$B15,集計pivot!$A$112:$A$131,0),MATCH(集計2021年度販売量!Y$5,集計pivot!$112:$112,0)),0)</f>
        <v>0</v>
      </c>
      <c r="AB15" s="114">
        <f>IFERROR(INDEX(集計pivot!$163:$182,MATCH(集計2021年度販売量!$B15,集計pivot!$A$163:$A$182,0),MATCH(集計2021年度販売量!Y$5,集計pivot!$163:$163,0)),0)</f>
        <v>0</v>
      </c>
      <c r="AC15" s="115">
        <f>IFERROR(INDEX(集計pivot!$138:$157,MATCH(集計2021年度販売量!$B15,集計pivot!$A$138:$A$157,0),MATCH(集計2021年度販売量!Y$5,集計pivot!$138:$138,0)),0)</f>
        <v>0</v>
      </c>
      <c r="AD15" s="116">
        <f>IFERROR(INDEX(集計pivot!$83:$102,MATCH(集計2021年度販売量!$B15,集計pivot!$A$83:$A$102,0),MATCH(集計2021年度販売量!Y$5,集計pivot!$83:$83,0)),0)</f>
        <v>0</v>
      </c>
      <c r="AE15" s="117">
        <f t="shared" si="8"/>
        <v>38.700999999999993</v>
      </c>
      <c r="AF15" s="109">
        <f>IFERROR(INDEX(集計pivot!$4:$24,MATCH(集計2021年度販売量!$B15,集計pivot!$A$4:$A$24,0),MATCH(集計2021年度販売量!AF$5,集計pivot!$4:$4,0)),0)</f>
        <v>0</v>
      </c>
      <c r="AG15" s="112">
        <f>IFERROR(INDEX(集計pivot!$28:$48,MATCH(集計2021年度販売量!$B15,集計pivot!$A$28:$A$48,0),MATCH(集計2021年度販売量!AF$5,集計pivot!$28:$28,0)),0)</f>
        <v>0</v>
      </c>
      <c r="AH15" s="113">
        <f>IFERROR(INDEX(集計pivot!$112:$131,MATCH(集計2021年度販売量!$B15,集計pivot!$A$112:$A$131,0),MATCH(集計2021年度販売量!AF$5,集計pivot!$112:$112,0)),0)</f>
        <v>0</v>
      </c>
      <c r="AI15" s="114">
        <f>IFERROR(INDEX(集計pivot!$163:$182,MATCH(集計2021年度販売量!$B15,集計pivot!$A$163:$A$182,0),MATCH(集計2021年度販売量!AF$5,集計pivot!$163:$163,0)),0)</f>
        <v>0</v>
      </c>
      <c r="AJ15" s="115">
        <f>IFERROR(INDEX(集計pivot!$138:$157,MATCH(集計2021年度販売量!$B15,集計pivot!$A$138:$A$157,0),MATCH(集計2021年度販売量!AF$5,集計pivot!$138:$138,0)),0)</f>
        <v>0</v>
      </c>
      <c r="AK15" s="116">
        <f>IFERROR(INDEX(集計pivot!$83:$102,MATCH(集計2021年度販売量!$B15,集計pivot!$A$83:$A$102,0),MATCH(集計2021年度販売量!AF$5,集計pivot!$83:$83,0)),0)</f>
        <v>0</v>
      </c>
      <c r="AL15" s="117">
        <f t="shared" si="9"/>
        <v>38.700999999999993</v>
      </c>
      <c r="AM15" s="109">
        <f>IFERROR(INDEX(集計pivot!$4:$24,MATCH(集計2021年度販売量!$B15,集計pivot!$A$4:$A$24,0),MATCH(集計2021年度販売量!AM$5,集計pivot!$4:$4,0)),0)</f>
        <v>0</v>
      </c>
      <c r="AN15" s="112">
        <f>IFERROR(INDEX(集計pivot!$28:$48,MATCH(集計2021年度販売量!$B15,集計pivot!$A$28:$A$48,0),MATCH(集計2021年度販売量!AM$5,集計pivot!$28:$28,0)),0)</f>
        <v>0</v>
      </c>
      <c r="AO15" s="113">
        <f>IFERROR(INDEX(集計pivot!$112:$131,MATCH(集計2021年度販売量!$B15,集計pivot!$A$112:$A$131,0),MATCH(集計2021年度販売量!AM$5,集計pivot!$112:$112,0)),0)</f>
        <v>0</v>
      </c>
      <c r="AP15" s="114">
        <f>IFERROR(INDEX(集計pivot!$163:$182,MATCH(集計2021年度販売量!$B15,集計pivot!$A$163:$A$182,0),MATCH(集計2021年度販売量!AM$5,集計pivot!$163:$163,0)),0)</f>
        <v>0</v>
      </c>
      <c r="AQ15" s="115">
        <f>IFERROR(INDEX(集計pivot!$138:$157,MATCH(集計2021年度販売量!$B15,集計pivot!$A$138:$A$157,0),MATCH(集計2021年度販売量!AM$5,集計pivot!$138:$138,0)),0)</f>
        <v>0</v>
      </c>
      <c r="AR15" s="116">
        <f>IFERROR(INDEX(集計pivot!$83:$102,MATCH(集計2021年度販売量!$B15,集計pivot!$A$83:$A$102,0),MATCH(集計2021年度販売量!AM$5,集計pivot!$83:$83,0)),0)</f>
        <v>0</v>
      </c>
      <c r="AS15" s="117">
        <f t="shared" si="10"/>
        <v>38.700999999999993</v>
      </c>
      <c r="AT15" s="109">
        <f>IFERROR(INDEX(集計pivot!$4:$24,MATCH(集計2021年度販売量!$B15,集計pivot!$A$4:$A$24,0),MATCH(集計2021年度販売量!AT$5,集計pivot!$4:$4,0)),0)</f>
        <v>0</v>
      </c>
      <c r="AU15" s="112">
        <f>IFERROR(INDEX(集計pivot!$28:$48,MATCH(集計2021年度販売量!$B15,集計pivot!$A$28:$A$48,0),MATCH(集計2021年度販売量!AT$5,集計pivot!$28:$28,0)),0)</f>
        <v>0</v>
      </c>
      <c r="AV15" s="113">
        <f>IFERROR(INDEX(集計pivot!$112:$131,MATCH(集計2021年度販売量!$B15,集計pivot!$A$112:$A$131,0),MATCH(集計2021年度販売量!AT$5,集計pivot!$112:$112,0)),0)</f>
        <v>0</v>
      </c>
      <c r="AW15" s="114">
        <f>IFERROR(INDEX(集計pivot!$163:$182,MATCH(集計2021年度販売量!$B15,集計pivot!$A$163:$A$182,0),MATCH(集計2021年度販売量!AT$5,集計pivot!$163:$163,0)),0)</f>
        <v>0</v>
      </c>
      <c r="AX15" s="115">
        <f>IFERROR(INDEX(集計pivot!$138:$157,MATCH(集計2021年度販売量!$B15,集計pivot!$A$138:$A$157,0),MATCH(集計2021年度販売量!AT$5,集計pivot!$138:$138,0)),0)</f>
        <v>0</v>
      </c>
      <c r="AY15" s="116">
        <f>IFERROR(INDEX(集計pivot!$83:$102,MATCH(集計2021年度販売量!$B15,集計pivot!$A$83:$A$102,0),MATCH(集計2021年度販売量!AT$5,集計pivot!$83:$83,0)),0)</f>
        <v>0</v>
      </c>
      <c r="AZ15" s="117">
        <f t="shared" si="11"/>
        <v>38.700999999999993</v>
      </c>
      <c r="BA15" s="109">
        <f>IFERROR(INDEX(集計pivot!$4:$24,MATCH(集計2021年度販売量!$B15,集計pivot!$A$4:$A$24,0),MATCH(集計2021年度販売量!BA$5,集計pivot!$4:$4,0)),0)</f>
        <v>0</v>
      </c>
      <c r="BB15" s="112">
        <f>IFERROR(INDEX(集計pivot!$28:$48,MATCH(集計2021年度販売量!$B15,集計pivot!$A$28:$A$48,0),MATCH(集計2021年度販売量!BA$5,集計pivot!$28:$28,0)),0)</f>
        <v>0</v>
      </c>
      <c r="BC15" s="113">
        <f>IFERROR(INDEX(集計pivot!$112:$131,MATCH(集計2021年度販売量!$B15,集計pivot!$A$112:$A$131,0),MATCH(集計2021年度販売量!BA$5,集計pivot!$112:$112,0)),0)</f>
        <v>0</v>
      </c>
      <c r="BD15" s="114">
        <f>IFERROR(INDEX(集計pivot!$163:$182,MATCH(集計2021年度販売量!$B15,集計pivot!$A$163:$A$182,0),MATCH(集計2021年度販売量!BA$5,集計pivot!$163:$163,0)),0)</f>
        <v>0</v>
      </c>
      <c r="BE15" s="115">
        <f>IFERROR(INDEX(集計pivot!$138:$157,MATCH(集計2021年度販売量!$B15,集計pivot!$A$138:$A$157,0),MATCH(集計2021年度販売量!BA$5,集計pivot!$138:$138,0)),0)</f>
        <v>0</v>
      </c>
      <c r="BF15" s="116">
        <f>IFERROR(INDEX(集計pivot!$83:$102,MATCH(集計2021年度販売量!$B15,集計pivot!$A$83:$A$102,0),MATCH(集計2021年度販売量!BA$5,集計pivot!$83:$83,0)),0)</f>
        <v>0</v>
      </c>
      <c r="BG15" s="117">
        <f t="shared" si="12"/>
        <v>38.700999999999993</v>
      </c>
      <c r="BH15" s="109">
        <f>IFERROR(INDEX(集計pivot!$4:$24,MATCH(集計2021年度販売量!$B15,集計pivot!$A$4:$A$24,0),MATCH(集計2021年度販売量!BH$5,集計pivot!$4:$4,0)),0)</f>
        <v>0</v>
      </c>
      <c r="BI15" s="112">
        <f>IFERROR(INDEX(集計pivot!$28:$48,MATCH(集計2021年度販売量!$B15,集計pivot!$A$28:$A$48,0),MATCH(集計2021年度販売量!BH$5,集計pivot!$28:$28,0)),0)</f>
        <v>0</v>
      </c>
      <c r="BJ15" s="113">
        <f>IFERROR(INDEX(集計pivot!$112:$131,MATCH(集計2021年度販売量!$B15,集計pivot!$A$112:$A$131,0),MATCH(集計2021年度販売量!BH$5,集計pivot!$112:$112,0)),0)</f>
        <v>0</v>
      </c>
      <c r="BK15" s="114">
        <f>IFERROR(INDEX(集計pivot!$163:$182,MATCH(集計2021年度販売量!$B15,集計pivot!$A$163:$A$182,0),MATCH(集計2021年度販売量!BH$5,集計pivot!$163:$163,0)),0)</f>
        <v>0</v>
      </c>
      <c r="BL15" s="115">
        <f>IFERROR(INDEX(集計pivot!$138:$157,MATCH(集計2021年度販売量!$B15,集計pivot!$A$138:$A$157,0),MATCH(集計2021年度販売量!BH$5,集計pivot!$138:$138,0)),0)</f>
        <v>0</v>
      </c>
      <c r="BM15" s="116">
        <f>IFERROR(INDEX(集計pivot!$83:$102,MATCH(集計2021年度販売量!$B15,集計pivot!$A$83:$A$102,0),MATCH(集計2021年度販売量!BH$5,集計pivot!$83:$83,0)),0)</f>
        <v>0</v>
      </c>
      <c r="BN15" s="117">
        <f t="shared" si="13"/>
        <v>38.700999999999993</v>
      </c>
      <c r="BO15" s="109">
        <f>IFERROR(INDEX(集計pivot!$4:$24,MATCH(集計2021年度販売量!$B15,集計pivot!$A$4:$A$24,0),MATCH(集計2021年度販売量!BO$5,集計pivot!$4:$4,0)),0)</f>
        <v>0</v>
      </c>
      <c r="BP15" s="112">
        <f>IFERROR(INDEX(集計pivot!$28:$48,MATCH(集計2021年度販売量!$B15,集計pivot!$A$28:$A$48,0),MATCH(集計2021年度販売量!BO$5,集計pivot!$28:$28,0)),0)</f>
        <v>0</v>
      </c>
      <c r="BQ15" s="113">
        <f>IFERROR(INDEX(集計pivot!$112:$131,MATCH(集計2021年度販売量!$B15,集計pivot!$A$112:$A$131,0),MATCH(集計2021年度販売量!BO$5,集計pivot!$112:$112,0)),0)</f>
        <v>0</v>
      </c>
      <c r="BR15" s="114">
        <f>IFERROR(INDEX(集計pivot!$163:$182,MATCH(集計2021年度販売量!$B15,集計pivot!$A$163:$A$182,0),MATCH(集計2021年度販売量!BO$5,集計pivot!$163:$163,0)),0)</f>
        <v>0</v>
      </c>
      <c r="BS15" s="115">
        <f>IFERROR(INDEX(集計pivot!$138:$157,MATCH(集計2021年度販売量!$B15,集計pivot!$A$138:$A$157,0),MATCH(集計2021年度販売量!BO$5,集計pivot!$138:$138,0)),0)</f>
        <v>0</v>
      </c>
      <c r="BT15" s="116">
        <f>IFERROR(INDEX(集計pivot!$83:$102,MATCH(集計2021年度販売量!$B15,集計pivot!$A$83:$A$102,0),MATCH(集計2021年度販売量!BO$5,集計pivot!$83:$83,0)),0)</f>
        <v>0</v>
      </c>
      <c r="BU15" s="117">
        <f t="shared" si="14"/>
        <v>38.700999999999993</v>
      </c>
      <c r="BV15" s="109">
        <f>IFERROR(INDEX(集計pivot!$4:$24,MATCH(集計2021年度販売量!$B15,集計pivot!$A$4:$A$24,0),MATCH(集計2021年度販売量!BV$5,集計pivot!$4:$4,0)),0)</f>
        <v>0</v>
      </c>
      <c r="BW15" s="112">
        <f>IFERROR(INDEX(集計pivot!$28:$48,MATCH(集計2021年度販売量!$B15,集計pivot!$A$28:$A$48,0),MATCH(集計2021年度販売量!BV$5,集計pivot!$28:$28,0)),0)</f>
        <v>0</v>
      </c>
      <c r="BX15" s="113">
        <f>IFERROR(INDEX(集計pivot!$112:$131,MATCH(集計2021年度販売量!$B15,集計pivot!$A$112:$A$131,0),MATCH(集計2021年度販売量!BV$5,集計pivot!$112:$112,0)),0)</f>
        <v>0</v>
      </c>
      <c r="BY15" s="114">
        <f>IFERROR(INDEX(集計pivot!$163:$182,MATCH(集計2021年度販売量!$B15,集計pivot!$A$163:$A$182,0),MATCH(集計2021年度販売量!BV$5,集計pivot!$163:$163,0)),0)</f>
        <v>0</v>
      </c>
      <c r="BZ15" s="115">
        <f>IFERROR(INDEX(集計pivot!$138:$157,MATCH(集計2021年度販売量!$B15,集計pivot!$A$138:$A$157,0),MATCH(集計2021年度販売量!BV$5,集計pivot!$138:$138,0)),0)</f>
        <v>0</v>
      </c>
      <c r="CA15" s="116">
        <f>IFERROR(INDEX(集計pivot!$83:$102,MATCH(集計2021年度販売量!$B15,集計pivot!$A$83:$A$102,0),MATCH(集計2021年度販売量!BV$5,集計pivot!$83:$83,0)),0)</f>
        <v>0</v>
      </c>
      <c r="CB15" s="117">
        <f t="shared" si="15"/>
        <v>38.700999999999993</v>
      </c>
      <c r="CC15" s="109">
        <f>IFERROR(INDEX(集計pivot!$4:$24,MATCH(集計2021年度販売量!$B15,集計pivot!$A$4:$A$24,0),MATCH(集計2021年度販売量!CC$5,集計pivot!$4:$4,0)),0)</f>
        <v>0</v>
      </c>
      <c r="CD15" s="112">
        <f>IFERROR(INDEX(集計pivot!$28:$48,MATCH(集計2021年度販売量!$B15,集計pivot!$A$28:$A$48,0),MATCH(集計2021年度販売量!CC$5,集計pivot!$28:$28,0)),0)</f>
        <v>0</v>
      </c>
      <c r="CE15" s="113">
        <f>IFERROR(INDEX(集計pivot!$112:$131,MATCH(集計2021年度販売量!$B15,集計pivot!$A$112:$A$131,0),MATCH(集計2021年度販売量!CC$5,集計pivot!$112:$112,0)),0)</f>
        <v>0</v>
      </c>
      <c r="CF15" s="114">
        <f>IFERROR(INDEX(集計pivot!$163:$182,MATCH(集計2021年度販売量!$B15,集計pivot!$A$163:$A$182,0),MATCH(集計2021年度販売量!CC$5,集計pivot!$163:$163,0)),0)</f>
        <v>0</v>
      </c>
      <c r="CG15" s="115">
        <f>IFERROR(INDEX(集計pivot!$138:$157,MATCH(集計2021年度販売量!$B15,集計pivot!$A$138:$A$157,0),MATCH(集計2021年度販売量!CC$5,集計pivot!$138:$138,0)),0)</f>
        <v>0</v>
      </c>
      <c r="CH15" s="116">
        <f>IFERROR(INDEX(集計pivot!$83:$102,MATCH(集計2021年度販売量!$B15,集計pivot!$A$83:$A$102,0),MATCH(集計2021年度販売量!CC$5,集計pivot!$83:$83,0)),0)</f>
        <v>0</v>
      </c>
      <c r="CI15" s="117">
        <f t="shared" si="16"/>
        <v>38.700999999999993</v>
      </c>
      <c r="CK15" t="str">
        <f t="shared" si="0"/>
        <v>ウイスキー</v>
      </c>
      <c r="CL15" s="130">
        <f t="shared" si="1"/>
        <v>0</v>
      </c>
      <c r="CM15" s="130">
        <f t="shared" si="17"/>
        <v>38.700999999999993</v>
      </c>
      <c r="CN15" s="130">
        <f t="shared" si="2"/>
        <v>0</v>
      </c>
      <c r="CO15" s="130">
        <f t="shared" si="3"/>
        <v>38.700999999999993</v>
      </c>
      <c r="CQ15" s="131" t="str">
        <f t="shared" si="4"/>
        <v>ウイスキー</v>
      </c>
      <c r="CR15" s="46">
        <f t="shared" si="18"/>
        <v>0</v>
      </c>
      <c r="CS15" s="46">
        <f t="shared" si="19"/>
        <v>39</v>
      </c>
      <c r="CT15" s="46">
        <f t="shared" si="20"/>
        <v>0</v>
      </c>
      <c r="CU15" s="46">
        <f t="shared" si="21"/>
        <v>39</v>
      </c>
      <c r="CY15" s="133" t="s">
        <v>309</v>
      </c>
      <c r="CZ15" s="134">
        <f t="shared" si="22"/>
        <v>0</v>
      </c>
      <c r="DA15" s="134"/>
      <c r="DB15" s="134">
        <f t="shared" si="23"/>
        <v>39</v>
      </c>
      <c r="DC15" s="134">
        <f t="shared" si="24"/>
        <v>39</v>
      </c>
    </row>
    <row r="16" spans="2:107" s="46" customFormat="1" x14ac:dyDescent="0.55000000000000004">
      <c r="B16" s="52" t="str">
        <f>'master（記入例）'!AL12</f>
        <v>ブランデー</v>
      </c>
      <c r="C16" s="107">
        <v>30.709999999999994</v>
      </c>
      <c r="D16" s="109">
        <f>IFERROR(INDEX(集計pivot!$4:$24,MATCH(集計2021年度販売量!$B16,集計pivot!$A$4:$A$24,0),MATCH(集計2021年度販売量!D$5,集計pivot!$4:$4,0)),0)</f>
        <v>0</v>
      </c>
      <c r="E16" s="112">
        <f>IFERROR(INDEX(集計pivot!$28:$48,MATCH(集計2021年度販売量!$B16,集計pivot!$A$28:$A$48,0),MATCH(集計2021年度販売量!D$5,集計pivot!$28:$28,0)),0)</f>
        <v>0</v>
      </c>
      <c r="F16" s="113">
        <f>IFERROR(INDEX(集計pivot!$112:$131,MATCH(集計2021年度販売量!$B16,集計pivot!$A$112:$A$131,0),MATCH(集計2021年度販売量!D$5,集計pivot!$112:$112,0)),0)</f>
        <v>0</v>
      </c>
      <c r="G16" s="114">
        <f>IFERROR(INDEX(集計pivot!$163:$182,MATCH(集計2021年度販売量!$B16,集計pivot!$A$163:$A$182,0),MATCH(集計2021年度販売量!D$5,集計pivot!$163:$163,0)),0)</f>
        <v>0</v>
      </c>
      <c r="H16" s="115">
        <f>IFERROR(INDEX(集計pivot!$138:$157,MATCH(集計2021年度販売量!$B16,集計pivot!$A$138:$A$157,0),MATCH(集計2021年度販売量!D$5,集計pivot!$138:$138,0)),0)</f>
        <v>0</v>
      </c>
      <c r="I16" s="116">
        <f>IFERROR(INDEX(集計pivot!$83:$102,MATCH(集計2021年度販売量!$B16,集計pivot!$A$83:$A$102,0),MATCH(集計2021年度販売量!D$5,集計pivot!$83:$83,0)),0)</f>
        <v>0</v>
      </c>
      <c r="J16" s="117">
        <f t="shared" si="5"/>
        <v>30.709999999999994</v>
      </c>
      <c r="K16" s="109">
        <f>IFERROR(INDEX(集計pivot!$4:$24,MATCH(集計2021年度販売量!$B16,集計pivot!$A$4:$A$24,0),MATCH(集計2021年度販売量!K$5,集計pivot!$4:$4,0)),0)</f>
        <v>0</v>
      </c>
      <c r="L16" s="112">
        <f>IFERROR(INDEX(集計pivot!$28:$48,MATCH(集計2021年度販売量!$B16,集計pivot!$A$28:$A$48,0),MATCH(集計2021年度販売量!K$5,集計pivot!$28:$28,0)),0)</f>
        <v>0</v>
      </c>
      <c r="M16" s="113">
        <f>IFERROR(INDEX(集計pivot!$112:$131,MATCH(集計2021年度販売量!$B16,集計pivot!$A$112:$A$131,0),MATCH(集計2021年度販売量!K$5,集計pivot!$112:$112,0)),0)</f>
        <v>0</v>
      </c>
      <c r="N16" s="114">
        <f>IFERROR(INDEX(集計pivot!$163:$182,MATCH(集計2021年度販売量!$B16,集計pivot!$A$163:$A$182,0),MATCH(集計2021年度販売量!K$5,集計pivot!$163:$163,0)),0)</f>
        <v>0</v>
      </c>
      <c r="O16" s="115">
        <f>IFERROR(INDEX(集計pivot!$138:$157,MATCH(集計2021年度販売量!$B16,集計pivot!$A$138:$A$157,0),MATCH(集計2021年度販売量!K$5,集計pivot!$138:$138,0)),0)</f>
        <v>0</v>
      </c>
      <c r="P16" s="116">
        <f>IFERROR(INDEX(集計pivot!$83:$102,MATCH(集計2021年度販売量!$B16,集計pivot!$A$83:$A$102,0),MATCH(集計2021年度販売量!K$5,集計pivot!$83:$83,0)),0)</f>
        <v>0</v>
      </c>
      <c r="Q16" s="117">
        <f t="shared" si="6"/>
        <v>30.709999999999994</v>
      </c>
      <c r="R16" s="109">
        <f>IFERROR(INDEX(集計pivot!$4:$24,MATCH(集計2021年度販売量!$B16,集計pivot!$A$4:$A$24,0),MATCH(集計2021年度販売量!R$5,集計pivot!$4:$4,0)),0)</f>
        <v>0</v>
      </c>
      <c r="S16" s="112">
        <f>IFERROR(INDEX(集計pivot!$28:$48,MATCH(集計2021年度販売量!$B16,集計pivot!$A$28:$A$48,0),MATCH(集計2021年度販売量!R$5,集計pivot!$28:$28,0)),0)</f>
        <v>0</v>
      </c>
      <c r="T16" s="113">
        <f>IFERROR(INDEX(集計pivot!$112:$131,MATCH(集計2021年度販売量!$B16,集計pivot!$A$112:$A$131,0),MATCH(集計2021年度販売量!R$5,集計pivot!$112:$112,0)),0)</f>
        <v>0</v>
      </c>
      <c r="U16" s="114">
        <f>IFERROR(INDEX(集計pivot!$163:$182,MATCH(集計2021年度販売量!$B16,集計pivot!$A$163:$A$182,0),MATCH(集計2021年度販売量!R$5,集計pivot!$163:$163,0)),0)</f>
        <v>0</v>
      </c>
      <c r="V16" s="115">
        <f>IFERROR(INDEX(集計pivot!$138:$157,MATCH(集計2021年度販売量!$B16,集計pivot!$A$138:$A$157,0),MATCH(集計2021年度販売量!R$5,集計pivot!$138:$138,0)),0)</f>
        <v>0</v>
      </c>
      <c r="W16" s="116">
        <f>IFERROR(INDEX(集計pivot!$83:$102,MATCH(集計2021年度販売量!$B16,集計pivot!$A$83:$A$102,0),MATCH(集計2021年度販売量!R$5,集計pivot!$83:$83,0)),0)</f>
        <v>0</v>
      </c>
      <c r="X16" s="117">
        <f t="shared" si="7"/>
        <v>30.709999999999994</v>
      </c>
      <c r="Y16" s="109">
        <f>IFERROR(INDEX(集計pivot!$4:$24,MATCH(集計2021年度販売量!$B16,集計pivot!$A$4:$A$24,0),MATCH(集計2021年度販売量!Y$5,集計pivot!$4:$4,0)),0)</f>
        <v>0</v>
      </c>
      <c r="Z16" s="112">
        <f>IFERROR(INDEX(集計pivot!$28:$48,MATCH(集計2021年度販売量!$B16,集計pivot!$A$28:$A$48,0),MATCH(集計2021年度販売量!Y$5,集計pivot!$28:$28,0)),0)</f>
        <v>0</v>
      </c>
      <c r="AA16" s="113">
        <f>IFERROR(INDEX(集計pivot!$112:$131,MATCH(集計2021年度販売量!$B16,集計pivot!$A$112:$A$131,0),MATCH(集計2021年度販売量!Y$5,集計pivot!$112:$112,0)),0)</f>
        <v>0</v>
      </c>
      <c r="AB16" s="114">
        <f>IFERROR(INDEX(集計pivot!$163:$182,MATCH(集計2021年度販売量!$B16,集計pivot!$A$163:$A$182,0),MATCH(集計2021年度販売量!Y$5,集計pivot!$163:$163,0)),0)</f>
        <v>0</v>
      </c>
      <c r="AC16" s="115">
        <f>IFERROR(INDEX(集計pivot!$138:$157,MATCH(集計2021年度販売量!$B16,集計pivot!$A$138:$A$157,0),MATCH(集計2021年度販売量!Y$5,集計pivot!$138:$138,0)),0)</f>
        <v>0</v>
      </c>
      <c r="AD16" s="116">
        <f>IFERROR(INDEX(集計pivot!$83:$102,MATCH(集計2021年度販売量!$B16,集計pivot!$A$83:$A$102,0),MATCH(集計2021年度販売量!Y$5,集計pivot!$83:$83,0)),0)</f>
        <v>0</v>
      </c>
      <c r="AE16" s="117">
        <f t="shared" si="8"/>
        <v>30.709999999999994</v>
      </c>
      <c r="AF16" s="109">
        <f>IFERROR(INDEX(集計pivot!$4:$24,MATCH(集計2021年度販売量!$B16,集計pivot!$A$4:$A$24,0),MATCH(集計2021年度販売量!AF$5,集計pivot!$4:$4,0)),0)</f>
        <v>0</v>
      </c>
      <c r="AG16" s="112">
        <f>IFERROR(INDEX(集計pivot!$28:$48,MATCH(集計2021年度販売量!$B16,集計pivot!$A$28:$A$48,0),MATCH(集計2021年度販売量!AF$5,集計pivot!$28:$28,0)),0)</f>
        <v>0</v>
      </c>
      <c r="AH16" s="113">
        <f>IFERROR(INDEX(集計pivot!$112:$131,MATCH(集計2021年度販売量!$B16,集計pivot!$A$112:$A$131,0),MATCH(集計2021年度販売量!AF$5,集計pivot!$112:$112,0)),0)</f>
        <v>0</v>
      </c>
      <c r="AI16" s="114">
        <f>IFERROR(INDEX(集計pivot!$163:$182,MATCH(集計2021年度販売量!$B16,集計pivot!$A$163:$A$182,0),MATCH(集計2021年度販売量!AF$5,集計pivot!$163:$163,0)),0)</f>
        <v>0</v>
      </c>
      <c r="AJ16" s="115">
        <f>IFERROR(INDEX(集計pivot!$138:$157,MATCH(集計2021年度販売量!$B16,集計pivot!$A$138:$A$157,0),MATCH(集計2021年度販売量!AF$5,集計pivot!$138:$138,0)),0)</f>
        <v>0</v>
      </c>
      <c r="AK16" s="116">
        <f>IFERROR(INDEX(集計pivot!$83:$102,MATCH(集計2021年度販売量!$B16,集計pivot!$A$83:$A$102,0),MATCH(集計2021年度販売量!AF$5,集計pivot!$83:$83,0)),0)</f>
        <v>0</v>
      </c>
      <c r="AL16" s="117">
        <f t="shared" si="9"/>
        <v>30.709999999999994</v>
      </c>
      <c r="AM16" s="109">
        <f>IFERROR(INDEX(集計pivot!$4:$24,MATCH(集計2021年度販売量!$B16,集計pivot!$A$4:$A$24,0),MATCH(集計2021年度販売量!AM$5,集計pivot!$4:$4,0)),0)</f>
        <v>0</v>
      </c>
      <c r="AN16" s="112">
        <f>IFERROR(INDEX(集計pivot!$28:$48,MATCH(集計2021年度販売量!$B16,集計pivot!$A$28:$A$48,0),MATCH(集計2021年度販売量!AM$5,集計pivot!$28:$28,0)),0)</f>
        <v>0</v>
      </c>
      <c r="AO16" s="113">
        <f>IFERROR(INDEX(集計pivot!$112:$131,MATCH(集計2021年度販売量!$B16,集計pivot!$A$112:$A$131,0),MATCH(集計2021年度販売量!AM$5,集計pivot!$112:$112,0)),0)</f>
        <v>0</v>
      </c>
      <c r="AP16" s="114">
        <f>IFERROR(INDEX(集計pivot!$163:$182,MATCH(集計2021年度販売量!$B16,集計pivot!$A$163:$A$182,0),MATCH(集計2021年度販売量!AM$5,集計pivot!$163:$163,0)),0)</f>
        <v>0</v>
      </c>
      <c r="AQ16" s="115">
        <f>IFERROR(INDEX(集計pivot!$138:$157,MATCH(集計2021年度販売量!$B16,集計pivot!$A$138:$A$157,0),MATCH(集計2021年度販売量!AM$5,集計pivot!$138:$138,0)),0)</f>
        <v>0</v>
      </c>
      <c r="AR16" s="116">
        <f>IFERROR(INDEX(集計pivot!$83:$102,MATCH(集計2021年度販売量!$B16,集計pivot!$A$83:$A$102,0),MATCH(集計2021年度販売量!AM$5,集計pivot!$83:$83,0)),0)</f>
        <v>0</v>
      </c>
      <c r="AS16" s="117">
        <f t="shared" si="10"/>
        <v>30.709999999999994</v>
      </c>
      <c r="AT16" s="109">
        <f>IFERROR(INDEX(集計pivot!$4:$24,MATCH(集計2021年度販売量!$B16,集計pivot!$A$4:$A$24,0),MATCH(集計2021年度販売量!AT$5,集計pivot!$4:$4,0)),0)</f>
        <v>0</v>
      </c>
      <c r="AU16" s="112">
        <f>IFERROR(INDEX(集計pivot!$28:$48,MATCH(集計2021年度販売量!$B16,集計pivot!$A$28:$A$48,0),MATCH(集計2021年度販売量!AT$5,集計pivot!$28:$28,0)),0)</f>
        <v>0</v>
      </c>
      <c r="AV16" s="113">
        <f>IFERROR(INDEX(集計pivot!$112:$131,MATCH(集計2021年度販売量!$B16,集計pivot!$A$112:$A$131,0),MATCH(集計2021年度販売量!AT$5,集計pivot!$112:$112,0)),0)</f>
        <v>0</v>
      </c>
      <c r="AW16" s="114">
        <f>IFERROR(INDEX(集計pivot!$163:$182,MATCH(集計2021年度販売量!$B16,集計pivot!$A$163:$A$182,0),MATCH(集計2021年度販売量!AT$5,集計pivot!$163:$163,0)),0)</f>
        <v>0</v>
      </c>
      <c r="AX16" s="115">
        <f>IFERROR(INDEX(集計pivot!$138:$157,MATCH(集計2021年度販売量!$B16,集計pivot!$A$138:$A$157,0),MATCH(集計2021年度販売量!AT$5,集計pivot!$138:$138,0)),0)</f>
        <v>0</v>
      </c>
      <c r="AY16" s="116">
        <f>IFERROR(INDEX(集計pivot!$83:$102,MATCH(集計2021年度販売量!$B16,集計pivot!$A$83:$A$102,0),MATCH(集計2021年度販売量!AT$5,集計pivot!$83:$83,0)),0)</f>
        <v>0</v>
      </c>
      <c r="AZ16" s="117">
        <f t="shared" si="11"/>
        <v>30.709999999999994</v>
      </c>
      <c r="BA16" s="109">
        <f>IFERROR(INDEX(集計pivot!$4:$24,MATCH(集計2021年度販売量!$B16,集計pivot!$A$4:$A$24,0),MATCH(集計2021年度販売量!BA$5,集計pivot!$4:$4,0)),0)</f>
        <v>0</v>
      </c>
      <c r="BB16" s="112">
        <f>IFERROR(INDEX(集計pivot!$28:$48,MATCH(集計2021年度販売量!$B16,集計pivot!$A$28:$A$48,0),MATCH(集計2021年度販売量!BA$5,集計pivot!$28:$28,0)),0)</f>
        <v>0</v>
      </c>
      <c r="BC16" s="113">
        <f>IFERROR(INDEX(集計pivot!$112:$131,MATCH(集計2021年度販売量!$B16,集計pivot!$A$112:$A$131,0),MATCH(集計2021年度販売量!BA$5,集計pivot!$112:$112,0)),0)</f>
        <v>0</v>
      </c>
      <c r="BD16" s="114">
        <f>IFERROR(INDEX(集計pivot!$163:$182,MATCH(集計2021年度販売量!$B16,集計pivot!$A$163:$A$182,0),MATCH(集計2021年度販売量!BA$5,集計pivot!$163:$163,0)),0)</f>
        <v>0</v>
      </c>
      <c r="BE16" s="115">
        <f>IFERROR(INDEX(集計pivot!$138:$157,MATCH(集計2021年度販売量!$B16,集計pivot!$A$138:$A$157,0),MATCH(集計2021年度販売量!BA$5,集計pivot!$138:$138,0)),0)</f>
        <v>0</v>
      </c>
      <c r="BF16" s="116">
        <f>IFERROR(INDEX(集計pivot!$83:$102,MATCH(集計2021年度販売量!$B16,集計pivot!$A$83:$A$102,0),MATCH(集計2021年度販売量!BA$5,集計pivot!$83:$83,0)),0)</f>
        <v>0</v>
      </c>
      <c r="BG16" s="117">
        <f t="shared" si="12"/>
        <v>30.709999999999994</v>
      </c>
      <c r="BH16" s="109">
        <f>IFERROR(INDEX(集計pivot!$4:$24,MATCH(集計2021年度販売量!$B16,集計pivot!$A$4:$A$24,0),MATCH(集計2021年度販売量!BH$5,集計pivot!$4:$4,0)),0)</f>
        <v>0</v>
      </c>
      <c r="BI16" s="112">
        <f>IFERROR(INDEX(集計pivot!$28:$48,MATCH(集計2021年度販売量!$B16,集計pivot!$A$28:$A$48,0),MATCH(集計2021年度販売量!BH$5,集計pivot!$28:$28,0)),0)</f>
        <v>0</v>
      </c>
      <c r="BJ16" s="113">
        <f>IFERROR(INDEX(集計pivot!$112:$131,MATCH(集計2021年度販売量!$B16,集計pivot!$A$112:$A$131,0),MATCH(集計2021年度販売量!BH$5,集計pivot!$112:$112,0)),0)</f>
        <v>0</v>
      </c>
      <c r="BK16" s="114">
        <f>IFERROR(INDEX(集計pivot!$163:$182,MATCH(集計2021年度販売量!$B16,集計pivot!$A$163:$A$182,0),MATCH(集計2021年度販売量!BH$5,集計pivot!$163:$163,0)),0)</f>
        <v>0</v>
      </c>
      <c r="BL16" s="115">
        <f>IFERROR(INDEX(集計pivot!$138:$157,MATCH(集計2021年度販売量!$B16,集計pivot!$A$138:$A$157,0),MATCH(集計2021年度販売量!BH$5,集計pivot!$138:$138,0)),0)</f>
        <v>0</v>
      </c>
      <c r="BM16" s="116">
        <f>IFERROR(INDEX(集計pivot!$83:$102,MATCH(集計2021年度販売量!$B16,集計pivot!$A$83:$A$102,0),MATCH(集計2021年度販売量!BH$5,集計pivot!$83:$83,0)),0)</f>
        <v>0</v>
      </c>
      <c r="BN16" s="117">
        <f t="shared" si="13"/>
        <v>30.709999999999994</v>
      </c>
      <c r="BO16" s="109">
        <f>IFERROR(INDEX(集計pivot!$4:$24,MATCH(集計2021年度販売量!$B16,集計pivot!$A$4:$A$24,0),MATCH(集計2021年度販売量!BO$5,集計pivot!$4:$4,0)),0)</f>
        <v>0</v>
      </c>
      <c r="BP16" s="112">
        <f>IFERROR(INDEX(集計pivot!$28:$48,MATCH(集計2021年度販売量!$B16,集計pivot!$A$28:$A$48,0),MATCH(集計2021年度販売量!BO$5,集計pivot!$28:$28,0)),0)</f>
        <v>0</v>
      </c>
      <c r="BQ16" s="113">
        <f>IFERROR(INDEX(集計pivot!$112:$131,MATCH(集計2021年度販売量!$B16,集計pivot!$A$112:$A$131,0),MATCH(集計2021年度販売量!BO$5,集計pivot!$112:$112,0)),0)</f>
        <v>0</v>
      </c>
      <c r="BR16" s="114">
        <f>IFERROR(INDEX(集計pivot!$163:$182,MATCH(集計2021年度販売量!$B16,集計pivot!$A$163:$A$182,0),MATCH(集計2021年度販売量!BO$5,集計pivot!$163:$163,0)),0)</f>
        <v>0</v>
      </c>
      <c r="BS16" s="115">
        <f>IFERROR(INDEX(集計pivot!$138:$157,MATCH(集計2021年度販売量!$B16,集計pivot!$A$138:$A$157,0),MATCH(集計2021年度販売量!BO$5,集計pivot!$138:$138,0)),0)</f>
        <v>0</v>
      </c>
      <c r="BT16" s="116">
        <f>IFERROR(INDEX(集計pivot!$83:$102,MATCH(集計2021年度販売量!$B16,集計pivot!$A$83:$A$102,0),MATCH(集計2021年度販売量!BO$5,集計pivot!$83:$83,0)),0)</f>
        <v>0</v>
      </c>
      <c r="BU16" s="117">
        <f t="shared" si="14"/>
        <v>30.709999999999994</v>
      </c>
      <c r="BV16" s="109">
        <f>IFERROR(INDEX(集計pivot!$4:$24,MATCH(集計2021年度販売量!$B16,集計pivot!$A$4:$A$24,0),MATCH(集計2021年度販売量!BV$5,集計pivot!$4:$4,0)),0)</f>
        <v>0</v>
      </c>
      <c r="BW16" s="112">
        <f>IFERROR(INDEX(集計pivot!$28:$48,MATCH(集計2021年度販売量!$B16,集計pivot!$A$28:$A$48,0),MATCH(集計2021年度販売量!BV$5,集計pivot!$28:$28,0)),0)</f>
        <v>0</v>
      </c>
      <c r="BX16" s="113">
        <f>IFERROR(INDEX(集計pivot!$112:$131,MATCH(集計2021年度販売量!$B16,集計pivot!$A$112:$A$131,0),MATCH(集計2021年度販売量!BV$5,集計pivot!$112:$112,0)),0)</f>
        <v>0</v>
      </c>
      <c r="BY16" s="114">
        <f>IFERROR(INDEX(集計pivot!$163:$182,MATCH(集計2021年度販売量!$B16,集計pivot!$A$163:$A$182,0),MATCH(集計2021年度販売量!BV$5,集計pivot!$163:$163,0)),0)</f>
        <v>0</v>
      </c>
      <c r="BZ16" s="115">
        <f>IFERROR(INDEX(集計pivot!$138:$157,MATCH(集計2021年度販売量!$B16,集計pivot!$A$138:$A$157,0),MATCH(集計2021年度販売量!BV$5,集計pivot!$138:$138,0)),0)</f>
        <v>0</v>
      </c>
      <c r="CA16" s="116">
        <f>IFERROR(INDEX(集計pivot!$83:$102,MATCH(集計2021年度販売量!$B16,集計pivot!$A$83:$A$102,0),MATCH(集計2021年度販売量!BV$5,集計pivot!$83:$83,0)),0)</f>
        <v>0</v>
      </c>
      <c r="CB16" s="117">
        <f t="shared" si="15"/>
        <v>30.709999999999994</v>
      </c>
      <c r="CC16" s="109">
        <f>IFERROR(INDEX(集計pivot!$4:$24,MATCH(集計2021年度販売量!$B16,集計pivot!$A$4:$A$24,0),MATCH(集計2021年度販売量!CC$5,集計pivot!$4:$4,0)),0)</f>
        <v>0</v>
      </c>
      <c r="CD16" s="112">
        <f>IFERROR(INDEX(集計pivot!$28:$48,MATCH(集計2021年度販売量!$B16,集計pivot!$A$28:$A$48,0),MATCH(集計2021年度販売量!CC$5,集計pivot!$28:$28,0)),0)</f>
        <v>0</v>
      </c>
      <c r="CE16" s="113">
        <f>IFERROR(INDEX(集計pivot!$112:$131,MATCH(集計2021年度販売量!$B16,集計pivot!$A$112:$A$131,0),MATCH(集計2021年度販売量!CC$5,集計pivot!$112:$112,0)),0)</f>
        <v>0</v>
      </c>
      <c r="CF16" s="114">
        <f>IFERROR(INDEX(集計pivot!$163:$182,MATCH(集計2021年度販売量!$B16,集計pivot!$A$163:$A$182,0),MATCH(集計2021年度販売量!CC$5,集計pivot!$163:$163,0)),0)</f>
        <v>0</v>
      </c>
      <c r="CG16" s="115">
        <f>IFERROR(INDEX(集計pivot!$138:$157,MATCH(集計2021年度販売量!$B16,集計pivot!$A$138:$A$157,0),MATCH(集計2021年度販売量!CC$5,集計pivot!$138:$138,0)),0)</f>
        <v>0</v>
      </c>
      <c r="CH16" s="116">
        <f>IFERROR(INDEX(集計pivot!$83:$102,MATCH(集計2021年度販売量!$B16,集計pivot!$A$83:$A$102,0),MATCH(集計2021年度販売量!CC$5,集計pivot!$83:$83,0)),0)</f>
        <v>0</v>
      </c>
      <c r="CI16" s="117">
        <f t="shared" si="16"/>
        <v>30.709999999999994</v>
      </c>
      <c r="CK16" t="str">
        <f t="shared" si="0"/>
        <v>ブランデー</v>
      </c>
      <c r="CL16" s="130">
        <f t="shared" si="1"/>
        <v>0</v>
      </c>
      <c r="CM16" s="130">
        <f t="shared" si="17"/>
        <v>30.709999999999994</v>
      </c>
      <c r="CN16" s="130">
        <f t="shared" si="2"/>
        <v>0</v>
      </c>
      <c r="CO16" s="130">
        <f t="shared" si="3"/>
        <v>30.709999999999994</v>
      </c>
      <c r="CQ16" s="131" t="str">
        <f t="shared" si="4"/>
        <v>ブランデー</v>
      </c>
      <c r="CR16" s="46">
        <f t="shared" si="18"/>
        <v>0</v>
      </c>
      <c r="CS16" s="46">
        <f t="shared" si="19"/>
        <v>31</v>
      </c>
      <c r="CT16" s="46">
        <f t="shared" si="20"/>
        <v>0</v>
      </c>
      <c r="CU16" s="46">
        <f t="shared" si="21"/>
        <v>31</v>
      </c>
      <c r="CY16" s="133" t="s">
        <v>310</v>
      </c>
      <c r="CZ16" s="134">
        <f t="shared" si="22"/>
        <v>0</v>
      </c>
      <c r="DA16" s="134"/>
      <c r="DB16" s="134">
        <f t="shared" si="23"/>
        <v>31</v>
      </c>
      <c r="DC16" s="134">
        <f t="shared" si="24"/>
        <v>31</v>
      </c>
    </row>
    <row r="17" spans="2:107" s="46" customFormat="1" x14ac:dyDescent="0.55000000000000004">
      <c r="B17" s="52" t="str">
        <f>'master（記入例）'!AL13</f>
        <v>原料用アルコール</v>
      </c>
      <c r="C17" s="107">
        <v>0</v>
      </c>
      <c r="D17" s="109">
        <f>IFERROR(INDEX(集計pivot!$4:$24,MATCH(集計2021年度販売量!$B17,集計pivot!$A$4:$A$24,0),MATCH(集計2021年度販売量!D$5,集計pivot!$4:$4,0)),0)</f>
        <v>0</v>
      </c>
      <c r="E17" s="112">
        <f>IFERROR(INDEX(集計pivot!$28:$48,MATCH(集計2021年度販売量!$B17,集計pivot!$A$28:$A$48,0),MATCH(集計2021年度販売量!D$5,集計pivot!$28:$28,0)),0)</f>
        <v>0</v>
      </c>
      <c r="F17" s="113">
        <f>IFERROR(INDEX(集計pivot!$112:$131,MATCH(集計2021年度販売量!$B17,集計pivot!$A$112:$A$131,0),MATCH(集計2021年度販売量!D$5,集計pivot!$112:$112,0)),0)</f>
        <v>0</v>
      </c>
      <c r="G17" s="114">
        <f>IFERROR(INDEX(集計pivot!$163:$182,MATCH(集計2021年度販売量!$B17,集計pivot!$A$163:$A$182,0),MATCH(集計2021年度販売量!D$5,集計pivot!$163:$163,0)),0)</f>
        <v>0</v>
      </c>
      <c r="H17" s="115">
        <f>IFERROR(INDEX(集計pivot!$138:$157,MATCH(集計2021年度販売量!$B17,集計pivot!$A$138:$A$157,0),MATCH(集計2021年度販売量!D$5,集計pivot!$138:$138,0)),0)</f>
        <v>0</v>
      </c>
      <c r="I17" s="116">
        <f>IFERROR(INDEX(集計pivot!$83:$102,MATCH(集計2021年度販売量!$B17,集計pivot!$A$83:$A$102,0),MATCH(集計2021年度販売量!D$5,集計pivot!$83:$83,0)),0)</f>
        <v>0</v>
      </c>
      <c r="J17" s="117">
        <f t="shared" si="5"/>
        <v>0</v>
      </c>
      <c r="K17" s="109">
        <f>IFERROR(INDEX(集計pivot!$4:$24,MATCH(集計2021年度販売量!$B17,集計pivot!$A$4:$A$24,0),MATCH(集計2021年度販売量!K$5,集計pivot!$4:$4,0)),0)</f>
        <v>0</v>
      </c>
      <c r="L17" s="112">
        <f>IFERROR(INDEX(集計pivot!$28:$48,MATCH(集計2021年度販売量!$B17,集計pivot!$A$28:$A$48,0),MATCH(集計2021年度販売量!K$5,集計pivot!$28:$28,0)),0)</f>
        <v>0</v>
      </c>
      <c r="M17" s="113">
        <f>IFERROR(INDEX(集計pivot!$112:$131,MATCH(集計2021年度販売量!$B17,集計pivot!$A$112:$A$131,0),MATCH(集計2021年度販売量!K$5,集計pivot!$112:$112,0)),0)</f>
        <v>0</v>
      </c>
      <c r="N17" s="114">
        <f>IFERROR(INDEX(集計pivot!$163:$182,MATCH(集計2021年度販売量!$B17,集計pivot!$A$163:$A$182,0),MATCH(集計2021年度販売量!K$5,集計pivot!$163:$163,0)),0)</f>
        <v>0</v>
      </c>
      <c r="O17" s="115">
        <f>IFERROR(INDEX(集計pivot!$138:$157,MATCH(集計2021年度販売量!$B17,集計pivot!$A$138:$A$157,0),MATCH(集計2021年度販売量!K$5,集計pivot!$138:$138,0)),0)</f>
        <v>0</v>
      </c>
      <c r="P17" s="116">
        <f>IFERROR(INDEX(集計pivot!$83:$102,MATCH(集計2021年度販売量!$B17,集計pivot!$A$83:$A$102,0),MATCH(集計2021年度販売量!K$5,集計pivot!$83:$83,0)),0)</f>
        <v>0</v>
      </c>
      <c r="Q17" s="117">
        <f t="shared" si="6"/>
        <v>0</v>
      </c>
      <c r="R17" s="109">
        <f>IFERROR(INDEX(集計pivot!$4:$24,MATCH(集計2021年度販売量!$B17,集計pivot!$A$4:$A$24,0),MATCH(集計2021年度販売量!R$5,集計pivot!$4:$4,0)),0)</f>
        <v>0</v>
      </c>
      <c r="S17" s="112">
        <f>IFERROR(INDEX(集計pivot!$28:$48,MATCH(集計2021年度販売量!$B17,集計pivot!$A$28:$A$48,0),MATCH(集計2021年度販売量!R$5,集計pivot!$28:$28,0)),0)</f>
        <v>0</v>
      </c>
      <c r="T17" s="113">
        <f>IFERROR(INDEX(集計pivot!$112:$131,MATCH(集計2021年度販売量!$B17,集計pivot!$A$112:$A$131,0),MATCH(集計2021年度販売量!R$5,集計pivot!$112:$112,0)),0)</f>
        <v>0</v>
      </c>
      <c r="U17" s="114">
        <f>IFERROR(INDEX(集計pivot!$163:$182,MATCH(集計2021年度販売量!$B17,集計pivot!$A$163:$A$182,0),MATCH(集計2021年度販売量!R$5,集計pivot!$163:$163,0)),0)</f>
        <v>0</v>
      </c>
      <c r="V17" s="115">
        <f>IFERROR(INDEX(集計pivot!$138:$157,MATCH(集計2021年度販売量!$B17,集計pivot!$A$138:$A$157,0),MATCH(集計2021年度販売量!R$5,集計pivot!$138:$138,0)),0)</f>
        <v>0</v>
      </c>
      <c r="W17" s="116">
        <f>IFERROR(INDEX(集計pivot!$83:$102,MATCH(集計2021年度販売量!$B17,集計pivot!$A$83:$A$102,0),MATCH(集計2021年度販売量!R$5,集計pivot!$83:$83,0)),0)</f>
        <v>0</v>
      </c>
      <c r="X17" s="117">
        <f t="shared" si="7"/>
        <v>0</v>
      </c>
      <c r="Y17" s="109">
        <f>IFERROR(INDEX(集計pivot!$4:$24,MATCH(集計2021年度販売量!$B17,集計pivot!$A$4:$A$24,0),MATCH(集計2021年度販売量!Y$5,集計pivot!$4:$4,0)),0)</f>
        <v>0</v>
      </c>
      <c r="Z17" s="112">
        <f>IFERROR(INDEX(集計pivot!$28:$48,MATCH(集計2021年度販売量!$B17,集計pivot!$A$28:$A$48,0),MATCH(集計2021年度販売量!Y$5,集計pivot!$28:$28,0)),0)</f>
        <v>0</v>
      </c>
      <c r="AA17" s="113">
        <f>IFERROR(INDEX(集計pivot!$112:$131,MATCH(集計2021年度販売量!$B17,集計pivot!$A$112:$A$131,0),MATCH(集計2021年度販売量!Y$5,集計pivot!$112:$112,0)),0)</f>
        <v>0</v>
      </c>
      <c r="AB17" s="114">
        <f>IFERROR(INDEX(集計pivot!$163:$182,MATCH(集計2021年度販売量!$B17,集計pivot!$A$163:$A$182,0),MATCH(集計2021年度販売量!Y$5,集計pivot!$163:$163,0)),0)</f>
        <v>0</v>
      </c>
      <c r="AC17" s="115">
        <f>IFERROR(INDEX(集計pivot!$138:$157,MATCH(集計2021年度販売量!$B17,集計pivot!$A$138:$A$157,0),MATCH(集計2021年度販売量!Y$5,集計pivot!$138:$138,0)),0)</f>
        <v>0</v>
      </c>
      <c r="AD17" s="116">
        <f>IFERROR(INDEX(集計pivot!$83:$102,MATCH(集計2021年度販売量!$B17,集計pivot!$A$83:$A$102,0),MATCH(集計2021年度販売量!Y$5,集計pivot!$83:$83,0)),0)</f>
        <v>0</v>
      </c>
      <c r="AE17" s="117">
        <f t="shared" si="8"/>
        <v>0</v>
      </c>
      <c r="AF17" s="109">
        <f>IFERROR(INDEX(集計pivot!$4:$24,MATCH(集計2021年度販売量!$B17,集計pivot!$A$4:$A$24,0),MATCH(集計2021年度販売量!AF$5,集計pivot!$4:$4,0)),0)</f>
        <v>0</v>
      </c>
      <c r="AG17" s="112">
        <f>IFERROR(INDEX(集計pivot!$28:$48,MATCH(集計2021年度販売量!$B17,集計pivot!$A$28:$A$48,0),MATCH(集計2021年度販売量!AF$5,集計pivot!$28:$28,0)),0)</f>
        <v>0</v>
      </c>
      <c r="AH17" s="113">
        <f>IFERROR(INDEX(集計pivot!$112:$131,MATCH(集計2021年度販売量!$B17,集計pivot!$A$112:$A$131,0),MATCH(集計2021年度販売量!AF$5,集計pivot!$112:$112,0)),0)</f>
        <v>0</v>
      </c>
      <c r="AI17" s="114">
        <f>IFERROR(INDEX(集計pivot!$163:$182,MATCH(集計2021年度販売量!$B17,集計pivot!$A$163:$A$182,0),MATCH(集計2021年度販売量!AF$5,集計pivot!$163:$163,0)),0)</f>
        <v>0</v>
      </c>
      <c r="AJ17" s="115">
        <f>IFERROR(INDEX(集計pivot!$138:$157,MATCH(集計2021年度販売量!$B17,集計pivot!$A$138:$A$157,0),MATCH(集計2021年度販売量!AF$5,集計pivot!$138:$138,0)),0)</f>
        <v>0</v>
      </c>
      <c r="AK17" s="116">
        <f>IFERROR(INDEX(集計pivot!$83:$102,MATCH(集計2021年度販売量!$B17,集計pivot!$A$83:$A$102,0),MATCH(集計2021年度販売量!AF$5,集計pivot!$83:$83,0)),0)</f>
        <v>0</v>
      </c>
      <c r="AL17" s="117">
        <f t="shared" si="9"/>
        <v>0</v>
      </c>
      <c r="AM17" s="109">
        <f>IFERROR(INDEX(集計pivot!$4:$24,MATCH(集計2021年度販売量!$B17,集計pivot!$A$4:$A$24,0),MATCH(集計2021年度販売量!AM$5,集計pivot!$4:$4,0)),0)</f>
        <v>0</v>
      </c>
      <c r="AN17" s="112">
        <f>IFERROR(INDEX(集計pivot!$28:$48,MATCH(集計2021年度販売量!$B17,集計pivot!$A$28:$A$48,0),MATCH(集計2021年度販売量!AM$5,集計pivot!$28:$28,0)),0)</f>
        <v>0</v>
      </c>
      <c r="AO17" s="113">
        <f>IFERROR(INDEX(集計pivot!$112:$131,MATCH(集計2021年度販売量!$B17,集計pivot!$A$112:$A$131,0),MATCH(集計2021年度販売量!AM$5,集計pivot!$112:$112,0)),0)</f>
        <v>0</v>
      </c>
      <c r="AP17" s="114">
        <f>IFERROR(INDEX(集計pivot!$163:$182,MATCH(集計2021年度販売量!$B17,集計pivot!$A$163:$A$182,0),MATCH(集計2021年度販売量!AM$5,集計pivot!$163:$163,0)),0)</f>
        <v>0</v>
      </c>
      <c r="AQ17" s="115">
        <f>IFERROR(INDEX(集計pivot!$138:$157,MATCH(集計2021年度販売量!$B17,集計pivot!$A$138:$A$157,0),MATCH(集計2021年度販売量!AM$5,集計pivot!$138:$138,0)),0)</f>
        <v>0</v>
      </c>
      <c r="AR17" s="116">
        <f>IFERROR(INDEX(集計pivot!$83:$102,MATCH(集計2021年度販売量!$B17,集計pivot!$A$83:$A$102,0),MATCH(集計2021年度販売量!AM$5,集計pivot!$83:$83,0)),0)</f>
        <v>0</v>
      </c>
      <c r="AS17" s="117">
        <f t="shared" si="10"/>
        <v>0</v>
      </c>
      <c r="AT17" s="109">
        <f>IFERROR(INDEX(集計pivot!$4:$24,MATCH(集計2021年度販売量!$B17,集計pivot!$A$4:$A$24,0),MATCH(集計2021年度販売量!AT$5,集計pivot!$4:$4,0)),0)</f>
        <v>0</v>
      </c>
      <c r="AU17" s="112">
        <f>IFERROR(INDEX(集計pivot!$28:$48,MATCH(集計2021年度販売量!$B17,集計pivot!$A$28:$A$48,0),MATCH(集計2021年度販売量!AT$5,集計pivot!$28:$28,0)),0)</f>
        <v>0</v>
      </c>
      <c r="AV17" s="113">
        <f>IFERROR(INDEX(集計pivot!$112:$131,MATCH(集計2021年度販売量!$B17,集計pivot!$A$112:$A$131,0),MATCH(集計2021年度販売量!AT$5,集計pivot!$112:$112,0)),0)</f>
        <v>0</v>
      </c>
      <c r="AW17" s="114">
        <f>IFERROR(INDEX(集計pivot!$163:$182,MATCH(集計2021年度販売量!$B17,集計pivot!$A$163:$A$182,0),MATCH(集計2021年度販売量!AT$5,集計pivot!$163:$163,0)),0)</f>
        <v>0</v>
      </c>
      <c r="AX17" s="115">
        <f>IFERROR(INDEX(集計pivot!$138:$157,MATCH(集計2021年度販売量!$B17,集計pivot!$A$138:$A$157,0),MATCH(集計2021年度販売量!AT$5,集計pivot!$138:$138,0)),0)</f>
        <v>0</v>
      </c>
      <c r="AY17" s="116">
        <f>IFERROR(INDEX(集計pivot!$83:$102,MATCH(集計2021年度販売量!$B17,集計pivot!$A$83:$A$102,0),MATCH(集計2021年度販売量!AT$5,集計pivot!$83:$83,0)),0)</f>
        <v>0</v>
      </c>
      <c r="AZ17" s="117">
        <f t="shared" si="11"/>
        <v>0</v>
      </c>
      <c r="BA17" s="109">
        <f>IFERROR(INDEX(集計pivot!$4:$24,MATCH(集計2021年度販売量!$B17,集計pivot!$A$4:$A$24,0),MATCH(集計2021年度販売量!BA$5,集計pivot!$4:$4,0)),0)</f>
        <v>0</v>
      </c>
      <c r="BB17" s="112">
        <f>IFERROR(INDEX(集計pivot!$28:$48,MATCH(集計2021年度販売量!$B17,集計pivot!$A$28:$A$48,0),MATCH(集計2021年度販売量!BA$5,集計pivot!$28:$28,0)),0)</f>
        <v>0</v>
      </c>
      <c r="BC17" s="113">
        <f>IFERROR(INDEX(集計pivot!$112:$131,MATCH(集計2021年度販売量!$B17,集計pivot!$A$112:$A$131,0),MATCH(集計2021年度販売量!BA$5,集計pivot!$112:$112,0)),0)</f>
        <v>0</v>
      </c>
      <c r="BD17" s="114">
        <f>IFERROR(INDEX(集計pivot!$163:$182,MATCH(集計2021年度販売量!$B17,集計pivot!$A$163:$A$182,0),MATCH(集計2021年度販売量!BA$5,集計pivot!$163:$163,0)),0)</f>
        <v>0</v>
      </c>
      <c r="BE17" s="115">
        <f>IFERROR(INDEX(集計pivot!$138:$157,MATCH(集計2021年度販売量!$B17,集計pivot!$A$138:$A$157,0),MATCH(集計2021年度販売量!BA$5,集計pivot!$138:$138,0)),0)</f>
        <v>0</v>
      </c>
      <c r="BF17" s="116">
        <f>IFERROR(INDEX(集計pivot!$83:$102,MATCH(集計2021年度販売量!$B17,集計pivot!$A$83:$A$102,0),MATCH(集計2021年度販売量!BA$5,集計pivot!$83:$83,0)),0)</f>
        <v>0</v>
      </c>
      <c r="BG17" s="117">
        <f t="shared" si="12"/>
        <v>0</v>
      </c>
      <c r="BH17" s="109">
        <f>IFERROR(INDEX(集計pivot!$4:$24,MATCH(集計2021年度販売量!$B17,集計pivot!$A$4:$A$24,0),MATCH(集計2021年度販売量!BH$5,集計pivot!$4:$4,0)),0)</f>
        <v>0</v>
      </c>
      <c r="BI17" s="112">
        <f>IFERROR(INDEX(集計pivot!$28:$48,MATCH(集計2021年度販売量!$B17,集計pivot!$A$28:$A$48,0),MATCH(集計2021年度販売量!BH$5,集計pivot!$28:$28,0)),0)</f>
        <v>0</v>
      </c>
      <c r="BJ17" s="113">
        <f>IFERROR(INDEX(集計pivot!$112:$131,MATCH(集計2021年度販売量!$B17,集計pivot!$A$112:$A$131,0),MATCH(集計2021年度販売量!BH$5,集計pivot!$112:$112,0)),0)</f>
        <v>0</v>
      </c>
      <c r="BK17" s="114">
        <f>IFERROR(INDEX(集計pivot!$163:$182,MATCH(集計2021年度販売量!$B17,集計pivot!$A$163:$A$182,0),MATCH(集計2021年度販売量!BH$5,集計pivot!$163:$163,0)),0)</f>
        <v>0</v>
      </c>
      <c r="BL17" s="115">
        <f>IFERROR(INDEX(集計pivot!$138:$157,MATCH(集計2021年度販売量!$B17,集計pivot!$A$138:$A$157,0),MATCH(集計2021年度販売量!BH$5,集計pivot!$138:$138,0)),0)</f>
        <v>0</v>
      </c>
      <c r="BM17" s="116">
        <f>IFERROR(INDEX(集計pivot!$83:$102,MATCH(集計2021年度販売量!$B17,集計pivot!$A$83:$A$102,0),MATCH(集計2021年度販売量!BH$5,集計pivot!$83:$83,0)),0)</f>
        <v>0</v>
      </c>
      <c r="BN17" s="117">
        <f t="shared" si="13"/>
        <v>0</v>
      </c>
      <c r="BO17" s="109">
        <f>IFERROR(INDEX(集計pivot!$4:$24,MATCH(集計2021年度販売量!$B17,集計pivot!$A$4:$A$24,0),MATCH(集計2021年度販売量!BO$5,集計pivot!$4:$4,0)),0)</f>
        <v>0</v>
      </c>
      <c r="BP17" s="112">
        <f>IFERROR(INDEX(集計pivot!$28:$48,MATCH(集計2021年度販売量!$B17,集計pivot!$A$28:$A$48,0),MATCH(集計2021年度販売量!BO$5,集計pivot!$28:$28,0)),0)</f>
        <v>0</v>
      </c>
      <c r="BQ17" s="113">
        <f>IFERROR(INDEX(集計pivot!$112:$131,MATCH(集計2021年度販売量!$B17,集計pivot!$A$112:$A$131,0),MATCH(集計2021年度販売量!BO$5,集計pivot!$112:$112,0)),0)</f>
        <v>0</v>
      </c>
      <c r="BR17" s="114">
        <f>IFERROR(INDEX(集計pivot!$163:$182,MATCH(集計2021年度販売量!$B17,集計pivot!$A$163:$A$182,0),MATCH(集計2021年度販売量!BO$5,集計pivot!$163:$163,0)),0)</f>
        <v>0</v>
      </c>
      <c r="BS17" s="115">
        <f>IFERROR(INDEX(集計pivot!$138:$157,MATCH(集計2021年度販売量!$B17,集計pivot!$A$138:$A$157,0),MATCH(集計2021年度販売量!BO$5,集計pivot!$138:$138,0)),0)</f>
        <v>0</v>
      </c>
      <c r="BT17" s="116">
        <f>IFERROR(INDEX(集計pivot!$83:$102,MATCH(集計2021年度販売量!$B17,集計pivot!$A$83:$A$102,0),MATCH(集計2021年度販売量!BO$5,集計pivot!$83:$83,0)),0)</f>
        <v>0</v>
      </c>
      <c r="BU17" s="117">
        <f t="shared" si="14"/>
        <v>0</v>
      </c>
      <c r="BV17" s="109">
        <f>IFERROR(INDEX(集計pivot!$4:$24,MATCH(集計2021年度販売量!$B17,集計pivot!$A$4:$A$24,0),MATCH(集計2021年度販売量!BV$5,集計pivot!$4:$4,0)),0)</f>
        <v>0</v>
      </c>
      <c r="BW17" s="112">
        <f>IFERROR(INDEX(集計pivot!$28:$48,MATCH(集計2021年度販売量!$B17,集計pivot!$A$28:$A$48,0),MATCH(集計2021年度販売量!BV$5,集計pivot!$28:$28,0)),0)</f>
        <v>0</v>
      </c>
      <c r="BX17" s="113">
        <f>IFERROR(INDEX(集計pivot!$112:$131,MATCH(集計2021年度販売量!$B17,集計pivot!$A$112:$A$131,0),MATCH(集計2021年度販売量!BV$5,集計pivot!$112:$112,0)),0)</f>
        <v>0</v>
      </c>
      <c r="BY17" s="114">
        <f>IFERROR(INDEX(集計pivot!$163:$182,MATCH(集計2021年度販売量!$B17,集計pivot!$A$163:$A$182,0),MATCH(集計2021年度販売量!BV$5,集計pivot!$163:$163,0)),0)</f>
        <v>0</v>
      </c>
      <c r="BZ17" s="115">
        <f>IFERROR(INDEX(集計pivot!$138:$157,MATCH(集計2021年度販売量!$B17,集計pivot!$A$138:$A$157,0),MATCH(集計2021年度販売量!BV$5,集計pivot!$138:$138,0)),0)</f>
        <v>0</v>
      </c>
      <c r="CA17" s="116">
        <f>IFERROR(INDEX(集計pivot!$83:$102,MATCH(集計2021年度販売量!$B17,集計pivot!$A$83:$A$102,0),MATCH(集計2021年度販売量!BV$5,集計pivot!$83:$83,0)),0)</f>
        <v>0</v>
      </c>
      <c r="CB17" s="117">
        <f t="shared" si="15"/>
        <v>0</v>
      </c>
      <c r="CC17" s="109">
        <f>IFERROR(INDEX(集計pivot!$4:$24,MATCH(集計2021年度販売量!$B17,集計pivot!$A$4:$A$24,0),MATCH(集計2021年度販売量!CC$5,集計pivot!$4:$4,0)),0)</f>
        <v>0</v>
      </c>
      <c r="CD17" s="112">
        <f>IFERROR(INDEX(集計pivot!$28:$48,MATCH(集計2021年度販売量!$B17,集計pivot!$A$28:$A$48,0),MATCH(集計2021年度販売量!CC$5,集計pivot!$28:$28,0)),0)</f>
        <v>0</v>
      </c>
      <c r="CE17" s="113">
        <f>IFERROR(INDEX(集計pivot!$112:$131,MATCH(集計2021年度販売量!$B17,集計pivot!$A$112:$A$131,0),MATCH(集計2021年度販売量!CC$5,集計pivot!$112:$112,0)),0)</f>
        <v>0</v>
      </c>
      <c r="CF17" s="114">
        <f>IFERROR(INDEX(集計pivot!$163:$182,MATCH(集計2021年度販売量!$B17,集計pivot!$A$163:$A$182,0),MATCH(集計2021年度販売量!CC$5,集計pivot!$163:$163,0)),0)</f>
        <v>0</v>
      </c>
      <c r="CG17" s="115">
        <f>IFERROR(INDEX(集計pivot!$138:$157,MATCH(集計2021年度販売量!$B17,集計pivot!$A$138:$A$157,0),MATCH(集計2021年度販売量!CC$5,集計pivot!$138:$138,0)),0)</f>
        <v>0</v>
      </c>
      <c r="CH17" s="116">
        <f>IFERROR(INDEX(集計pivot!$83:$102,MATCH(集計2021年度販売量!$B17,集計pivot!$A$83:$A$102,0),MATCH(集計2021年度販売量!CC$5,集計pivot!$83:$83,0)),0)</f>
        <v>0</v>
      </c>
      <c r="CI17" s="117">
        <f t="shared" si="16"/>
        <v>0</v>
      </c>
      <c r="CK17" t="str">
        <f t="shared" si="0"/>
        <v>原料用アルコール</v>
      </c>
      <c r="CL17" s="130">
        <f t="shared" si="1"/>
        <v>0</v>
      </c>
      <c r="CM17" s="130">
        <f t="shared" si="17"/>
        <v>0</v>
      </c>
      <c r="CN17" s="130">
        <f t="shared" si="2"/>
        <v>0</v>
      </c>
      <c r="CO17" s="130">
        <f t="shared" si="3"/>
        <v>0</v>
      </c>
      <c r="CQ17" s="131" t="str">
        <f t="shared" si="4"/>
        <v>原料用アルコール</v>
      </c>
      <c r="CR17" s="46">
        <f t="shared" si="18"/>
        <v>0</v>
      </c>
      <c r="CS17" s="46">
        <f t="shared" si="19"/>
        <v>0</v>
      </c>
      <c r="CT17" s="46">
        <f t="shared" si="20"/>
        <v>0</v>
      </c>
      <c r="CU17" s="46">
        <f t="shared" si="21"/>
        <v>0</v>
      </c>
      <c r="CY17" s="133" t="s">
        <v>311</v>
      </c>
      <c r="CZ17" s="134">
        <f t="shared" si="22"/>
        <v>0</v>
      </c>
      <c r="DA17" s="134"/>
      <c r="DB17" s="134">
        <f t="shared" si="23"/>
        <v>0</v>
      </c>
      <c r="DC17" s="134">
        <f t="shared" si="24"/>
        <v>0</v>
      </c>
    </row>
    <row r="18" spans="2:107" s="46" customFormat="1" x14ac:dyDescent="0.55000000000000004">
      <c r="B18" s="52" t="str">
        <f>'master（記入例）'!AL14</f>
        <v>発泡酒</v>
      </c>
      <c r="C18" s="107">
        <v>0.70000000000000018</v>
      </c>
      <c r="D18" s="109">
        <f>IFERROR(INDEX(集計pivot!$4:$24,MATCH(集計2021年度販売量!$B18,集計pivot!$A$4:$A$24,0),MATCH(集計2021年度販売量!D$5,集計pivot!$4:$4,0)),0)</f>
        <v>0</v>
      </c>
      <c r="E18" s="112">
        <f>IFERROR(INDEX(集計pivot!$28:$48,MATCH(集計2021年度販売量!$B18,集計pivot!$A$28:$A$48,0),MATCH(集計2021年度販売量!D$5,集計pivot!$28:$28,0)),0)</f>
        <v>0</v>
      </c>
      <c r="F18" s="113">
        <f>IFERROR(INDEX(集計pivot!$112:$131,MATCH(集計2021年度販売量!$B18,集計pivot!$A$112:$A$131,0),MATCH(集計2021年度販売量!D$5,集計pivot!$112:$112,0)),0)</f>
        <v>0</v>
      </c>
      <c r="G18" s="114">
        <f>IFERROR(INDEX(集計pivot!$163:$182,MATCH(集計2021年度販売量!$B18,集計pivot!$A$163:$A$182,0),MATCH(集計2021年度販売量!D$5,集計pivot!$163:$163,0)),0)</f>
        <v>0</v>
      </c>
      <c r="H18" s="115">
        <f>IFERROR(INDEX(集計pivot!$138:$157,MATCH(集計2021年度販売量!$B18,集計pivot!$A$138:$A$157,0),MATCH(集計2021年度販売量!D$5,集計pivot!$138:$138,0)),0)</f>
        <v>0</v>
      </c>
      <c r="I18" s="116">
        <f>IFERROR(INDEX(集計pivot!$83:$102,MATCH(集計2021年度販売量!$B18,集計pivot!$A$83:$A$102,0),MATCH(集計2021年度販売量!D$5,集計pivot!$83:$83,0)),0)</f>
        <v>0</v>
      </c>
      <c r="J18" s="117">
        <f t="shared" si="5"/>
        <v>0.70000000000000018</v>
      </c>
      <c r="K18" s="109">
        <f>IFERROR(INDEX(集計pivot!$4:$24,MATCH(集計2021年度販売量!$B18,集計pivot!$A$4:$A$24,0),MATCH(集計2021年度販売量!K$5,集計pivot!$4:$4,0)),0)</f>
        <v>0</v>
      </c>
      <c r="L18" s="112">
        <f>IFERROR(INDEX(集計pivot!$28:$48,MATCH(集計2021年度販売量!$B18,集計pivot!$A$28:$A$48,0),MATCH(集計2021年度販売量!K$5,集計pivot!$28:$28,0)),0)</f>
        <v>0</v>
      </c>
      <c r="M18" s="113">
        <f>IFERROR(INDEX(集計pivot!$112:$131,MATCH(集計2021年度販売量!$B18,集計pivot!$A$112:$A$131,0),MATCH(集計2021年度販売量!K$5,集計pivot!$112:$112,0)),0)</f>
        <v>0</v>
      </c>
      <c r="N18" s="114">
        <f>IFERROR(INDEX(集計pivot!$163:$182,MATCH(集計2021年度販売量!$B18,集計pivot!$A$163:$A$182,0),MATCH(集計2021年度販売量!K$5,集計pivot!$163:$163,0)),0)</f>
        <v>0</v>
      </c>
      <c r="O18" s="115">
        <f>IFERROR(INDEX(集計pivot!$138:$157,MATCH(集計2021年度販売量!$B18,集計pivot!$A$138:$A$157,0),MATCH(集計2021年度販売量!K$5,集計pivot!$138:$138,0)),0)</f>
        <v>0</v>
      </c>
      <c r="P18" s="116">
        <f>IFERROR(INDEX(集計pivot!$83:$102,MATCH(集計2021年度販売量!$B18,集計pivot!$A$83:$A$102,0),MATCH(集計2021年度販売量!K$5,集計pivot!$83:$83,0)),0)</f>
        <v>0</v>
      </c>
      <c r="Q18" s="117">
        <f t="shared" si="6"/>
        <v>0.70000000000000018</v>
      </c>
      <c r="R18" s="109">
        <f>IFERROR(INDEX(集計pivot!$4:$24,MATCH(集計2021年度販売量!$B18,集計pivot!$A$4:$A$24,0),MATCH(集計2021年度販売量!R$5,集計pivot!$4:$4,0)),0)</f>
        <v>0</v>
      </c>
      <c r="S18" s="112">
        <f>IFERROR(INDEX(集計pivot!$28:$48,MATCH(集計2021年度販売量!$B18,集計pivot!$A$28:$A$48,0),MATCH(集計2021年度販売量!R$5,集計pivot!$28:$28,0)),0)</f>
        <v>0</v>
      </c>
      <c r="T18" s="113">
        <f>IFERROR(INDEX(集計pivot!$112:$131,MATCH(集計2021年度販売量!$B18,集計pivot!$A$112:$A$131,0),MATCH(集計2021年度販売量!R$5,集計pivot!$112:$112,0)),0)</f>
        <v>0</v>
      </c>
      <c r="U18" s="114">
        <f>IFERROR(INDEX(集計pivot!$163:$182,MATCH(集計2021年度販売量!$B18,集計pivot!$A$163:$A$182,0),MATCH(集計2021年度販売量!R$5,集計pivot!$163:$163,0)),0)</f>
        <v>0</v>
      </c>
      <c r="V18" s="115">
        <f>IFERROR(INDEX(集計pivot!$138:$157,MATCH(集計2021年度販売量!$B18,集計pivot!$A$138:$A$157,0),MATCH(集計2021年度販売量!R$5,集計pivot!$138:$138,0)),0)</f>
        <v>0</v>
      </c>
      <c r="W18" s="116">
        <f>IFERROR(INDEX(集計pivot!$83:$102,MATCH(集計2021年度販売量!$B18,集計pivot!$A$83:$A$102,0),MATCH(集計2021年度販売量!R$5,集計pivot!$83:$83,0)),0)</f>
        <v>0</v>
      </c>
      <c r="X18" s="117">
        <f t="shared" si="7"/>
        <v>0.70000000000000018</v>
      </c>
      <c r="Y18" s="109">
        <f>IFERROR(INDEX(集計pivot!$4:$24,MATCH(集計2021年度販売量!$B18,集計pivot!$A$4:$A$24,0),MATCH(集計2021年度販売量!Y$5,集計pivot!$4:$4,0)),0)</f>
        <v>0</v>
      </c>
      <c r="Z18" s="112">
        <f>IFERROR(INDEX(集計pivot!$28:$48,MATCH(集計2021年度販売量!$B18,集計pivot!$A$28:$A$48,0),MATCH(集計2021年度販売量!Y$5,集計pivot!$28:$28,0)),0)</f>
        <v>0</v>
      </c>
      <c r="AA18" s="113">
        <f>IFERROR(INDEX(集計pivot!$112:$131,MATCH(集計2021年度販売量!$B18,集計pivot!$A$112:$A$131,0),MATCH(集計2021年度販売量!Y$5,集計pivot!$112:$112,0)),0)</f>
        <v>0</v>
      </c>
      <c r="AB18" s="114">
        <f>IFERROR(INDEX(集計pivot!$163:$182,MATCH(集計2021年度販売量!$B18,集計pivot!$A$163:$A$182,0),MATCH(集計2021年度販売量!Y$5,集計pivot!$163:$163,0)),0)</f>
        <v>0</v>
      </c>
      <c r="AC18" s="115">
        <f>IFERROR(INDEX(集計pivot!$138:$157,MATCH(集計2021年度販売量!$B18,集計pivot!$A$138:$A$157,0),MATCH(集計2021年度販売量!Y$5,集計pivot!$138:$138,0)),0)</f>
        <v>0</v>
      </c>
      <c r="AD18" s="116">
        <f>IFERROR(INDEX(集計pivot!$83:$102,MATCH(集計2021年度販売量!$B18,集計pivot!$A$83:$A$102,0),MATCH(集計2021年度販売量!Y$5,集計pivot!$83:$83,0)),0)</f>
        <v>0</v>
      </c>
      <c r="AE18" s="117">
        <f t="shared" si="8"/>
        <v>0.70000000000000018</v>
      </c>
      <c r="AF18" s="109">
        <f>IFERROR(INDEX(集計pivot!$4:$24,MATCH(集計2021年度販売量!$B18,集計pivot!$A$4:$A$24,0),MATCH(集計2021年度販売量!AF$5,集計pivot!$4:$4,0)),0)</f>
        <v>0</v>
      </c>
      <c r="AG18" s="112">
        <f>IFERROR(INDEX(集計pivot!$28:$48,MATCH(集計2021年度販売量!$B18,集計pivot!$A$28:$A$48,0),MATCH(集計2021年度販売量!AF$5,集計pivot!$28:$28,0)),0)</f>
        <v>0</v>
      </c>
      <c r="AH18" s="113">
        <f>IFERROR(INDEX(集計pivot!$112:$131,MATCH(集計2021年度販売量!$B18,集計pivot!$A$112:$A$131,0),MATCH(集計2021年度販売量!AF$5,集計pivot!$112:$112,0)),0)</f>
        <v>0</v>
      </c>
      <c r="AI18" s="114">
        <f>IFERROR(INDEX(集計pivot!$163:$182,MATCH(集計2021年度販売量!$B18,集計pivot!$A$163:$A$182,0),MATCH(集計2021年度販売量!AF$5,集計pivot!$163:$163,0)),0)</f>
        <v>0</v>
      </c>
      <c r="AJ18" s="115">
        <f>IFERROR(INDEX(集計pivot!$138:$157,MATCH(集計2021年度販売量!$B18,集計pivot!$A$138:$A$157,0),MATCH(集計2021年度販売量!AF$5,集計pivot!$138:$138,0)),0)</f>
        <v>0</v>
      </c>
      <c r="AK18" s="116">
        <f>IFERROR(INDEX(集計pivot!$83:$102,MATCH(集計2021年度販売量!$B18,集計pivot!$A$83:$A$102,0),MATCH(集計2021年度販売量!AF$5,集計pivot!$83:$83,0)),0)</f>
        <v>0</v>
      </c>
      <c r="AL18" s="117">
        <f t="shared" si="9"/>
        <v>0.70000000000000018</v>
      </c>
      <c r="AM18" s="109">
        <f>IFERROR(INDEX(集計pivot!$4:$24,MATCH(集計2021年度販売量!$B18,集計pivot!$A$4:$A$24,0),MATCH(集計2021年度販売量!AM$5,集計pivot!$4:$4,0)),0)</f>
        <v>0</v>
      </c>
      <c r="AN18" s="112">
        <f>IFERROR(INDEX(集計pivot!$28:$48,MATCH(集計2021年度販売量!$B18,集計pivot!$A$28:$A$48,0),MATCH(集計2021年度販売量!AM$5,集計pivot!$28:$28,0)),0)</f>
        <v>0</v>
      </c>
      <c r="AO18" s="113">
        <f>IFERROR(INDEX(集計pivot!$112:$131,MATCH(集計2021年度販売量!$B18,集計pivot!$A$112:$A$131,0),MATCH(集計2021年度販売量!AM$5,集計pivot!$112:$112,0)),0)</f>
        <v>0</v>
      </c>
      <c r="AP18" s="114">
        <f>IFERROR(INDEX(集計pivot!$163:$182,MATCH(集計2021年度販売量!$B18,集計pivot!$A$163:$A$182,0),MATCH(集計2021年度販売量!AM$5,集計pivot!$163:$163,0)),0)</f>
        <v>0</v>
      </c>
      <c r="AQ18" s="115">
        <f>IFERROR(INDEX(集計pivot!$138:$157,MATCH(集計2021年度販売量!$B18,集計pivot!$A$138:$A$157,0),MATCH(集計2021年度販売量!AM$5,集計pivot!$138:$138,0)),0)</f>
        <v>0</v>
      </c>
      <c r="AR18" s="116">
        <f>IFERROR(INDEX(集計pivot!$83:$102,MATCH(集計2021年度販売量!$B18,集計pivot!$A$83:$A$102,0),MATCH(集計2021年度販売量!AM$5,集計pivot!$83:$83,0)),0)</f>
        <v>0</v>
      </c>
      <c r="AS18" s="117">
        <f t="shared" si="10"/>
        <v>0.70000000000000018</v>
      </c>
      <c r="AT18" s="109">
        <f>IFERROR(INDEX(集計pivot!$4:$24,MATCH(集計2021年度販売量!$B18,集計pivot!$A$4:$A$24,0),MATCH(集計2021年度販売量!AT$5,集計pivot!$4:$4,0)),0)</f>
        <v>0</v>
      </c>
      <c r="AU18" s="112">
        <f>IFERROR(INDEX(集計pivot!$28:$48,MATCH(集計2021年度販売量!$B18,集計pivot!$A$28:$A$48,0),MATCH(集計2021年度販売量!AT$5,集計pivot!$28:$28,0)),0)</f>
        <v>0</v>
      </c>
      <c r="AV18" s="113">
        <f>IFERROR(INDEX(集計pivot!$112:$131,MATCH(集計2021年度販売量!$B18,集計pivot!$A$112:$A$131,0),MATCH(集計2021年度販売量!AT$5,集計pivot!$112:$112,0)),0)</f>
        <v>0</v>
      </c>
      <c r="AW18" s="114">
        <f>IFERROR(INDEX(集計pivot!$163:$182,MATCH(集計2021年度販売量!$B18,集計pivot!$A$163:$A$182,0),MATCH(集計2021年度販売量!AT$5,集計pivot!$163:$163,0)),0)</f>
        <v>0</v>
      </c>
      <c r="AX18" s="115">
        <f>IFERROR(INDEX(集計pivot!$138:$157,MATCH(集計2021年度販売量!$B18,集計pivot!$A$138:$A$157,0),MATCH(集計2021年度販売量!AT$5,集計pivot!$138:$138,0)),0)</f>
        <v>0</v>
      </c>
      <c r="AY18" s="116">
        <f>IFERROR(INDEX(集計pivot!$83:$102,MATCH(集計2021年度販売量!$B18,集計pivot!$A$83:$A$102,0),MATCH(集計2021年度販売量!AT$5,集計pivot!$83:$83,0)),0)</f>
        <v>0</v>
      </c>
      <c r="AZ18" s="117">
        <f t="shared" si="11"/>
        <v>0.70000000000000018</v>
      </c>
      <c r="BA18" s="109">
        <f>IFERROR(INDEX(集計pivot!$4:$24,MATCH(集計2021年度販売量!$B18,集計pivot!$A$4:$A$24,0),MATCH(集計2021年度販売量!BA$5,集計pivot!$4:$4,0)),0)</f>
        <v>0</v>
      </c>
      <c r="BB18" s="112">
        <f>IFERROR(INDEX(集計pivot!$28:$48,MATCH(集計2021年度販売量!$B18,集計pivot!$A$28:$A$48,0),MATCH(集計2021年度販売量!BA$5,集計pivot!$28:$28,0)),0)</f>
        <v>0</v>
      </c>
      <c r="BC18" s="113">
        <f>IFERROR(INDEX(集計pivot!$112:$131,MATCH(集計2021年度販売量!$B18,集計pivot!$A$112:$A$131,0),MATCH(集計2021年度販売量!BA$5,集計pivot!$112:$112,0)),0)</f>
        <v>0</v>
      </c>
      <c r="BD18" s="114">
        <f>IFERROR(INDEX(集計pivot!$163:$182,MATCH(集計2021年度販売量!$B18,集計pivot!$A$163:$A$182,0),MATCH(集計2021年度販売量!BA$5,集計pivot!$163:$163,0)),0)</f>
        <v>0</v>
      </c>
      <c r="BE18" s="115">
        <f>IFERROR(INDEX(集計pivot!$138:$157,MATCH(集計2021年度販売量!$B18,集計pivot!$A$138:$A$157,0),MATCH(集計2021年度販売量!BA$5,集計pivot!$138:$138,0)),0)</f>
        <v>0</v>
      </c>
      <c r="BF18" s="116">
        <f>IFERROR(INDEX(集計pivot!$83:$102,MATCH(集計2021年度販売量!$B18,集計pivot!$A$83:$A$102,0),MATCH(集計2021年度販売量!BA$5,集計pivot!$83:$83,0)),0)</f>
        <v>0</v>
      </c>
      <c r="BG18" s="117">
        <f t="shared" si="12"/>
        <v>0.70000000000000018</v>
      </c>
      <c r="BH18" s="109">
        <f>IFERROR(INDEX(集計pivot!$4:$24,MATCH(集計2021年度販売量!$B18,集計pivot!$A$4:$A$24,0),MATCH(集計2021年度販売量!BH$5,集計pivot!$4:$4,0)),0)</f>
        <v>0</v>
      </c>
      <c r="BI18" s="112">
        <f>IFERROR(INDEX(集計pivot!$28:$48,MATCH(集計2021年度販売量!$B18,集計pivot!$A$28:$A$48,0),MATCH(集計2021年度販売量!BH$5,集計pivot!$28:$28,0)),0)</f>
        <v>0</v>
      </c>
      <c r="BJ18" s="113">
        <f>IFERROR(INDEX(集計pivot!$112:$131,MATCH(集計2021年度販売量!$B18,集計pivot!$A$112:$A$131,0),MATCH(集計2021年度販売量!BH$5,集計pivot!$112:$112,0)),0)</f>
        <v>0</v>
      </c>
      <c r="BK18" s="114">
        <f>IFERROR(INDEX(集計pivot!$163:$182,MATCH(集計2021年度販売量!$B18,集計pivot!$A$163:$A$182,0),MATCH(集計2021年度販売量!BH$5,集計pivot!$163:$163,0)),0)</f>
        <v>0</v>
      </c>
      <c r="BL18" s="115">
        <f>IFERROR(INDEX(集計pivot!$138:$157,MATCH(集計2021年度販売量!$B18,集計pivot!$A$138:$A$157,0),MATCH(集計2021年度販売量!BH$5,集計pivot!$138:$138,0)),0)</f>
        <v>0</v>
      </c>
      <c r="BM18" s="116">
        <f>IFERROR(INDEX(集計pivot!$83:$102,MATCH(集計2021年度販売量!$B18,集計pivot!$A$83:$A$102,0),MATCH(集計2021年度販売量!BH$5,集計pivot!$83:$83,0)),0)</f>
        <v>0</v>
      </c>
      <c r="BN18" s="117">
        <f t="shared" si="13"/>
        <v>0.70000000000000018</v>
      </c>
      <c r="BO18" s="109">
        <f>IFERROR(INDEX(集計pivot!$4:$24,MATCH(集計2021年度販売量!$B18,集計pivot!$A$4:$A$24,0),MATCH(集計2021年度販売量!BO$5,集計pivot!$4:$4,0)),0)</f>
        <v>0</v>
      </c>
      <c r="BP18" s="112">
        <f>IFERROR(INDEX(集計pivot!$28:$48,MATCH(集計2021年度販売量!$B18,集計pivot!$A$28:$A$48,0),MATCH(集計2021年度販売量!BO$5,集計pivot!$28:$28,0)),0)</f>
        <v>0</v>
      </c>
      <c r="BQ18" s="113">
        <f>IFERROR(INDEX(集計pivot!$112:$131,MATCH(集計2021年度販売量!$B18,集計pivot!$A$112:$A$131,0),MATCH(集計2021年度販売量!BO$5,集計pivot!$112:$112,0)),0)</f>
        <v>0</v>
      </c>
      <c r="BR18" s="114">
        <f>IFERROR(INDEX(集計pivot!$163:$182,MATCH(集計2021年度販売量!$B18,集計pivot!$A$163:$A$182,0),MATCH(集計2021年度販売量!BO$5,集計pivot!$163:$163,0)),0)</f>
        <v>0</v>
      </c>
      <c r="BS18" s="115">
        <f>IFERROR(INDEX(集計pivot!$138:$157,MATCH(集計2021年度販売量!$B18,集計pivot!$A$138:$A$157,0),MATCH(集計2021年度販売量!BO$5,集計pivot!$138:$138,0)),0)</f>
        <v>0</v>
      </c>
      <c r="BT18" s="116">
        <f>IFERROR(INDEX(集計pivot!$83:$102,MATCH(集計2021年度販売量!$B18,集計pivot!$A$83:$A$102,0),MATCH(集計2021年度販売量!BO$5,集計pivot!$83:$83,0)),0)</f>
        <v>0</v>
      </c>
      <c r="BU18" s="117">
        <f t="shared" si="14"/>
        <v>0.70000000000000018</v>
      </c>
      <c r="BV18" s="109">
        <f>IFERROR(INDEX(集計pivot!$4:$24,MATCH(集計2021年度販売量!$B18,集計pivot!$A$4:$A$24,0),MATCH(集計2021年度販売量!BV$5,集計pivot!$4:$4,0)),0)</f>
        <v>0</v>
      </c>
      <c r="BW18" s="112">
        <f>IFERROR(INDEX(集計pivot!$28:$48,MATCH(集計2021年度販売量!$B18,集計pivot!$A$28:$A$48,0),MATCH(集計2021年度販売量!BV$5,集計pivot!$28:$28,0)),0)</f>
        <v>0</v>
      </c>
      <c r="BX18" s="113">
        <f>IFERROR(INDEX(集計pivot!$112:$131,MATCH(集計2021年度販売量!$B18,集計pivot!$A$112:$A$131,0),MATCH(集計2021年度販売量!BV$5,集計pivot!$112:$112,0)),0)</f>
        <v>0</v>
      </c>
      <c r="BY18" s="114">
        <f>IFERROR(INDEX(集計pivot!$163:$182,MATCH(集計2021年度販売量!$B18,集計pivot!$A$163:$A$182,0),MATCH(集計2021年度販売量!BV$5,集計pivot!$163:$163,0)),0)</f>
        <v>0</v>
      </c>
      <c r="BZ18" s="115">
        <f>IFERROR(INDEX(集計pivot!$138:$157,MATCH(集計2021年度販売量!$B18,集計pivot!$A$138:$A$157,0),MATCH(集計2021年度販売量!BV$5,集計pivot!$138:$138,0)),0)</f>
        <v>0</v>
      </c>
      <c r="CA18" s="116">
        <f>IFERROR(INDEX(集計pivot!$83:$102,MATCH(集計2021年度販売量!$B18,集計pivot!$A$83:$A$102,0),MATCH(集計2021年度販売量!BV$5,集計pivot!$83:$83,0)),0)</f>
        <v>0</v>
      </c>
      <c r="CB18" s="117">
        <f t="shared" si="15"/>
        <v>0.70000000000000018</v>
      </c>
      <c r="CC18" s="109">
        <f>IFERROR(INDEX(集計pivot!$4:$24,MATCH(集計2021年度販売量!$B18,集計pivot!$A$4:$A$24,0),MATCH(集計2021年度販売量!CC$5,集計pivot!$4:$4,0)),0)</f>
        <v>0</v>
      </c>
      <c r="CD18" s="112">
        <f>IFERROR(INDEX(集計pivot!$28:$48,MATCH(集計2021年度販売量!$B18,集計pivot!$A$28:$A$48,0),MATCH(集計2021年度販売量!CC$5,集計pivot!$28:$28,0)),0)</f>
        <v>0</v>
      </c>
      <c r="CE18" s="113">
        <f>IFERROR(INDEX(集計pivot!$112:$131,MATCH(集計2021年度販売量!$B18,集計pivot!$A$112:$A$131,0),MATCH(集計2021年度販売量!CC$5,集計pivot!$112:$112,0)),0)</f>
        <v>0</v>
      </c>
      <c r="CF18" s="114">
        <f>IFERROR(INDEX(集計pivot!$163:$182,MATCH(集計2021年度販売量!$B18,集計pivot!$A$163:$A$182,0),MATCH(集計2021年度販売量!CC$5,集計pivot!$163:$163,0)),0)</f>
        <v>0</v>
      </c>
      <c r="CG18" s="115">
        <f>IFERROR(INDEX(集計pivot!$138:$157,MATCH(集計2021年度販売量!$B18,集計pivot!$A$138:$A$157,0),MATCH(集計2021年度販売量!CC$5,集計pivot!$138:$138,0)),0)</f>
        <v>0</v>
      </c>
      <c r="CH18" s="116">
        <f>IFERROR(INDEX(集計pivot!$83:$102,MATCH(集計2021年度販売量!$B18,集計pivot!$A$83:$A$102,0),MATCH(集計2021年度販売量!CC$5,集計pivot!$83:$83,0)),0)</f>
        <v>0</v>
      </c>
      <c r="CI18" s="117">
        <f t="shared" si="16"/>
        <v>0.70000000000000018</v>
      </c>
      <c r="CK18" t="str">
        <f t="shared" si="0"/>
        <v>発泡酒</v>
      </c>
      <c r="CL18" s="130">
        <f t="shared" si="1"/>
        <v>0</v>
      </c>
      <c r="CM18" s="130">
        <f t="shared" si="17"/>
        <v>0.70000000000000018</v>
      </c>
      <c r="CN18" s="130">
        <f t="shared" si="2"/>
        <v>0</v>
      </c>
      <c r="CO18" s="130">
        <f t="shared" si="3"/>
        <v>0.70000000000000018</v>
      </c>
      <c r="CQ18" s="131" t="str">
        <f t="shared" si="4"/>
        <v>発泡酒</v>
      </c>
      <c r="CR18" s="46">
        <f t="shared" si="18"/>
        <v>0</v>
      </c>
      <c r="CS18" s="46">
        <f t="shared" si="19"/>
        <v>1</v>
      </c>
      <c r="CT18" s="46">
        <f t="shared" si="20"/>
        <v>0</v>
      </c>
      <c r="CU18" s="46">
        <f t="shared" si="21"/>
        <v>1</v>
      </c>
      <c r="CY18" s="133" t="s">
        <v>312</v>
      </c>
      <c r="CZ18" s="134">
        <f t="shared" si="22"/>
        <v>0</v>
      </c>
      <c r="DA18" s="134"/>
      <c r="DB18" s="134">
        <f t="shared" si="23"/>
        <v>1</v>
      </c>
      <c r="DC18" s="134">
        <f t="shared" si="24"/>
        <v>1</v>
      </c>
    </row>
    <row r="19" spans="2:107" s="46" customFormat="1" x14ac:dyDescent="0.55000000000000004">
      <c r="B19" s="52" t="str">
        <f>'master（記入例）'!AL15</f>
        <v>その他の醸造酒</v>
      </c>
      <c r="C19" s="107">
        <v>0</v>
      </c>
      <c r="D19" s="109">
        <f>IFERROR(INDEX(集計pivot!$4:$24,MATCH(集計2021年度販売量!$B19,集計pivot!$A$4:$A$24,0),MATCH(集計2021年度販売量!D$5,集計pivot!$4:$4,0)),0)</f>
        <v>0</v>
      </c>
      <c r="E19" s="112">
        <f>IFERROR(INDEX(集計pivot!$28:$48,MATCH(集計2021年度販売量!$B19,集計pivot!$A$28:$A$48,0),MATCH(集計2021年度販売量!D$5,集計pivot!$28:$28,0)),0)</f>
        <v>0</v>
      </c>
      <c r="F19" s="113">
        <f>IFERROR(INDEX(集計pivot!$112:$131,MATCH(集計2021年度販売量!$B19,集計pivot!$A$112:$A$131,0),MATCH(集計2021年度販売量!D$5,集計pivot!$112:$112,0)),0)</f>
        <v>0</v>
      </c>
      <c r="G19" s="114">
        <f>IFERROR(INDEX(集計pivot!$163:$182,MATCH(集計2021年度販売量!$B19,集計pivot!$A$163:$A$182,0),MATCH(集計2021年度販売量!D$5,集計pivot!$163:$163,0)),0)</f>
        <v>0</v>
      </c>
      <c r="H19" s="115">
        <f>IFERROR(INDEX(集計pivot!$138:$157,MATCH(集計2021年度販売量!$B19,集計pivot!$A$138:$A$157,0),MATCH(集計2021年度販売量!D$5,集計pivot!$138:$138,0)),0)</f>
        <v>0</v>
      </c>
      <c r="I19" s="116">
        <f>IFERROR(INDEX(集計pivot!$83:$102,MATCH(集計2021年度販売量!$B19,集計pivot!$A$83:$A$102,0),MATCH(集計2021年度販売量!D$5,集計pivot!$83:$83,0)),0)</f>
        <v>0</v>
      </c>
      <c r="J19" s="117">
        <f t="shared" si="5"/>
        <v>0</v>
      </c>
      <c r="K19" s="109">
        <f>IFERROR(INDEX(集計pivot!$4:$24,MATCH(集計2021年度販売量!$B19,集計pivot!$A$4:$A$24,0),MATCH(集計2021年度販売量!K$5,集計pivot!$4:$4,0)),0)</f>
        <v>0</v>
      </c>
      <c r="L19" s="112">
        <f>IFERROR(INDEX(集計pivot!$28:$48,MATCH(集計2021年度販売量!$B19,集計pivot!$A$28:$A$48,0),MATCH(集計2021年度販売量!K$5,集計pivot!$28:$28,0)),0)</f>
        <v>0</v>
      </c>
      <c r="M19" s="113">
        <f>IFERROR(INDEX(集計pivot!$112:$131,MATCH(集計2021年度販売量!$B19,集計pivot!$A$112:$A$131,0),MATCH(集計2021年度販売量!K$5,集計pivot!$112:$112,0)),0)</f>
        <v>0</v>
      </c>
      <c r="N19" s="114">
        <f>IFERROR(INDEX(集計pivot!$163:$182,MATCH(集計2021年度販売量!$B19,集計pivot!$A$163:$A$182,0),MATCH(集計2021年度販売量!K$5,集計pivot!$163:$163,0)),0)</f>
        <v>0</v>
      </c>
      <c r="O19" s="115">
        <f>IFERROR(INDEX(集計pivot!$138:$157,MATCH(集計2021年度販売量!$B19,集計pivot!$A$138:$A$157,0),MATCH(集計2021年度販売量!K$5,集計pivot!$138:$138,0)),0)</f>
        <v>0</v>
      </c>
      <c r="P19" s="116">
        <f>IFERROR(INDEX(集計pivot!$83:$102,MATCH(集計2021年度販売量!$B19,集計pivot!$A$83:$A$102,0),MATCH(集計2021年度販売量!K$5,集計pivot!$83:$83,0)),0)</f>
        <v>0</v>
      </c>
      <c r="Q19" s="117">
        <f t="shared" si="6"/>
        <v>0</v>
      </c>
      <c r="R19" s="109">
        <f>IFERROR(INDEX(集計pivot!$4:$24,MATCH(集計2021年度販売量!$B19,集計pivot!$A$4:$A$24,0),MATCH(集計2021年度販売量!R$5,集計pivot!$4:$4,0)),0)</f>
        <v>0</v>
      </c>
      <c r="S19" s="112">
        <f>IFERROR(INDEX(集計pivot!$28:$48,MATCH(集計2021年度販売量!$B19,集計pivot!$A$28:$A$48,0),MATCH(集計2021年度販売量!R$5,集計pivot!$28:$28,0)),0)</f>
        <v>0</v>
      </c>
      <c r="T19" s="113">
        <f>IFERROR(INDEX(集計pivot!$112:$131,MATCH(集計2021年度販売量!$B19,集計pivot!$A$112:$A$131,0),MATCH(集計2021年度販売量!R$5,集計pivot!$112:$112,0)),0)</f>
        <v>0</v>
      </c>
      <c r="U19" s="114">
        <f>IFERROR(INDEX(集計pivot!$163:$182,MATCH(集計2021年度販売量!$B19,集計pivot!$A$163:$A$182,0),MATCH(集計2021年度販売量!R$5,集計pivot!$163:$163,0)),0)</f>
        <v>0</v>
      </c>
      <c r="V19" s="115">
        <f>IFERROR(INDEX(集計pivot!$138:$157,MATCH(集計2021年度販売量!$B19,集計pivot!$A$138:$A$157,0),MATCH(集計2021年度販売量!R$5,集計pivot!$138:$138,0)),0)</f>
        <v>0</v>
      </c>
      <c r="W19" s="116">
        <f>IFERROR(INDEX(集計pivot!$83:$102,MATCH(集計2021年度販売量!$B19,集計pivot!$A$83:$A$102,0),MATCH(集計2021年度販売量!R$5,集計pivot!$83:$83,0)),0)</f>
        <v>0</v>
      </c>
      <c r="X19" s="117">
        <f t="shared" si="7"/>
        <v>0</v>
      </c>
      <c r="Y19" s="109">
        <f>IFERROR(INDEX(集計pivot!$4:$24,MATCH(集計2021年度販売量!$B19,集計pivot!$A$4:$A$24,0),MATCH(集計2021年度販売量!Y$5,集計pivot!$4:$4,0)),0)</f>
        <v>0</v>
      </c>
      <c r="Z19" s="112">
        <f>IFERROR(INDEX(集計pivot!$28:$48,MATCH(集計2021年度販売量!$B19,集計pivot!$A$28:$A$48,0),MATCH(集計2021年度販売量!Y$5,集計pivot!$28:$28,0)),0)</f>
        <v>0</v>
      </c>
      <c r="AA19" s="113">
        <f>IFERROR(INDEX(集計pivot!$112:$131,MATCH(集計2021年度販売量!$B19,集計pivot!$A$112:$A$131,0),MATCH(集計2021年度販売量!Y$5,集計pivot!$112:$112,0)),0)</f>
        <v>0</v>
      </c>
      <c r="AB19" s="114">
        <f>IFERROR(INDEX(集計pivot!$163:$182,MATCH(集計2021年度販売量!$B19,集計pivot!$A$163:$A$182,0),MATCH(集計2021年度販売量!Y$5,集計pivot!$163:$163,0)),0)</f>
        <v>0</v>
      </c>
      <c r="AC19" s="115">
        <f>IFERROR(INDEX(集計pivot!$138:$157,MATCH(集計2021年度販売量!$B19,集計pivot!$A$138:$A$157,0),MATCH(集計2021年度販売量!Y$5,集計pivot!$138:$138,0)),0)</f>
        <v>0</v>
      </c>
      <c r="AD19" s="116">
        <f>IFERROR(INDEX(集計pivot!$83:$102,MATCH(集計2021年度販売量!$B19,集計pivot!$A$83:$A$102,0),MATCH(集計2021年度販売量!Y$5,集計pivot!$83:$83,0)),0)</f>
        <v>0</v>
      </c>
      <c r="AE19" s="117">
        <f t="shared" si="8"/>
        <v>0</v>
      </c>
      <c r="AF19" s="109">
        <f>IFERROR(INDEX(集計pivot!$4:$24,MATCH(集計2021年度販売量!$B19,集計pivot!$A$4:$A$24,0),MATCH(集計2021年度販売量!AF$5,集計pivot!$4:$4,0)),0)</f>
        <v>0</v>
      </c>
      <c r="AG19" s="112">
        <f>IFERROR(INDEX(集計pivot!$28:$48,MATCH(集計2021年度販売量!$B19,集計pivot!$A$28:$A$48,0),MATCH(集計2021年度販売量!AF$5,集計pivot!$28:$28,0)),0)</f>
        <v>0</v>
      </c>
      <c r="AH19" s="113">
        <f>IFERROR(INDEX(集計pivot!$112:$131,MATCH(集計2021年度販売量!$B19,集計pivot!$A$112:$A$131,0),MATCH(集計2021年度販売量!AF$5,集計pivot!$112:$112,0)),0)</f>
        <v>0</v>
      </c>
      <c r="AI19" s="114">
        <f>IFERROR(INDEX(集計pivot!$163:$182,MATCH(集計2021年度販売量!$B19,集計pivot!$A$163:$A$182,0),MATCH(集計2021年度販売量!AF$5,集計pivot!$163:$163,0)),0)</f>
        <v>0</v>
      </c>
      <c r="AJ19" s="115">
        <f>IFERROR(INDEX(集計pivot!$138:$157,MATCH(集計2021年度販売量!$B19,集計pivot!$A$138:$A$157,0),MATCH(集計2021年度販売量!AF$5,集計pivot!$138:$138,0)),0)</f>
        <v>0</v>
      </c>
      <c r="AK19" s="116">
        <f>IFERROR(INDEX(集計pivot!$83:$102,MATCH(集計2021年度販売量!$B19,集計pivot!$A$83:$A$102,0),MATCH(集計2021年度販売量!AF$5,集計pivot!$83:$83,0)),0)</f>
        <v>0</v>
      </c>
      <c r="AL19" s="117">
        <f t="shared" si="9"/>
        <v>0</v>
      </c>
      <c r="AM19" s="109">
        <f>IFERROR(INDEX(集計pivot!$4:$24,MATCH(集計2021年度販売量!$B19,集計pivot!$A$4:$A$24,0),MATCH(集計2021年度販売量!AM$5,集計pivot!$4:$4,0)),0)</f>
        <v>0</v>
      </c>
      <c r="AN19" s="112">
        <f>IFERROR(INDEX(集計pivot!$28:$48,MATCH(集計2021年度販売量!$B19,集計pivot!$A$28:$A$48,0),MATCH(集計2021年度販売量!AM$5,集計pivot!$28:$28,0)),0)</f>
        <v>0</v>
      </c>
      <c r="AO19" s="113">
        <f>IFERROR(INDEX(集計pivot!$112:$131,MATCH(集計2021年度販売量!$B19,集計pivot!$A$112:$A$131,0),MATCH(集計2021年度販売量!AM$5,集計pivot!$112:$112,0)),0)</f>
        <v>0</v>
      </c>
      <c r="AP19" s="114">
        <f>IFERROR(INDEX(集計pivot!$163:$182,MATCH(集計2021年度販売量!$B19,集計pivot!$A$163:$A$182,0),MATCH(集計2021年度販売量!AM$5,集計pivot!$163:$163,0)),0)</f>
        <v>0</v>
      </c>
      <c r="AQ19" s="115">
        <f>IFERROR(INDEX(集計pivot!$138:$157,MATCH(集計2021年度販売量!$B19,集計pivot!$A$138:$A$157,0),MATCH(集計2021年度販売量!AM$5,集計pivot!$138:$138,0)),0)</f>
        <v>0</v>
      </c>
      <c r="AR19" s="116">
        <f>IFERROR(INDEX(集計pivot!$83:$102,MATCH(集計2021年度販売量!$B19,集計pivot!$A$83:$A$102,0),MATCH(集計2021年度販売量!AM$5,集計pivot!$83:$83,0)),0)</f>
        <v>0</v>
      </c>
      <c r="AS19" s="117">
        <f t="shared" si="10"/>
        <v>0</v>
      </c>
      <c r="AT19" s="109">
        <f>IFERROR(INDEX(集計pivot!$4:$24,MATCH(集計2021年度販売量!$B19,集計pivot!$A$4:$A$24,0),MATCH(集計2021年度販売量!AT$5,集計pivot!$4:$4,0)),0)</f>
        <v>0</v>
      </c>
      <c r="AU19" s="112">
        <f>IFERROR(INDEX(集計pivot!$28:$48,MATCH(集計2021年度販売量!$B19,集計pivot!$A$28:$A$48,0),MATCH(集計2021年度販売量!AT$5,集計pivot!$28:$28,0)),0)</f>
        <v>0</v>
      </c>
      <c r="AV19" s="113">
        <f>IFERROR(INDEX(集計pivot!$112:$131,MATCH(集計2021年度販売量!$B19,集計pivot!$A$112:$A$131,0),MATCH(集計2021年度販売量!AT$5,集計pivot!$112:$112,0)),0)</f>
        <v>0</v>
      </c>
      <c r="AW19" s="114">
        <f>IFERROR(INDEX(集計pivot!$163:$182,MATCH(集計2021年度販売量!$B19,集計pivot!$A$163:$A$182,0),MATCH(集計2021年度販売量!AT$5,集計pivot!$163:$163,0)),0)</f>
        <v>0</v>
      </c>
      <c r="AX19" s="115">
        <f>IFERROR(INDEX(集計pivot!$138:$157,MATCH(集計2021年度販売量!$B19,集計pivot!$A$138:$A$157,0),MATCH(集計2021年度販売量!AT$5,集計pivot!$138:$138,0)),0)</f>
        <v>0</v>
      </c>
      <c r="AY19" s="116">
        <f>IFERROR(INDEX(集計pivot!$83:$102,MATCH(集計2021年度販売量!$B19,集計pivot!$A$83:$A$102,0),MATCH(集計2021年度販売量!AT$5,集計pivot!$83:$83,0)),0)</f>
        <v>0</v>
      </c>
      <c r="AZ19" s="117">
        <f t="shared" si="11"/>
        <v>0</v>
      </c>
      <c r="BA19" s="109">
        <f>IFERROR(INDEX(集計pivot!$4:$24,MATCH(集計2021年度販売量!$B19,集計pivot!$A$4:$A$24,0),MATCH(集計2021年度販売量!BA$5,集計pivot!$4:$4,0)),0)</f>
        <v>0</v>
      </c>
      <c r="BB19" s="112">
        <f>IFERROR(INDEX(集計pivot!$28:$48,MATCH(集計2021年度販売量!$B19,集計pivot!$A$28:$A$48,0),MATCH(集計2021年度販売量!BA$5,集計pivot!$28:$28,0)),0)</f>
        <v>0</v>
      </c>
      <c r="BC19" s="113">
        <f>IFERROR(INDEX(集計pivot!$112:$131,MATCH(集計2021年度販売量!$B19,集計pivot!$A$112:$A$131,0),MATCH(集計2021年度販売量!BA$5,集計pivot!$112:$112,0)),0)</f>
        <v>0</v>
      </c>
      <c r="BD19" s="114">
        <f>IFERROR(INDEX(集計pivot!$163:$182,MATCH(集計2021年度販売量!$B19,集計pivot!$A$163:$A$182,0),MATCH(集計2021年度販売量!BA$5,集計pivot!$163:$163,0)),0)</f>
        <v>0</v>
      </c>
      <c r="BE19" s="115">
        <f>IFERROR(INDEX(集計pivot!$138:$157,MATCH(集計2021年度販売量!$B19,集計pivot!$A$138:$A$157,0),MATCH(集計2021年度販売量!BA$5,集計pivot!$138:$138,0)),0)</f>
        <v>0</v>
      </c>
      <c r="BF19" s="116">
        <f>IFERROR(INDEX(集計pivot!$83:$102,MATCH(集計2021年度販売量!$B19,集計pivot!$A$83:$A$102,0),MATCH(集計2021年度販売量!BA$5,集計pivot!$83:$83,0)),0)</f>
        <v>0</v>
      </c>
      <c r="BG19" s="117">
        <f t="shared" si="12"/>
        <v>0</v>
      </c>
      <c r="BH19" s="109">
        <f>IFERROR(INDEX(集計pivot!$4:$24,MATCH(集計2021年度販売量!$B19,集計pivot!$A$4:$A$24,0),MATCH(集計2021年度販売量!BH$5,集計pivot!$4:$4,0)),0)</f>
        <v>0</v>
      </c>
      <c r="BI19" s="112">
        <f>IFERROR(INDEX(集計pivot!$28:$48,MATCH(集計2021年度販売量!$B19,集計pivot!$A$28:$A$48,0),MATCH(集計2021年度販売量!BH$5,集計pivot!$28:$28,0)),0)</f>
        <v>0</v>
      </c>
      <c r="BJ19" s="113">
        <f>IFERROR(INDEX(集計pivot!$112:$131,MATCH(集計2021年度販売量!$B19,集計pivot!$A$112:$A$131,0),MATCH(集計2021年度販売量!BH$5,集計pivot!$112:$112,0)),0)</f>
        <v>0</v>
      </c>
      <c r="BK19" s="114">
        <f>IFERROR(INDEX(集計pivot!$163:$182,MATCH(集計2021年度販売量!$B19,集計pivot!$A$163:$A$182,0),MATCH(集計2021年度販売量!BH$5,集計pivot!$163:$163,0)),0)</f>
        <v>0</v>
      </c>
      <c r="BL19" s="115">
        <f>IFERROR(INDEX(集計pivot!$138:$157,MATCH(集計2021年度販売量!$B19,集計pivot!$A$138:$A$157,0),MATCH(集計2021年度販売量!BH$5,集計pivot!$138:$138,0)),0)</f>
        <v>0</v>
      </c>
      <c r="BM19" s="116">
        <f>IFERROR(INDEX(集計pivot!$83:$102,MATCH(集計2021年度販売量!$B19,集計pivot!$A$83:$A$102,0),MATCH(集計2021年度販売量!BH$5,集計pivot!$83:$83,0)),0)</f>
        <v>0</v>
      </c>
      <c r="BN19" s="117">
        <f t="shared" si="13"/>
        <v>0</v>
      </c>
      <c r="BO19" s="109">
        <f>IFERROR(INDEX(集計pivot!$4:$24,MATCH(集計2021年度販売量!$B19,集計pivot!$A$4:$A$24,0),MATCH(集計2021年度販売量!BO$5,集計pivot!$4:$4,0)),0)</f>
        <v>0</v>
      </c>
      <c r="BP19" s="112">
        <f>IFERROR(INDEX(集計pivot!$28:$48,MATCH(集計2021年度販売量!$B19,集計pivot!$A$28:$A$48,0),MATCH(集計2021年度販売量!BO$5,集計pivot!$28:$28,0)),0)</f>
        <v>0</v>
      </c>
      <c r="BQ19" s="113">
        <f>IFERROR(INDEX(集計pivot!$112:$131,MATCH(集計2021年度販売量!$B19,集計pivot!$A$112:$A$131,0),MATCH(集計2021年度販売量!BO$5,集計pivot!$112:$112,0)),0)</f>
        <v>0</v>
      </c>
      <c r="BR19" s="114">
        <f>IFERROR(INDEX(集計pivot!$163:$182,MATCH(集計2021年度販売量!$B19,集計pivot!$A$163:$A$182,0),MATCH(集計2021年度販売量!BO$5,集計pivot!$163:$163,0)),0)</f>
        <v>0</v>
      </c>
      <c r="BS19" s="115">
        <f>IFERROR(INDEX(集計pivot!$138:$157,MATCH(集計2021年度販売量!$B19,集計pivot!$A$138:$A$157,0),MATCH(集計2021年度販売量!BO$5,集計pivot!$138:$138,0)),0)</f>
        <v>0</v>
      </c>
      <c r="BT19" s="116">
        <f>IFERROR(INDEX(集計pivot!$83:$102,MATCH(集計2021年度販売量!$B19,集計pivot!$A$83:$A$102,0),MATCH(集計2021年度販売量!BO$5,集計pivot!$83:$83,0)),0)</f>
        <v>0</v>
      </c>
      <c r="BU19" s="117">
        <f t="shared" si="14"/>
        <v>0</v>
      </c>
      <c r="BV19" s="109">
        <f>IFERROR(INDEX(集計pivot!$4:$24,MATCH(集計2021年度販売量!$B19,集計pivot!$A$4:$A$24,0),MATCH(集計2021年度販売量!BV$5,集計pivot!$4:$4,0)),0)</f>
        <v>0</v>
      </c>
      <c r="BW19" s="112">
        <f>IFERROR(INDEX(集計pivot!$28:$48,MATCH(集計2021年度販売量!$B19,集計pivot!$A$28:$A$48,0),MATCH(集計2021年度販売量!BV$5,集計pivot!$28:$28,0)),0)</f>
        <v>0</v>
      </c>
      <c r="BX19" s="113">
        <f>IFERROR(INDEX(集計pivot!$112:$131,MATCH(集計2021年度販売量!$B19,集計pivot!$A$112:$A$131,0),MATCH(集計2021年度販売量!BV$5,集計pivot!$112:$112,0)),0)</f>
        <v>0</v>
      </c>
      <c r="BY19" s="114">
        <f>IFERROR(INDEX(集計pivot!$163:$182,MATCH(集計2021年度販売量!$B19,集計pivot!$A$163:$A$182,0),MATCH(集計2021年度販売量!BV$5,集計pivot!$163:$163,0)),0)</f>
        <v>0</v>
      </c>
      <c r="BZ19" s="115">
        <f>IFERROR(INDEX(集計pivot!$138:$157,MATCH(集計2021年度販売量!$B19,集計pivot!$A$138:$A$157,0),MATCH(集計2021年度販売量!BV$5,集計pivot!$138:$138,0)),0)</f>
        <v>0</v>
      </c>
      <c r="CA19" s="116">
        <f>IFERROR(INDEX(集計pivot!$83:$102,MATCH(集計2021年度販売量!$B19,集計pivot!$A$83:$A$102,0),MATCH(集計2021年度販売量!BV$5,集計pivot!$83:$83,0)),0)</f>
        <v>0</v>
      </c>
      <c r="CB19" s="117">
        <f t="shared" si="15"/>
        <v>0</v>
      </c>
      <c r="CC19" s="109">
        <f>IFERROR(INDEX(集計pivot!$4:$24,MATCH(集計2021年度販売量!$B19,集計pivot!$A$4:$A$24,0),MATCH(集計2021年度販売量!CC$5,集計pivot!$4:$4,0)),0)</f>
        <v>0</v>
      </c>
      <c r="CD19" s="112">
        <f>IFERROR(INDEX(集計pivot!$28:$48,MATCH(集計2021年度販売量!$B19,集計pivot!$A$28:$A$48,0),MATCH(集計2021年度販売量!CC$5,集計pivot!$28:$28,0)),0)</f>
        <v>0</v>
      </c>
      <c r="CE19" s="113">
        <f>IFERROR(INDEX(集計pivot!$112:$131,MATCH(集計2021年度販売量!$B19,集計pivot!$A$112:$A$131,0),MATCH(集計2021年度販売量!CC$5,集計pivot!$112:$112,0)),0)</f>
        <v>0</v>
      </c>
      <c r="CF19" s="114">
        <f>IFERROR(INDEX(集計pivot!$163:$182,MATCH(集計2021年度販売量!$B19,集計pivot!$A$163:$A$182,0),MATCH(集計2021年度販売量!CC$5,集計pivot!$163:$163,0)),0)</f>
        <v>0</v>
      </c>
      <c r="CG19" s="115">
        <f>IFERROR(INDEX(集計pivot!$138:$157,MATCH(集計2021年度販売量!$B19,集計pivot!$A$138:$A$157,0),MATCH(集計2021年度販売量!CC$5,集計pivot!$138:$138,0)),0)</f>
        <v>0</v>
      </c>
      <c r="CH19" s="116">
        <f>IFERROR(INDEX(集計pivot!$83:$102,MATCH(集計2021年度販売量!$B19,集計pivot!$A$83:$A$102,0),MATCH(集計2021年度販売量!CC$5,集計pivot!$83:$83,0)),0)</f>
        <v>0</v>
      </c>
      <c r="CI19" s="117">
        <f t="shared" si="16"/>
        <v>0</v>
      </c>
      <c r="CK19" t="str">
        <f t="shared" si="0"/>
        <v>その他の醸造酒</v>
      </c>
      <c r="CL19" s="130">
        <f t="shared" si="1"/>
        <v>0</v>
      </c>
      <c r="CM19" s="130">
        <f t="shared" si="17"/>
        <v>0</v>
      </c>
      <c r="CN19" s="130">
        <f t="shared" si="2"/>
        <v>0</v>
      </c>
      <c r="CO19" s="130">
        <f t="shared" si="3"/>
        <v>0</v>
      </c>
      <c r="CQ19" s="131" t="str">
        <f t="shared" si="4"/>
        <v>その他の醸造酒</v>
      </c>
      <c r="CR19" s="46">
        <f t="shared" si="18"/>
        <v>0</v>
      </c>
      <c r="CS19" s="46">
        <f t="shared" si="19"/>
        <v>0</v>
      </c>
      <c r="CT19" s="46">
        <f t="shared" si="20"/>
        <v>0</v>
      </c>
      <c r="CU19" s="46">
        <f t="shared" si="21"/>
        <v>0</v>
      </c>
      <c r="CY19" s="133" t="s">
        <v>313</v>
      </c>
      <c r="CZ19" s="134">
        <f t="shared" si="22"/>
        <v>0</v>
      </c>
      <c r="DA19" s="134"/>
      <c r="DB19" s="134">
        <f t="shared" si="23"/>
        <v>0</v>
      </c>
      <c r="DC19" s="134">
        <f t="shared" si="24"/>
        <v>0</v>
      </c>
    </row>
    <row r="20" spans="2:107" s="46" customFormat="1" x14ac:dyDescent="0.55000000000000004">
      <c r="B20" s="52" t="str">
        <f>'master（記入例）'!AL16</f>
        <v>スピリッツ</v>
      </c>
      <c r="C20" s="107">
        <v>1.44</v>
      </c>
      <c r="D20" s="109">
        <f>IFERROR(INDEX(集計pivot!$4:$24,MATCH(集計2021年度販売量!$B20,集計pivot!$A$4:$A$24,0),MATCH(集計2021年度販売量!D$5,集計pivot!$4:$4,0)),0)</f>
        <v>0</v>
      </c>
      <c r="E20" s="112">
        <f>IFERROR(INDEX(集計pivot!$28:$48,MATCH(集計2021年度販売量!$B20,集計pivot!$A$28:$A$48,0),MATCH(集計2021年度販売量!D$5,集計pivot!$28:$28,0)),0)</f>
        <v>0</v>
      </c>
      <c r="F20" s="113">
        <f>IFERROR(INDEX(集計pivot!$112:$131,MATCH(集計2021年度販売量!$B20,集計pivot!$A$112:$A$131,0),MATCH(集計2021年度販売量!D$5,集計pivot!$112:$112,0)),0)</f>
        <v>0</v>
      </c>
      <c r="G20" s="114">
        <f>IFERROR(INDEX(集計pivot!$163:$182,MATCH(集計2021年度販売量!$B20,集計pivot!$A$163:$A$182,0),MATCH(集計2021年度販売量!D$5,集計pivot!$163:$163,0)),0)</f>
        <v>0</v>
      </c>
      <c r="H20" s="115">
        <f>IFERROR(INDEX(集計pivot!$138:$157,MATCH(集計2021年度販売量!$B20,集計pivot!$A$138:$A$157,0),MATCH(集計2021年度販売量!D$5,集計pivot!$138:$138,0)),0)</f>
        <v>0</v>
      </c>
      <c r="I20" s="116">
        <f>IFERROR(INDEX(集計pivot!$83:$102,MATCH(集計2021年度販売量!$B20,集計pivot!$A$83:$A$102,0),MATCH(集計2021年度販売量!D$5,集計pivot!$83:$83,0)),0)</f>
        <v>0</v>
      </c>
      <c r="J20" s="117">
        <f t="shared" si="5"/>
        <v>1.44</v>
      </c>
      <c r="K20" s="109">
        <f>IFERROR(INDEX(集計pivot!$4:$24,MATCH(集計2021年度販売量!$B20,集計pivot!$A$4:$A$24,0),MATCH(集計2021年度販売量!K$5,集計pivot!$4:$4,0)),0)</f>
        <v>0</v>
      </c>
      <c r="L20" s="112">
        <f>IFERROR(INDEX(集計pivot!$28:$48,MATCH(集計2021年度販売量!$B20,集計pivot!$A$28:$A$48,0),MATCH(集計2021年度販売量!K$5,集計pivot!$28:$28,0)),0)</f>
        <v>0</v>
      </c>
      <c r="M20" s="113">
        <f>IFERROR(INDEX(集計pivot!$112:$131,MATCH(集計2021年度販売量!$B20,集計pivot!$A$112:$A$131,0),MATCH(集計2021年度販売量!K$5,集計pivot!$112:$112,0)),0)</f>
        <v>0</v>
      </c>
      <c r="N20" s="114">
        <f>IFERROR(INDEX(集計pivot!$163:$182,MATCH(集計2021年度販売量!$B20,集計pivot!$A$163:$A$182,0),MATCH(集計2021年度販売量!K$5,集計pivot!$163:$163,0)),0)</f>
        <v>0</v>
      </c>
      <c r="O20" s="115">
        <f>IFERROR(INDEX(集計pivot!$138:$157,MATCH(集計2021年度販売量!$B20,集計pivot!$A$138:$A$157,0),MATCH(集計2021年度販売量!K$5,集計pivot!$138:$138,0)),0)</f>
        <v>0</v>
      </c>
      <c r="P20" s="116">
        <f>IFERROR(INDEX(集計pivot!$83:$102,MATCH(集計2021年度販売量!$B20,集計pivot!$A$83:$A$102,0),MATCH(集計2021年度販売量!K$5,集計pivot!$83:$83,0)),0)</f>
        <v>0</v>
      </c>
      <c r="Q20" s="117">
        <f t="shared" si="6"/>
        <v>1.44</v>
      </c>
      <c r="R20" s="109">
        <f>IFERROR(INDEX(集計pivot!$4:$24,MATCH(集計2021年度販売量!$B20,集計pivot!$A$4:$A$24,0),MATCH(集計2021年度販売量!R$5,集計pivot!$4:$4,0)),0)</f>
        <v>0</v>
      </c>
      <c r="S20" s="112">
        <f>IFERROR(INDEX(集計pivot!$28:$48,MATCH(集計2021年度販売量!$B20,集計pivot!$A$28:$A$48,0),MATCH(集計2021年度販売量!R$5,集計pivot!$28:$28,0)),0)</f>
        <v>0</v>
      </c>
      <c r="T20" s="113">
        <f>IFERROR(INDEX(集計pivot!$112:$131,MATCH(集計2021年度販売量!$B20,集計pivot!$A$112:$A$131,0),MATCH(集計2021年度販売量!R$5,集計pivot!$112:$112,0)),0)</f>
        <v>0</v>
      </c>
      <c r="U20" s="114">
        <f>IFERROR(INDEX(集計pivot!$163:$182,MATCH(集計2021年度販売量!$B20,集計pivot!$A$163:$A$182,0),MATCH(集計2021年度販売量!R$5,集計pivot!$163:$163,0)),0)</f>
        <v>0</v>
      </c>
      <c r="V20" s="115">
        <f>IFERROR(INDEX(集計pivot!$138:$157,MATCH(集計2021年度販売量!$B20,集計pivot!$A$138:$A$157,0),MATCH(集計2021年度販売量!R$5,集計pivot!$138:$138,0)),0)</f>
        <v>0</v>
      </c>
      <c r="W20" s="116">
        <f>IFERROR(INDEX(集計pivot!$83:$102,MATCH(集計2021年度販売量!$B20,集計pivot!$A$83:$A$102,0),MATCH(集計2021年度販売量!R$5,集計pivot!$83:$83,0)),0)</f>
        <v>0</v>
      </c>
      <c r="X20" s="117">
        <f t="shared" si="7"/>
        <v>1.44</v>
      </c>
      <c r="Y20" s="109">
        <f>IFERROR(INDEX(集計pivot!$4:$24,MATCH(集計2021年度販売量!$B20,集計pivot!$A$4:$A$24,0),MATCH(集計2021年度販売量!Y$5,集計pivot!$4:$4,0)),0)</f>
        <v>0</v>
      </c>
      <c r="Z20" s="112">
        <f>IFERROR(INDEX(集計pivot!$28:$48,MATCH(集計2021年度販売量!$B20,集計pivot!$A$28:$A$48,0),MATCH(集計2021年度販売量!Y$5,集計pivot!$28:$28,0)),0)</f>
        <v>0</v>
      </c>
      <c r="AA20" s="113">
        <f>IFERROR(INDEX(集計pivot!$112:$131,MATCH(集計2021年度販売量!$B20,集計pivot!$A$112:$A$131,0),MATCH(集計2021年度販売量!Y$5,集計pivot!$112:$112,0)),0)</f>
        <v>0</v>
      </c>
      <c r="AB20" s="114">
        <f>IFERROR(INDEX(集計pivot!$163:$182,MATCH(集計2021年度販売量!$B20,集計pivot!$A$163:$A$182,0),MATCH(集計2021年度販売量!Y$5,集計pivot!$163:$163,0)),0)</f>
        <v>0</v>
      </c>
      <c r="AC20" s="115">
        <f>IFERROR(INDEX(集計pivot!$138:$157,MATCH(集計2021年度販売量!$B20,集計pivot!$A$138:$A$157,0),MATCH(集計2021年度販売量!Y$5,集計pivot!$138:$138,0)),0)</f>
        <v>0</v>
      </c>
      <c r="AD20" s="116">
        <f>IFERROR(INDEX(集計pivot!$83:$102,MATCH(集計2021年度販売量!$B20,集計pivot!$A$83:$A$102,0),MATCH(集計2021年度販売量!Y$5,集計pivot!$83:$83,0)),0)</f>
        <v>0</v>
      </c>
      <c r="AE20" s="117">
        <f t="shared" si="8"/>
        <v>1.44</v>
      </c>
      <c r="AF20" s="109">
        <f>IFERROR(INDEX(集計pivot!$4:$24,MATCH(集計2021年度販売量!$B20,集計pivot!$A$4:$A$24,0),MATCH(集計2021年度販売量!AF$5,集計pivot!$4:$4,0)),0)</f>
        <v>0</v>
      </c>
      <c r="AG20" s="112">
        <f>IFERROR(INDEX(集計pivot!$28:$48,MATCH(集計2021年度販売量!$B20,集計pivot!$A$28:$A$48,0),MATCH(集計2021年度販売量!AF$5,集計pivot!$28:$28,0)),0)</f>
        <v>0</v>
      </c>
      <c r="AH20" s="113">
        <f>IFERROR(INDEX(集計pivot!$112:$131,MATCH(集計2021年度販売量!$B20,集計pivot!$A$112:$A$131,0),MATCH(集計2021年度販売量!AF$5,集計pivot!$112:$112,0)),0)</f>
        <v>0</v>
      </c>
      <c r="AI20" s="114">
        <f>IFERROR(INDEX(集計pivot!$163:$182,MATCH(集計2021年度販売量!$B20,集計pivot!$A$163:$A$182,0),MATCH(集計2021年度販売量!AF$5,集計pivot!$163:$163,0)),0)</f>
        <v>0</v>
      </c>
      <c r="AJ20" s="115">
        <f>IFERROR(INDEX(集計pivot!$138:$157,MATCH(集計2021年度販売量!$B20,集計pivot!$A$138:$A$157,0),MATCH(集計2021年度販売量!AF$5,集計pivot!$138:$138,0)),0)</f>
        <v>0</v>
      </c>
      <c r="AK20" s="116">
        <f>IFERROR(INDEX(集計pivot!$83:$102,MATCH(集計2021年度販売量!$B20,集計pivot!$A$83:$A$102,0),MATCH(集計2021年度販売量!AF$5,集計pivot!$83:$83,0)),0)</f>
        <v>0</v>
      </c>
      <c r="AL20" s="117">
        <f t="shared" si="9"/>
        <v>1.44</v>
      </c>
      <c r="AM20" s="109">
        <f>IFERROR(INDEX(集計pivot!$4:$24,MATCH(集計2021年度販売量!$B20,集計pivot!$A$4:$A$24,0),MATCH(集計2021年度販売量!AM$5,集計pivot!$4:$4,0)),0)</f>
        <v>0</v>
      </c>
      <c r="AN20" s="112">
        <f>IFERROR(INDEX(集計pivot!$28:$48,MATCH(集計2021年度販売量!$B20,集計pivot!$A$28:$A$48,0),MATCH(集計2021年度販売量!AM$5,集計pivot!$28:$28,0)),0)</f>
        <v>0</v>
      </c>
      <c r="AO20" s="113">
        <f>IFERROR(INDEX(集計pivot!$112:$131,MATCH(集計2021年度販売量!$B20,集計pivot!$A$112:$A$131,0),MATCH(集計2021年度販売量!AM$5,集計pivot!$112:$112,0)),0)</f>
        <v>0</v>
      </c>
      <c r="AP20" s="114">
        <f>IFERROR(INDEX(集計pivot!$163:$182,MATCH(集計2021年度販売量!$B20,集計pivot!$A$163:$A$182,0),MATCH(集計2021年度販売量!AM$5,集計pivot!$163:$163,0)),0)</f>
        <v>0</v>
      </c>
      <c r="AQ20" s="115">
        <f>IFERROR(INDEX(集計pivot!$138:$157,MATCH(集計2021年度販売量!$B20,集計pivot!$A$138:$A$157,0),MATCH(集計2021年度販売量!AM$5,集計pivot!$138:$138,0)),0)</f>
        <v>0</v>
      </c>
      <c r="AR20" s="116">
        <f>IFERROR(INDEX(集計pivot!$83:$102,MATCH(集計2021年度販売量!$B20,集計pivot!$A$83:$A$102,0),MATCH(集計2021年度販売量!AM$5,集計pivot!$83:$83,0)),0)</f>
        <v>0</v>
      </c>
      <c r="AS20" s="117">
        <f t="shared" si="10"/>
        <v>1.44</v>
      </c>
      <c r="AT20" s="109">
        <f>IFERROR(INDEX(集計pivot!$4:$24,MATCH(集計2021年度販売量!$B20,集計pivot!$A$4:$A$24,0),MATCH(集計2021年度販売量!AT$5,集計pivot!$4:$4,0)),0)</f>
        <v>0</v>
      </c>
      <c r="AU20" s="112">
        <f>IFERROR(INDEX(集計pivot!$28:$48,MATCH(集計2021年度販売量!$B20,集計pivot!$A$28:$A$48,0),MATCH(集計2021年度販売量!AT$5,集計pivot!$28:$28,0)),0)</f>
        <v>0</v>
      </c>
      <c r="AV20" s="113">
        <f>IFERROR(INDEX(集計pivot!$112:$131,MATCH(集計2021年度販売量!$B20,集計pivot!$A$112:$A$131,0),MATCH(集計2021年度販売量!AT$5,集計pivot!$112:$112,0)),0)</f>
        <v>0</v>
      </c>
      <c r="AW20" s="114">
        <f>IFERROR(INDEX(集計pivot!$163:$182,MATCH(集計2021年度販売量!$B20,集計pivot!$A$163:$A$182,0),MATCH(集計2021年度販売量!AT$5,集計pivot!$163:$163,0)),0)</f>
        <v>0</v>
      </c>
      <c r="AX20" s="115">
        <f>IFERROR(INDEX(集計pivot!$138:$157,MATCH(集計2021年度販売量!$B20,集計pivot!$A$138:$A$157,0),MATCH(集計2021年度販売量!AT$5,集計pivot!$138:$138,0)),0)</f>
        <v>0</v>
      </c>
      <c r="AY20" s="116">
        <f>IFERROR(INDEX(集計pivot!$83:$102,MATCH(集計2021年度販売量!$B20,集計pivot!$A$83:$A$102,0),MATCH(集計2021年度販売量!AT$5,集計pivot!$83:$83,0)),0)</f>
        <v>0</v>
      </c>
      <c r="AZ20" s="117">
        <f t="shared" si="11"/>
        <v>1.44</v>
      </c>
      <c r="BA20" s="109">
        <f>IFERROR(INDEX(集計pivot!$4:$24,MATCH(集計2021年度販売量!$B20,集計pivot!$A$4:$A$24,0),MATCH(集計2021年度販売量!BA$5,集計pivot!$4:$4,0)),0)</f>
        <v>0</v>
      </c>
      <c r="BB20" s="112">
        <f>IFERROR(INDEX(集計pivot!$28:$48,MATCH(集計2021年度販売量!$B20,集計pivot!$A$28:$A$48,0),MATCH(集計2021年度販売量!BA$5,集計pivot!$28:$28,0)),0)</f>
        <v>0</v>
      </c>
      <c r="BC20" s="113">
        <f>IFERROR(INDEX(集計pivot!$112:$131,MATCH(集計2021年度販売量!$B20,集計pivot!$A$112:$A$131,0),MATCH(集計2021年度販売量!BA$5,集計pivot!$112:$112,0)),0)</f>
        <v>0</v>
      </c>
      <c r="BD20" s="114">
        <f>IFERROR(INDEX(集計pivot!$163:$182,MATCH(集計2021年度販売量!$B20,集計pivot!$A$163:$A$182,0),MATCH(集計2021年度販売量!BA$5,集計pivot!$163:$163,0)),0)</f>
        <v>0</v>
      </c>
      <c r="BE20" s="115">
        <f>IFERROR(INDEX(集計pivot!$138:$157,MATCH(集計2021年度販売量!$B20,集計pivot!$A$138:$A$157,0),MATCH(集計2021年度販売量!BA$5,集計pivot!$138:$138,0)),0)</f>
        <v>0</v>
      </c>
      <c r="BF20" s="116">
        <f>IFERROR(INDEX(集計pivot!$83:$102,MATCH(集計2021年度販売量!$B20,集計pivot!$A$83:$A$102,0),MATCH(集計2021年度販売量!BA$5,集計pivot!$83:$83,0)),0)</f>
        <v>0</v>
      </c>
      <c r="BG20" s="117">
        <f t="shared" si="12"/>
        <v>1.44</v>
      </c>
      <c r="BH20" s="109">
        <f>IFERROR(INDEX(集計pivot!$4:$24,MATCH(集計2021年度販売量!$B20,集計pivot!$A$4:$A$24,0),MATCH(集計2021年度販売量!BH$5,集計pivot!$4:$4,0)),0)</f>
        <v>0</v>
      </c>
      <c r="BI20" s="112">
        <f>IFERROR(INDEX(集計pivot!$28:$48,MATCH(集計2021年度販売量!$B20,集計pivot!$A$28:$A$48,0),MATCH(集計2021年度販売量!BH$5,集計pivot!$28:$28,0)),0)</f>
        <v>0</v>
      </c>
      <c r="BJ20" s="113">
        <f>IFERROR(INDEX(集計pivot!$112:$131,MATCH(集計2021年度販売量!$B20,集計pivot!$A$112:$A$131,0),MATCH(集計2021年度販売量!BH$5,集計pivot!$112:$112,0)),0)</f>
        <v>0</v>
      </c>
      <c r="BK20" s="114">
        <f>IFERROR(INDEX(集計pivot!$163:$182,MATCH(集計2021年度販売量!$B20,集計pivot!$A$163:$A$182,0),MATCH(集計2021年度販売量!BH$5,集計pivot!$163:$163,0)),0)</f>
        <v>0</v>
      </c>
      <c r="BL20" s="115">
        <f>IFERROR(INDEX(集計pivot!$138:$157,MATCH(集計2021年度販売量!$B20,集計pivot!$A$138:$A$157,0),MATCH(集計2021年度販売量!BH$5,集計pivot!$138:$138,0)),0)</f>
        <v>0</v>
      </c>
      <c r="BM20" s="116">
        <f>IFERROR(INDEX(集計pivot!$83:$102,MATCH(集計2021年度販売量!$B20,集計pivot!$A$83:$A$102,0),MATCH(集計2021年度販売量!BH$5,集計pivot!$83:$83,0)),0)</f>
        <v>0</v>
      </c>
      <c r="BN20" s="117">
        <f t="shared" si="13"/>
        <v>1.44</v>
      </c>
      <c r="BO20" s="109">
        <f>IFERROR(INDEX(集計pivot!$4:$24,MATCH(集計2021年度販売量!$B20,集計pivot!$A$4:$A$24,0),MATCH(集計2021年度販売量!BO$5,集計pivot!$4:$4,0)),0)</f>
        <v>0</v>
      </c>
      <c r="BP20" s="112">
        <f>IFERROR(INDEX(集計pivot!$28:$48,MATCH(集計2021年度販売量!$B20,集計pivot!$A$28:$A$48,0),MATCH(集計2021年度販売量!BO$5,集計pivot!$28:$28,0)),0)</f>
        <v>0</v>
      </c>
      <c r="BQ20" s="113">
        <f>IFERROR(INDEX(集計pivot!$112:$131,MATCH(集計2021年度販売量!$B20,集計pivot!$A$112:$A$131,0),MATCH(集計2021年度販売量!BO$5,集計pivot!$112:$112,0)),0)</f>
        <v>0</v>
      </c>
      <c r="BR20" s="114">
        <f>IFERROR(INDEX(集計pivot!$163:$182,MATCH(集計2021年度販売量!$B20,集計pivot!$A$163:$A$182,0),MATCH(集計2021年度販売量!BO$5,集計pivot!$163:$163,0)),0)</f>
        <v>0</v>
      </c>
      <c r="BS20" s="115">
        <f>IFERROR(INDEX(集計pivot!$138:$157,MATCH(集計2021年度販売量!$B20,集計pivot!$A$138:$A$157,0),MATCH(集計2021年度販売量!BO$5,集計pivot!$138:$138,0)),0)</f>
        <v>0</v>
      </c>
      <c r="BT20" s="116">
        <f>IFERROR(INDEX(集計pivot!$83:$102,MATCH(集計2021年度販売量!$B20,集計pivot!$A$83:$A$102,0),MATCH(集計2021年度販売量!BO$5,集計pivot!$83:$83,0)),0)</f>
        <v>0</v>
      </c>
      <c r="BU20" s="117">
        <f t="shared" si="14"/>
        <v>1.44</v>
      </c>
      <c r="BV20" s="109">
        <f>IFERROR(INDEX(集計pivot!$4:$24,MATCH(集計2021年度販売量!$B20,集計pivot!$A$4:$A$24,0),MATCH(集計2021年度販売量!BV$5,集計pivot!$4:$4,0)),0)</f>
        <v>0</v>
      </c>
      <c r="BW20" s="112">
        <f>IFERROR(INDEX(集計pivot!$28:$48,MATCH(集計2021年度販売量!$B20,集計pivot!$A$28:$A$48,0),MATCH(集計2021年度販売量!BV$5,集計pivot!$28:$28,0)),0)</f>
        <v>0</v>
      </c>
      <c r="BX20" s="113">
        <f>IFERROR(INDEX(集計pivot!$112:$131,MATCH(集計2021年度販売量!$B20,集計pivot!$A$112:$A$131,0),MATCH(集計2021年度販売量!BV$5,集計pivot!$112:$112,0)),0)</f>
        <v>0</v>
      </c>
      <c r="BY20" s="114">
        <f>IFERROR(INDEX(集計pivot!$163:$182,MATCH(集計2021年度販売量!$B20,集計pivot!$A$163:$A$182,0),MATCH(集計2021年度販売量!BV$5,集計pivot!$163:$163,0)),0)</f>
        <v>0</v>
      </c>
      <c r="BZ20" s="115">
        <f>IFERROR(INDEX(集計pivot!$138:$157,MATCH(集計2021年度販売量!$B20,集計pivot!$A$138:$A$157,0),MATCH(集計2021年度販売量!BV$5,集計pivot!$138:$138,0)),0)</f>
        <v>0</v>
      </c>
      <c r="CA20" s="116">
        <f>IFERROR(INDEX(集計pivot!$83:$102,MATCH(集計2021年度販売量!$B20,集計pivot!$A$83:$A$102,0),MATCH(集計2021年度販売量!BV$5,集計pivot!$83:$83,0)),0)</f>
        <v>0</v>
      </c>
      <c r="CB20" s="117">
        <f t="shared" si="15"/>
        <v>1.44</v>
      </c>
      <c r="CC20" s="109">
        <f>IFERROR(INDEX(集計pivot!$4:$24,MATCH(集計2021年度販売量!$B20,集計pivot!$A$4:$A$24,0),MATCH(集計2021年度販売量!CC$5,集計pivot!$4:$4,0)),0)</f>
        <v>0</v>
      </c>
      <c r="CD20" s="112">
        <f>IFERROR(INDEX(集計pivot!$28:$48,MATCH(集計2021年度販売量!$B20,集計pivot!$A$28:$A$48,0),MATCH(集計2021年度販売量!CC$5,集計pivot!$28:$28,0)),0)</f>
        <v>0</v>
      </c>
      <c r="CE20" s="113">
        <f>IFERROR(INDEX(集計pivot!$112:$131,MATCH(集計2021年度販売量!$B20,集計pivot!$A$112:$A$131,0),MATCH(集計2021年度販売量!CC$5,集計pivot!$112:$112,0)),0)</f>
        <v>0</v>
      </c>
      <c r="CF20" s="114">
        <f>IFERROR(INDEX(集計pivot!$163:$182,MATCH(集計2021年度販売量!$B20,集計pivot!$A$163:$A$182,0),MATCH(集計2021年度販売量!CC$5,集計pivot!$163:$163,0)),0)</f>
        <v>0</v>
      </c>
      <c r="CG20" s="115">
        <f>IFERROR(INDEX(集計pivot!$138:$157,MATCH(集計2021年度販売量!$B20,集計pivot!$A$138:$A$157,0),MATCH(集計2021年度販売量!CC$5,集計pivot!$138:$138,0)),0)</f>
        <v>0</v>
      </c>
      <c r="CH20" s="116">
        <f>IFERROR(INDEX(集計pivot!$83:$102,MATCH(集計2021年度販売量!$B20,集計pivot!$A$83:$A$102,0),MATCH(集計2021年度販売量!CC$5,集計pivot!$83:$83,0)),0)</f>
        <v>0</v>
      </c>
      <c r="CI20" s="117">
        <f t="shared" si="16"/>
        <v>1.44</v>
      </c>
      <c r="CK20" t="str">
        <f t="shared" si="0"/>
        <v>スピリッツ</v>
      </c>
      <c r="CL20" s="130">
        <f t="shared" si="1"/>
        <v>0</v>
      </c>
      <c r="CM20" s="130">
        <f t="shared" si="17"/>
        <v>1.44</v>
      </c>
      <c r="CN20" s="130">
        <f t="shared" si="2"/>
        <v>0</v>
      </c>
      <c r="CO20" s="130">
        <f t="shared" si="3"/>
        <v>1.44</v>
      </c>
      <c r="CQ20" s="131" t="str">
        <f t="shared" si="4"/>
        <v>スピリッツ</v>
      </c>
      <c r="CR20" s="46">
        <f t="shared" si="18"/>
        <v>0</v>
      </c>
      <c r="CS20" s="46">
        <f t="shared" si="19"/>
        <v>1</v>
      </c>
      <c r="CT20" s="46">
        <f t="shared" si="20"/>
        <v>0</v>
      </c>
      <c r="CU20" s="46">
        <f t="shared" si="21"/>
        <v>1</v>
      </c>
      <c r="CY20" s="133" t="s">
        <v>314</v>
      </c>
      <c r="CZ20" s="134">
        <f t="shared" si="22"/>
        <v>0</v>
      </c>
      <c r="DA20" s="134"/>
      <c r="DB20" s="134">
        <f t="shared" si="23"/>
        <v>1</v>
      </c>
      <c r="DC20" s="134">
        <f t="shared" si="24"/>
        <v>1</v>
      </c>
    </row>
    <row r="21" spans="2:107" s="46" customFormat="1" x14ac:dyDescent="0.55000000000000004">
      <c r="B21" s="52" t="str">
        <f>'master（記入例）'!AL17</f>
        <v>リキュール</v>
      </c>
      <c r="C21" s="107">
        <v>0.23</v>
      </c>
      <c r="D21" s="109">
        <f>IFERROR(INDEX(集計pivot!$4:$24,MATCH(集計2021年度販売量!$B21,集計pivot!$A$4:$A$24,0),MATCH(集計2021年度販売量!D$5,集計pivot!$4:$4,0)),0)</f>
        <v>0</v>
      </c>
      <c r="E21" s="112">
        <f>IFERROR(INDEX(集計pivot!$28:$48,MATCH(集計2021年度販売量!$B21,集計pivot!$A$28:$A$48,0),MATCH(集計2021年度販売量!D$5,集計pivot!$28:$28,0)),0)</f>
        <v>0</v>
      </c>
      <c r="F21" s="113">
        <f>IFERROR(INDEX(集計pivot!$112:$131,MATCH(集計2021年度販売量!$B21,集計pivot!$A$112:$A$131,0),MATCH(集計2021年度販売量!D$5,集計pivot!$112:$112,0)),0)</f>
        <v>0</v>
      </c>
      <c r="G21" s="114">
        <f>IFERROR(INDEX(集計pivot!$163:$182,MATCH(集計2021年度販売量!$B21,集計pivot!$A$163:$A$182,0),MATCH(集計2021年度販売量!D$5,集計pivot!$163:$163,0)),0)</f>
        <v>0</v>
      </c>
      <c r="H21" s="115">
        <f>IFERROR(INDEX(集計pivot!$138:$157,MATCH(集計2021年度販売量!$B21,集計pivot!$A$138:$A$157,0),MATCH(集計2021年度販売量!D$5,集計pivot!$138:$138,0)),0)</f>
        <v>0</v>
      </c>
      <c r="I21" s="116">
        <f>IFERROR(INDEX(集計pivot!$83:$102,MATCH(集計2021年度販売量!$B21,集計pivot!$A$83:$A$102,0),MATCH(集計2021年度販売量!D$5,集計pivot!$83:$83,0)),0)</f>
        <v>0</v>
      </c>
      <c r="J21" s="117">
        <f t="shared" si="5"/>
        <v>0.23</v>
      </c>
      <c r="K21" s="109">
        <f>IFERROR(INDEX(集計pivot!$4:$24,MATCH(集計2021年度販売量!$B21,集計pivot!$A$4:$A$24,0),MATCH(集計2021年度販売量!K$5,集計pivot!$4:$4,0)),0)</f>
        <v>0</v>
      </c>
      <c r="L21" s="112">
        <f>IFERROR(INDEX(集計pivot!$28:$48,MATCH(集計2021年度販売量!$B21,集計pivot!$A$28:$A$48,0),MATCH(集計2021年度販売量!K$5,集計pivot!$28:$28,0)),0)</f>
        <v>0</v>
      </c>
      <c r="M21" s="113">
        <f>IFERROR(INDEX(集計pivot!$112:$131,MATCH(集計2021年度販売量!$B21,集計pivot!$A$112:$A$131,0),MATCH(集計2021年度販売量!K$5,集計pivot!$112:$112,0)),0)</f>
        <v>0</v>
      </c>
      <c r="N21" s="114">
        <f>IFERROR(INDEX(集計pivot!$163:$182,MATCH(集計2021年度販売量!$B21,集計pivot!$A$163:$A$182,0),MATCH(集計2021年度販売量!K$5,集計pivot!$163:$163,0)),0)</f>
        <v>0</v>
      </c>
      <c r="O21" s="115">
        <f>IFERROR(INDEX(集計pivot!$138:$157,MATCH(集計2021年度販売量!$B21,集計pivot!$A$138:$A$157,0),MATCH(集計2021年度販売量!K$5,集計pivot!$138:$138,0)),0)</f>
        <v>0</v>
      </c>
      <c r="P21" s="116">
        <f>IFERROR(INDEX(集計pivot!$83:$102,MATCH(集計2021年度販売量!$B21,集計pivot!$A$83:$A$102,0),MATCH(集計2021年度販売量!K$5,集計pivot!$83:$83,0)),0)</f>
        <v>0</v>
      </c>
      <c r="Q21" s="117">
        <f t="shared" si="6"/>
        <v>0.23</v>
      </c>
      <c r="R21" s="109">
        <f>IFERROR(INDEX(集計pivot!$4:$24,MATCH(集計2021年度販売量!$B21,集計pivot!$A$4:$A$24,0),MATCH(集計2021年度販売量!R$5,集計pivot!$4:$4,0)),0)</f>
        <v>0</v>
      </c>
      <c r="S21" s="112">
        <f>IFERROR(INDEX(集計pivot!$28:$48,MATCH(集計2021年度販売量!$B21,集計pivot!$A$28:$A$48,0),MATCH(集計2021年度販売量!R$5,集計pivot!$28:$28,0)),0)</f>
        <v>0</v>
      </c>
      <c r="T21" s="113">
        <f>IFERROR(INDEX(集計pivot!$112:$131,MATCH(集計2021年度販売量!$B21,集計pivot!$A$112:$A$131,0),MATCH(集計2021年度販売量!R$5,集計pivot!$112:$112,0)),0)</f>
        <v>0</v>
      </c>
      <c r="U21" s="114">
        <f>IFERROR(INDEX(集計pivot!$163:$182,MATCH(集計2021年度販売量!$B21,集計pivot!$A$163:$A$182,0),MATCH(集計2021年度販売量!R$5,集計pivot!$163:$163,0)),0)</f>
        <v>0</v>
      </c>
      <c r="V21" s="115">
        <f>IFERROR(INDEX(集計pivot!$138:$157,MATCH(集計2021年度販売量!$B21,集計pivot!$A$138:$A$157,0),MATCH(集計2021年度販売量!R$5,集計pivot!$138:$138,0)),0)</f>
        <v>0</v>
      </c>
      <c r="W21" s="116">
        <f>IFERROR(INDEX(集計pivot!$83:$102,MATCH(集計2021年度販売量!$B21,集計pivot!$A$83:$A$102,0),MATCH(集計2021年度販売量!R$5,集計pivot!$83:$83,0)),0)</f>
        <v>0</v>
      </c>
      <c r="X21" s="117">
        <f t="shared" si="7"/>
        <v>0.23</v>
      </c>
      <c r="Y21" s="109">
        <f>IFERROR(INDEX(集計pivot!$4:$24,MATCH(集計2021年度販売量!$B21,集計pivot!$A$4:$A$24,0),MATCH(集計2021年度販売量!Y$5,集計pivot!$4:$4,0)),0)</f>
        <v>0</v>
      </c>
      <c r="Z21" s="112">
        <f>IFERROR(INDEX(集計pivot!$28:$48,MATCH(集計2021年度販売量!$B21,集計pivot!$A$28:$A$48,0),MATCH(集計2021年度販売量!Y$5,集計pivot!$28:$28,0)),0)</f>
        <v>0</v>
      </c>
      <c r="AA21" s="113">
        <f>IFERROR(INDEX(集計pivot!$112:$131,MATCH(集計2021年度販売量!$B21,集計pivot!$A$112:$A$131,0),MATCH(集計2021年度販売量!Y$5,集計pivot!$112:$112,0)),0)</f>
        <v>0</v>
      </c>
      <c r="AB21" s="114">
        <f>IFERROR(INDEX(集計pivot!$163:$182,MATCH(集計2021年度販売量!$B21,集計pivot!$A$163:$A$182,0),MATCH(集計2021年度販売量!Y$5,集計pivot!$163:$163,0)),0)</f>
        <v>0</v>
      </c>
      <c r="AC21" s="115">
        <f>IFERROR(INDEX(集計pivot!$138:$157,MATCH(集計2021年度販売量!$B21,集計pivot!$A$138:$A$157,0),MATCH(集計2021年度販売量!Y$5,集計pivot!$138:$138,0)),0)</f>
        <v>0</v>
      </c>
      <c r="AD21" s="116">
        <f>IFERROR(INDEX(集計pivot!$83:$102,MATCH(集計2021年度販売量!$B21,集計pivot!$A$83:$A$102,0),MATCH(集計2021年度販売量!Y$5,集計pivot!$83:$83,0)),0)</f>
        <v>0</v>
      </c>
      <c r="AE21" s="117">
        <f t="shared" si="8"/>
        <v>0.23</v>
      </c>
      <c r="AF21" s="109">
        <f>IFERROR(INDEX(集計pivot!$4:$24,MATCH(集計2021年度販売量!$B21,集計pivot!$A$4:$A$24,0),MATCH(集計2021年度販売量!AF$5,集計pivot!$4:$4,0)),0)</f>
        <v>0</v>
      </c>
      <c r="AG21" s="112">
        <f>IFERROR(INDEX(集計pivot!$28:$48,MATCH(集計2021年度販売量!$B21,集計pivot!$A$28:$A$48,0),MATCH(集計2021年度販売量!AF$5,集計pivot!$28:$28,0)),0)</f>
        <v>0</v>
      </c>
      <c r="AH21" s="113">
        <f>IFERROR(INDEX(集計pivot!$112:$131,MATCH(集計2021年度販売量!$B21,集計pivot!$A$112:$A$131,0),MATCH(集計2021年度販売量!AF$5,集計pivot!$112:$112,0)),0)</f>
        <v>0</v>
      </c>
      <c r="AI21" s="114">
        <f>IFERROR(INDEX(集計pivot!$163:$182,MATCH(集計2021年度販売量!$B21,集計pivot!$A$163:$A$182,0),MATCH(集計2021年度販売量!AF$5,集計pivot!$163:$163,0)),0)</f>
        <v>0</v>
      </c>
      <c r="AJ21" s="115">
        <f>IFERROR(INDEX(集計pivot!$138:$157,MATCH(集計2021年度販売量!$B21,集計pivot!$A$138:$A$157,0),MATCH(集計2021年度販売量!AF$5,集計pivot!$138:$138,0)),0)</f>
        <v>0</v>
      </c>
      <c r="AK21" s="116">
        <f>IFERROR(INDEX(集計pivot!$83:$102,MATCH(集計2021年度販売量!$B21,集計pivot!$A$83:$A$102,0),MATCH(集計2021年度販売量!AF$5,集計pivot!$83:$83,0)),0)</f>
        <v>0</v>
      </c>
      <c r="AL21" s="117">
        <f t="shared" si="9"/>
        <v>0.23</v>
      </c>
      <c r="AM21" s="109">
        <f>IFERROR(INDEX(集計pivot!$4:$24,MATCH(集計2021年度販売量!$B21,集計pivot!$A$4:$A$24,0),MATCH(集計2021年度販売量!AM$5,集計pivot!$4:$4,0)),0)</f>
        <v>0</v>
      </c>
      <c r="AN21" s="112">
        <f>IFERROR(INDEX(集計pivot!$28:$48,MATCH(集計2021年度販売量!$B21,集計pivot!$A$28:$A$48,0),MATCH(集計2021年度販売量!AM$5,集計pivot!$28:$28,0)),0)</f>
        <v>0</v>
      </c>
      <c r="AO21" s="113">
        <f>IFERROR(INDEX(集計pivot!$112:$131,MATCH(集計2021年度販売量!$B21,集計pivot!$A$112:$A$131,0),MATCH(集計2021年度販売量!AM$5,集計pivot!$112:$112,0)),0)</f>
        <v>0</v>
      </c>
      <c r="AP21" s="114">
        <f>IFERROR(INDEX(集計pivot!$163:$182,MATCH(集計2021年度販売量!$B21,集計pivot!$A$163:$A$182,0),MATCH(集計2021年度販売量!AM$5,集計pivot!$163:$163,0)),0)</f>
        <v>0</v>
      </c>
      <c r="AQ21" s="115">
        <f>IFERROR(INDEX(集計pivot!$138:$157,MATCH(集計2021年度販売量!$B21,集計pivot!$A$138:$A$157,0),MATCH(集計2021年度販売量!AM$5,集計pivot!$138:$138,0)),0)</f>
        <v>0</v>
      </c>
      <c r="AR21" s="116">
        <f>IFERROR(INDEX(集計pivot!$83:$102,MATCH(集計2021年度販売量!$B21,集計pivot!$A$83:$A$102,0),MATCH(集計2021年度販売量!AM$5,集計pivot!$83:$83,0)),0)</f>
        <v>0</v>
      </c>
      <c r="AS21" s="117">
        <f t="shared" si="10"/>
        <v>0.23</v>
      </c>
      <c r="AT21" s="109">
        <f>IFERROR(INDEX(集計pivot!$4:$24,MATCH(集計2021年度販売量!$B21,集計pivot!$A$4:$A$24,0),MATCH(集計2021年度販売量!AT$5,集計pivot!$4:$4,0)),0)</f>
        <v>0</v>
      </c>
      <c r="AU21" s="112">
        <f>IFERROR(INDEX(集計pivot!$28:$48,MATCH(集計2021年度販売量!$B21,集計pivot!$A$28:$A$48,0),MATCH(集計2021年度販売量!AT$5,集計pivot!$28:$28,0)),0)</f>
        <v>0</v>
      </c>
      <c r="AV21" s="113">
        <f>IFERROR(INDEX(集計pivot!$112:$131,MATCH(集計2021年度販売量!$B21,集計pivot!$A$112:$A$131,0),MATCH(集計2021年度販売量!AT$5,集計pivot!$112:$112,0)),0)</f>
        <v>0</v>
      </c>
      <c r="AW21" s="114">
        <f>IFERROR(INDEX(集計pivot!$163:$182,MATCH(集計2021年度販売量!$B21,集計pivot!$A$163:$A$182,0),MATCH(集計2021年度販売量!AT$5,集計pivot!$163:$163,0)),0)</f>
        <v>0</v>
      </c>
      <c r="AX21" s="115">
        <f>IFERROR(INDEX(集計pivot!$138:$157,MATCH(集計2021年度販売量!$B21,集計pivot!$A$138:$A$157,0),MATCH(集計2021年度販売量!AT$5,集計pivot!$138:$138,0)),0)</f>
        <v>0</v>
      </c>
      <c r="AY21" s="116">
        <f>IFERROR(INDEX(集計pivot!$83:$102,MATCH(集計2021年度販売量!$B21,集計pivot!$A$83:$A$102,0),MATCH(集計2021年度販売量!AT$5,集計pivot!$83:$83,0)),0)</f>
        <v>0</v>
      </c>
      <c r="AZ21" s="117">
        <f t="shared" si="11"/>
        <v>0.23</v>
      </c>
      <c r="BA21" s="109">
        <f>IFERROR(INDEX(集計pivot!$4:$24,MATCH(集計2021年度販売量!$B21,集計pivot!$A$4:$A$24,0),MATCH(集計2021年度販売量!BA$5,集計pivot!$4:$4,0)),0)</f>
        <v>0</v>
      </c>
      <c r="BB21" s="112">
        <f>IFERROR(INDEX(集計pivot!$28:$48,MATCH(集計2021年度販売量!$B21,集計pivot!$A$28:$A$48,0),MATCH(集計2021年度販売量!BA$5,集計pivot!$28:$28,0)),0)</f>
        <v>0</v>
      </c>
      <c r="BC21" s="113">
        <f>IFERROR(INDEX(集計pivot!$112:$131,MATCH(集計2021年度販売量!$B21,集計pivot!$A$112:$A$131,0),MATCH(集計2021年度販売量!BA$5,集計pivot!$112:$112,0)),0)</f>
        <v>0</v>
      </c>
      <c r="BD21" s="114">
        <f>IFERROR(INDEX(集計pivot!$163:$182,MATCH(集計2021年度販売量!$B21,集計pivot!$A$163:$A$182,0),MATCH(集計2021年度販売量!BA$5,集計pivot!$163:$163,0)),0)</f>
        <v>0</v>
      </c>
      <c r="BE21" s="115">
        <f>IFERROR(INDEX(集計pivot!$138:$157,MATCH(集計2021年度販売量!$B21,集計pivot!$A$138:$A$157,0),MATCH(集計2021年度販売量!BA$5,集計pivot!$138:$138,0)),0)</f>
        <v>0</v>
      </c>
      <c r="BF21" s="116">
        <f>IFERROR(INDEX(集計pivot!$83:$102,MATCH(集計2021年度販売量!$B21,集計pivot!$A$83:$A$102,0),MATCH(集計2021年度販売量!BA$5,集計pivot!$83:$83,0)),0)</f>
        <v>0</v>
      </c>
      <c r="BG21" s="117">
        <f t="shared" si="12"/>
        <v>0.23</v>
      </c>
      <c r="BH21" s="109">
        <f>IFERROR(INDEX(集計pivot!$4:$24,MATCH(集計2021年度販売量!$B21,集計pivot!$A$4:$A$24,0),MATCH(集計2021年度販売量!BH$5,集計pivot!$4:$4,0)),0)</f>
        <v>0</v>
      </c>
      <c r="BI21" s="112">
        <f>IFERROR(INDEX(集計pivot!$28:$48,MATCH(集計2021年度販売量!$B21,集計pivot!$A$28:$A$48,0),MATCH(集計2021年度販売量!BH$5,集計pivot!$28:$28,0)),0)</f>
        <v>0</v>
      </c>
      <c r="BJ21" s="113">
        <f>IFERROR(INDEX(集計pivot!$112:$131,MATCH(集計2021年度販売量!$B21,集計pivot!$A$112:$A$131,0),MATCH(集計2021年度販売量!BH$5,集計pivot!$112:$112,0)),0)</f>
        <v>0</v>
      </c>
      <c r="BK21" s="114">
        <f>IFERROR(INDEX(集計pivot!$163:$182,MATCH(集計2021年度販売量!$B21,集計pivot!$A$163:$A$182,0),MATCH(集計2021年度販売量!BH$5,集計pivot!$163:$163,0)),0)</f>
        <v>0</v>
      </c>
      <c r="BL21" s="115">
        <f>IFERROR(INDEX(集計pivot!$138:$157,MATCH(集計2021年度販売量!$B21,集計pivot!$A$138:$A$157,0),MATCH(集計2021年度販売量!BH$5,集計pivot!$138:$138,0)),0)</f>
        <v>0</v>
      </c>
      <c r="BM21" s="116">
        <f>IFERROR(INDEX(集計pivot!$83:$102,MATCH(集計2021年度販売量!$B21,集計pivot!$A$83:$A$102,0),MATCH(集計2021年度販売量!BH$5,集計pivot!$83:$83,0)),0)</f>
        <v>0</v>
      </c>
      <c r="BN21" s="117">
        <f t="shared" si="13"/>
        <v>0.23</v>
      </c>
      <c r="BO21" s="109">
        <f>IFERROR(INDEX(集計pivot!$4:$24,MATCH(集計2021年度販売量!$B21,集計pivot!$A$4:$A$24,0),MATCH(集計2021年度販売量!BO$5,集計pivot!$4:$4,0)),0)</f>
        <v>0</v>
      </c>
      <c r="BP21" s="112">
        <f>IFERROR(INDEX(集計pivot!$28:$48,MATCH(集計2021年度販売量!$B21,集計pivot!$A$28:$A$48,0),MATCH(集計2021年度販売量!BO$5,集計pivot!$28:$28,0)),0)</f>
        <v>0</v>
      </c>
      <c r="BQ21" s="113">
        <f>IFERROR(INDEX(集計pivot!$112:$131,MATCH(集計2021年度販売量!$B21,集計pivot!$A$112:$A$131,0),MATCH(集計2021年度販売量!BO$5,集計pivot!$112:$112,0)),0)</f>
        <v>0</v>
      </c>
      <c r="BR21" s="114">
        <f>IFERROR(INDEX(集計pivot!$163:$182,MATCH(集計2021年度販売量!$B21,集計pivot!$A$163:$A$182,0),MATCH(集計2021年度販売量!BO$5,集計pivot!$163:$163,0)),0)</f>
        <v>0</v>
      </c>
      <c r="BS21" s="115">
        <f>IFERROR(INDEX(集計pivot!$138:$157,MATCH(集計2021年度販売量!$B21,集計pivot!$A$138:$A$157,0),MATCH(集計2021年度販売量!BO$5,集計pivot!$138:$138,0)),0)</f>
        <v>0</v>
      </c>
      <c r="BT21" s="116">
        <f>IFERROR(INDEX(集計pivot!$83:$102,MATCH(集計2021年度販売量!$B21,集計pivot!$A$83:$A$102,0),MATCH(集計2021年度販売量!BO$5,集計pivot!$83:$83,0)),0)</f>
        <v>0</v>
      </c>
      <c r="BU21" s="117">
        <f t="shared" si="14"/>
        <v>0.23</v>
      </c>
      <c r="BV21" s="109">
        <f>IFERROR(INDEX(集計pivot!$4:$24,MATCH(集計2021年度販売量!$B21,集計pivot!$A$4:$A$24,0),MATCH(集計2021年度販売量!BV$5,集計pivot!$4:$4,0)),0)</f>
        <v>0</v>
      </c>
      <c r="BW21" s="112">
        <f>IFERROR(INDEX(集計pivot!$28:$48,MATCH(集計2021年度販売量!$B21,集計pivot!$A$28:$A$48,0),MATCH(集計2021年度販売量!BV$5,集計pivot!$28:$28,0)),0)</f>
        <v>0</v>
      </c>
      <c r="BX21" s="113">
        <f>IFERROR(INDEX(集計pivot!$112:$131,MATCH(集計2021年度販売量!$B21,集計pivot!$A$112:$A$131,0),MATCH(集計2021年度販売量!BV$5,集計pivot!$112:$112,0)),0)</f>
        <v>0</v>
      </c>
      <c r="BY21" s="114">
        <f>IFERROR(INDEX(集計pivot!$163:$182,MATCH(集計2021年度販売量!$B21,集計pivot!$A$163:$A$182,0),MATCH(集計2021年度販売量!BV$5,集計pivot!$163:$163,0)),0)</f>
        <v>0</v>
      </c>
      <c r="BZ21" s="115">
        <f>IFERROR(INDEX(集計pivot!$138:$157,MATCH(集計2021年度販売量!$B21,集計pivot!$A$138:$A$157,0),MATCH(集計2021年度販売量!BV$5,集計pivot!$138:$138,0)),0)</f>
        <v>0</v>
      </c>
      <c r="CA21" s="116">
        <f>IFERROR(INDEX(集計pivot!$83:$102,MATCH(集計2021年度販売量!$B21,集計pivot!$A$83:$A$102,0),MATCH(集計2021年度販売量!BV$5,集計pivot!$83:$83,0)),0)</f>
        <v>0</v>
      </c>
      <c r="CB21" s="117">
        <f t="shared" si="15"/>
        <v>0.23</v>
      </c>
      <c r="CC21" s="109">
        <f>IFERROR(INDEX(集計pivot!$4:$24,MATCH(集計2021年度販売量!$B21,集計pivot!$A$4:$A$24,0),MATCH(集計2021年度販売量!CC$5,集計pivot!$4:$4,0)),0)</f>
        <v>0</v>
      </c>
      <c r="CD21" s="112">
        <f>IFERROR(INDEX(集計pivot!$28:$48,MATCH(集計2021年度販売量!$B21,集計pivot!$A$28:$A$48,0),MATCH(集計2021年度販売量!CC$5,集計pivot!$28:$28,0)),0)</f>
        <v>0</v>
      </c>
      <c r="CE21" s="113">
        <f>IFERROR(INDEX(集計pivot!$112:$131,MATCH(集計2021年度販売量!$B21,集計pivot!$A$112:$A$131,0),MATCH(集計2021年度販売量!CC$5,集計pivot!$112:$112,0)),0)</f>
        <v>0</v>
      </c>
      <c r="CF21" s="114">
        <f>IFERROR(INDEX(集計pivot!$163:$182,MATCH(集計2021年度販売量!$B21,集計pivot!$A$163:$A$182,0),MATCH(集計2021年度販売量!CC$5,集計pivot!$163:$163,0)),0)</f>
        <v>0</v>
      </c>
      <c r="CG21" s="115">
        <f>IFERROR(INDEX(集計pivot!$138:$157,MATCH(集計2021年度販売量!$B21,集計pivot!$A$138:$A$157,0),MATCH(集計2021年度販売量!CC$5,集計pivot!$138:$138,0)),0)</f>
        <v>0</v>
      </c>
      <c r="CH21" s="116">
        <f>IFERROR(INDEX(集計pivot!$83:$102,MATCH(集計2021年度販売量!$B21,集計pivot!$A$83:$A$102,0),MATCH(集計2021年度販売量!CC$5,集計pivot!$83:$83,0)),0)</f>
        <v>0</v>
      </c>
      <c r="CI21" s="117">
        <f t="shared" si="16"/>
        <v>0.23</v>
      </c>
      <c r="CK21" t="str">
        <f t="shared" si="0"/>
        <v>リキュール</v>
      </c>
      <c r="CL21" s="130">
        <f t="shared" si="1"/>
        <v>0</v>
      </c>
      <c r="CM21" s="130">
        <f t="shared" si="17"/>
        <v>0.23</v>
      </c>
      <c r="CN21" s="130">
        <f t="shared" si="2"/>
        <v>0</v>
      </c>
      <c r="CO21" s="130">
        <f t="shared" si="3"/>
        <v>0.23</v>
      </c>
      <c r="CQ21" s="131" t="str">
        <f t="shared" si="4"/>
        <v>リキュール</v>
      </c>
      <c r="CR21" s="46">
        <f t="shared" si="18"/>
        <v>0</v>
      </c>
      <c r="CS21" s="46">
        <f t="shared" si="19"/>
        <v>0</v>
      </c>
      <c r="CT21" s="46">
        <f t="shared" si="20"/>
        <v>0</v>
      </c>
      <c r="CU21" s="46">
        <f t="shared" si="21"/>
        <v>0</v>
      </c>
      <c r="CY21" s="133" t="s">
        <v>315</v>
      </c>
      <c r="CZ21" s="134">
        <f t="shared" si="22"/>
        <v>0</v>
      </c>
      <c r="DA21" s="134"/>
      <c r="DB21" s="134">
        <f t="shared" si="23"/>
        <v>0</v>
      </c>
      <c r="DC21" s="134">
        <f t="shared" si="24"/>
        <v>0</v>
      </c>
    </row>
    <row r="22" spans="2:107" s="46" customFormat="1" x14ac:dyDescent="0.55000000000000004">
      <c r="B22" s="52" t="str">
        <f>'master（記入例）'!AL18</f>
        <v>雑酒</v>
      </c>
      <c r="C22" s="107">
        <v>0</v>
      </c>
      <c r="D22" s="109">
        <f>IFERROR(INDEX(集計pivot!$4:$24,MATCH(集計2021年度販売量!$B22,集計pivot!$A$4:$A$24,0),MATCH(集計2021年度販売量!D$5,集計pivot!$4:$4,0)),0)</f>
        <v>0</v>
      </c>
      <c r="E22" s="112">
        <f>IFERROR(INDEX(集計pivot!$28:$48,MATCH(集計2021年度販売量!$B22,集計pivot!$A$28:$A$48,0),MATCH(集計2021年度販売量!D$5,集計pivot!$28:$28,0)),0)</f>
        <v>0</v>
      </c>
      <c r="F22" s="113">
        <f>IFERROR(INDEX(集計pivot!$112:$131,MATCH(集計2021年度販売量!$B22,集計pivot!$A$112:$A$131,0),MATCH(集計2021年度販売量!D$5,集計pivot!$112:$112,0)),0)</f>
        <v>0</v>
      </c>
      <c r="G22" s="114">
        <f>IFERROR(INDEX(集計pivot!$163:$182,MATCH(集計2021年度販売量!$B22,集計pivot!$A$163:$A$182,0),MATCH(集計2021年度販売量!D$5,集計pivot!$163:$163,0)),0)</f>
        <v>0</v>
      </c>
      <c r="H22" s="115">
        <f>IFERROR(INDEX(集計pivot!$138:$157,MATCH(集計2021年度販売量!$B22,集計pivot!$A$138:$A$157,0),MATCH(集計2021年度販売量!D$5,集計pivot!$138:$138,0)),0)</f>
        <v>0</v>
      </c>
      <c r="I22" s="116">
        <f>IFERROR(INDEX(集計pivot!$83:$102,MATCH(集計2021年度販売量!$B22,集計pivot!$A$83:$A$102,0),MATCH(集計2021年度販売量!D$5,集計pivot!$83:$83,0)),0)</f>
        <v>0</v>
      </c>
      <c r="J22" s="117">
        <f t="shared" si="5"/>
        <v>0</v>
      </c>
      <c r="K22" s="109">
        <f>IFERROR(INDEX(集計pivot!$4:$24,MATCH(集計2021年度販売量!$B22,集計pivot!$A$4:$A$24,0),MATCH(集計2021年度販売量!K$5,集計pivot!$4:$4,0)),0)</f>
        <v>0</v>
      </c>
      <c r="L22" s="112">
        <f>IFERROR(INDEX(集計pivot!$28:$48,MATCH(集計2021年度販売量!$B22,集計pivot!$A$28:$A$48,0),MATCH(集計2021年度販売量!K$5,集計pivot!$28:$28,0)),0)</f>
        <v>0</v>
      </c>
      <c r="M22" s="113">
        <f>IFERROR(INDEX(集計pivot!$112:$131,MATCH(集計2021年度販売量!$B22,集計pivot!$A$112:$A$131,0),MATCH(集計2021年度販売量!K$5,集計pivot!$112:$112,0)),0)</f>
        <v>0</v>
      </c>
      <c r="N22" s="114">
        <f>IFERROR(INDEX(集計pivot!$163:$182,MATCH(集計2021年度販売量!$B22,集計pivot!$A$163:$A$182,0),MATCH(集計2021年度販売量!K$5,集計pivot!$163:$163,0)),0)</f>
        <v>0</v>
      </c>
      <c r="O22" s="115">
        <f>IFERROR(INDEX(集計pivot!$138:$157,MATCH(集計2021年度販売量!$B22,集計pivot!$A$138:$A$157,0),MATCH(集計2021年度販売量!K$5,集計pivot!$138:$138,0)),0)</f>
        <v>0</v>
      </c>
      <c r="P22" s="116">
        <f>IFERROR(INDEX(集計pivot!$83:$102,MATCH(集計2021年度販売量!$B22,集計pivot!$A$83:$A$102,0),MATCH(集計2021年度販売量!K$5,集計pivot!$83:$83,0)),0)</f>
        <v>0</v>
      </c>
      <c r="Q22" s="117">
        <f t="shared" si="6"/>
        <v>0</v>
      </c>
      <c r="R22" s="109">
        <f>IFERROR(INDEX(集計pivot!$4:$24,MATCH(集計2021年度販売量!$B22,集計pivot!$A$4:$A$24,0),MATCH(集計2021年度販売量!R$5,集計pivot!$4:$4,0)),0)</f>
        <v>0</v>
      </c>
      <c r="S22" s="112">
        <f>IFERROR(INDEX(集計pivot!$28:$48,MATCH(集計2021年度販売量!$B22,集計pivot!$A$28:$A$48,0),MATCH(集計2021年度販売量!R$5,集計pivot!$28:$28,0)),0)</f>
        <v>0</v>
      </c>
      <c r="T22" s="113">
        <f>IFERROR(INDEX(集計pivot!$112:$131,MATCH(集計2021年度販売量!$B22,集計pivot!$A$112:$A$131,0),MATCH(集計2021年度販売量!R$5,集計pivot!$112:$112,0)),0)</f>
        <v>0</v>
      </c>
      <c r="U22" s="114">
        <f>IFERROR(INDEX(集計pivot!$163:$182,MATCH(集計2021年度販売量!$B22,集計pivot!$A$163:$A$182,0),MATCH(集計2021年度販売量!R$5,集計pivot!$163:$163,0)),0)</f>
        <v>0</v>
      </c>
      <c r="V22" s="115">
        <f>IFERROR(INDEX(集計pivot!$138:$157,MATCH(集計2021年度販売量!$B22,集計pivot!$A$138:$A$157,0),MATCH(集計2021年度販売量!R$5,集計pivot!$138:$138,0)),0)</f>
        <v>0</v>
      </c>
      <c r="W22" s="116">
        <f>IFERROR(INDEX(集計pivot!$83:$102,MATCH(集計2021年度販売量!$B22,集計pivot!$A$83:$A$102,0),MATCH(集計2021年度販売量!R$5,集計pivot!$83:$83,0)),0)</f>
        <v>0</v>
      </c>
      <c r="X22" s="117">
        <f t="shared" si="7"/>
        <v>0</v>
      </c>
      <c r="Y22" s="109">
        <f>IFERROR(INDEX(集計pivot!$4:$24,MATCH(集計2021年度販売量!$B22,集計pivot!$A$4:$A$24,0),MATCH(集計2021年度販売量!Y$5,集計pivot!$4:$4,0)),0)</f>
        <v>0</v>
      </c>
      <c r="Z22" s="112">
        <f>IFERROR(INDEX(集計pivot!$28:$48,MATCH(集計2021年度販売量!$B22,集計pivot!$A$28:$A$48,0),MATCH(集計2021年度販売量!Y$5,集計pivot!$28:$28,0)),0)</f>
        <v>0</v>
      </c>
      <c r="AA22" s="113">
        <f>IFERROR(INDEX(集計pivot!$112:$131,MATCH(集計2021年度販売量!$B22,集計pivot!$A$112:$A$131,0),MATCH(集計2021年度販売量!Y$5,集計pivot!$112:$112,0)),0)</f>
        <v>0</v>
      </c>
      <c r="AB22" s="114">
        <f>IFERROR(INDEX(集計pivot!$163:$182,MATCH(集計2021年度販売量!$B22,集計pivot!$A$163:$A$182,0),MATCH(集計2021年度販売量!Y$5,集計pivot!$163:$163,0)),0)</f>
        <v>0</v>
      </c>
      <c r="AC22" s="115">
        <f>IFERROR(INDEX(集計pivot!$138:$157,MATCH(集計2021年度販売量!$B22,集計pivot!$A$138:$A$157,0),MATCH(集計2021年度販売量!Y$5,集計pivot!$138:$138,0)),0)</f>
        <v>0</v>
      </c>
      <c r="AD22" s="116">
        <f>IFERROR(INDEX(集計pivot!$83:$102,MATCH(集計2021年度販売量!$B22,集計pivot!$A$83:$A$102,0),MATCH(集計2021年度販売量!Y$5,集計pivot!$83:$83,0)),0)</f>
        <v>0</v>
      </c>
      <c r="AE22" s="117">
        <f t="shared" si="8"/>
        <v>0</v>
      </c>
      <c r="AF22" s="109">
        <f>IFERROR(INDEX(集計pivot!$4:$24,MATCH(集計2021年度販売量!$B22,集計pivot!$A$4:$A$24,0),MATCH(集計2021年度販売量!AF$5,集計pivot!$4:$4,0)),0)</f>
        <v>0</v>
      </c>
      <c r="AG22" s="112">
        <f>IFERROR(INDEX(集計pivot!$28:$48,MATCH(集計2021年度販売量!$B22,集計pivot!$A$28:$A$48,0),MATCH(集計2021年度販売量!AF$5,集計pivot!$28:$28,0)),0)</f>
        <v>0</v>
      </c>
      <c r="AH22" s="113">
        <f>IFERROR(INDEX(集計pivot!$112:$131,MATCH(集計2021年度販売量!$B22,集計pivot!$A$112:$A$131,0),MATCH(集計2021年度販売量!AF$5,集計pivot!$112:$112,0)),0)</f>
        <v>0</v>
      </c>
      <c r="AI22" s="114">
        <f>IFERROR(INDEX(集計pivot!$163:$182,MATCH(集計2021年度販売量!$B22,集計pivot!$A$163:$A$182,0),MATCH(集計2021年度販売量!AF$5,集計pivot!$163:$163,0)),0)</f>
        <v>0</v>
      </c>
      <c r="AJ22" s="115">
        <f>IFERROR(INDEX(集計pivot!$138:$157,MATCH(集計2021年度販売量!$B22,集計pivot!$A$138:$A$157,0),MATCH(集計2021年度販売量!AF$5,集計pivot!$138:$138,0)),0)</f>
        <v>0</v>
      </c>
      <c r="AK22" s="116">
        <f>IFERROR(INDEX(集計pivot!$83:$102,MATCH(集計2021年度販売量!$B22,集計pivot!$A$83:$A$102,0),MATCH(集計2021年度販売量!AF$5,集計pivot!$83:$83,0)),0)</f>
        <v>0</v>
      </c>
      <c r="AL22" s="117">
        <f t="shared" si="9"/>
        <v>0</v>
      </c>
      <c r="AM22" s="109">
        <f>IFERROR(INDEX(集計pivot!$4:$24,MATCH(集計2021年度販売量!$B22,集計pivot!$A$4:$A$24,0),MATCH(集計2021年度販売量!AM$5,集計pivot!$4:$4,0)),0)</f>
        <v>0</v>
      </c>
      <c r="AN22" s="112">
        <f>IFERROR(INDEX(集計pivot!$28:$48,MATCH(集計2021年度販売量!$B22,集計pivot!$A$28:$A$48,0),MATCH(集計2021年度販売量!AM$5,集計pivot!$28:$28,0)),0)</f>
        <v>0</v>
      </c>
      <c r="AO22" s="113">
        <f>IFERROR(INDEX(集計pivot!$112:$131,MATCH(集計2021年度販売量!$B22,集計pivot!$A$112:$A$131,0),MATCH(集計2021年度販売量!AM$5,集計pivot!$112:$112,0)),0)</f>
        <v>0</v>
      </c>
      <c r="AP22" s="114">
        <f>IFERROR(INDEX(集計pivot!$163:$182,MATCH(集計2021年度販売量!$B22,集計pivot!$A$163:$A$182,0),MATCH(集計2021年度販売量!AM$5,集計pivot!$163:$163,0)),0)</f>
        <v>0</v>
      </c>
      <c r="AQ22" s="115">
        <f>IFERROR(INDEX(集計pivot!$138:$157,MATCH(集計2021年度販売量!$B22,集計pivot!$A$138:$A$157,0),MATCH(集計2021年度販売量!AM$5,集計pivot!$138:$138,0)),0)</f>
        <v>0</v>
      </c>
      <c r="AR22" s="116">
        <f>IFERROR(INDEX(集計pivot!$83:$102,MATCH(集計2021年度販売量!$B22,集計pivot!$A$83:$A$102,0),MATCH(集計2021年度販売量!AM$5,集計pivot!$83:$83,0)),0)</f>
        <v>0</v>
      </c>
      <c r="AS22" s="117">
        <f t="shared" si="10"/>
        <v>0</v>
      </c>
      <c r="AT22" s="109">
        <f>IFERROR(INDEX(集計pivot!$4:$24,MATCH(集計2021年度販売量!$B22,集計pivot!$A$4:$A$24,0),MATCH(集計2021年度販売量!AT$5,集計pivot!$4:$4,0)),0)</f>
        <v>0</v>
      </c>
      <c r="AU22" s="112">
        <f>IFERROR(INDEX(集計pivot!$28:$48,MATCH(集計2021年度販売量!$B22,集計pivot!$A$28:$A$48,0),MATCH(集計2021年度販売量!AT$5,集計pivot!$28:$28,0)),0)</f>
        <v>0</v>
      </c>
      <c r="AV22" s="113">
        <f>IFERROR(INDEX(集計pivot!$112:$131,MATCH(集計2021年度販売量!$B22,集計pivot!$A$112:$A$131,0),MATCH(集計2021年度販売量!AT$5,集計pivot!$112:$112,0)),0)</f>
        <v>0</v>
      </c>
      <c r="AW22" s="114">
        <f>IFERROR(INDEX(集計pivot!$163:$182,MATCH(集計2021年度販売量!$B22,集計pivot!$A$163:$A$182,0),MATCH(集計2021年度販売量!AT$5,集計pivot!$163:$163,0)),0)</f>
        <v>0</v>
      </c>
      <c r="AX22" s="115">
        <f>IFERROR(INDEX(集計pivot!$138:$157,MATCH(集計2021年度販売量!$B22,集計pivot!$A$138:$A$157,0),MATCH(集計2021年度販売量!AT$5,集計pivot!$138:$138,0)),0)</f>
        <v>0</v>
      </c>
      <c r="AY22" s="116">
        <f>IFERROR(INDEX(集計pivot!$83:$102,MATCH(集計2021年度販売量!$B22,集計pivot!$A$83:$A$102,0),MATCH(集計2021年度販売量!AT$5,集計pivot!$83:$83,0)),0)</f>
        <v>0</v>
      </c>
      <c r="AZ22" s="117">
        <f t="shared" si="11"/>
        <v>0</v>
      </c>
      <c r="BA22" s="109">
        <f>IFERROR(INDEX(集計pivot!$4:$24,MATCH(集計2021年度販売量!$B22,集計pivot!$A$4:$A$24,0),MATCH(集計2021年度販売量!BA$5,集計pivot!$4:$4,0)),0)</f>
        <v>0</v>
      </c>
      <c r="BB22" s="112">
        <f>IFERROR(INDEX(集計pivot!$28:$48,MATCH(集計2021年度販売量!$B22,集計pivot!$A$28:$A$48,0),MATCH(集計2021年度販売量!BA$5,集計pivot!$28:$28,0)),0)</f>
        <v>0</v>
      </c>
      <c r="BC22" s="113">
        <f>IFERROR(INDEX(集計pivot!$112:$131,MATCH(集計2021年度販売量!$B22,集計pivot!$A$112:$A$131,0),MATCH(集計2021年度販売量!BA$5,集計pivot!$112:$112,0)),0)</f>
        <v>0</v>
      </c>
      <c r="BD22" s="114">
        <f>IFERROR(INDEX(集計pivot!$163:$182,MATCH(集計2021年度販売量!$B22,集計pivot!$A$163:$A$182,0),MATCH(集計2021年度販売量!BA$5,集計pivot!$163:$163,0)),0)</f>
        <v>0</v>
      </c>
      <c r="BE22" s="115">
        <f>IFERROR(INDEX(集計pivot!$138:$157,MATCH(集計2021年度販売量!$B22,集計pivot!$A$138:$A$157,0),MATCH(集計2021年度販売量!BA$5,集計pivot!$138:$138,0)),0)</f>
        <v>0</v>
      </c>
      <c r="BF22" s="116">
        <f>IFERROR(INDEX(集計pivot!$83:$102,MATCH(集計2021年度販売量!$B22,集計pivot!$A$83:$A$102,0),MATCH(集計2021年度販売量!BA$5,集計pivot!$83:$83,0)),0)</f>
        <v>0</v>
      </c>
      <c r="BG22" s="117">
        <f t="shared" si="12"/>
        <v>0</v>
      </c>
      <c r="BH22" s="109">
        <f>IFERROR(INDEX(集計pivot!$4:$24,MATCH(集計2021年度販売量!$B22,集計pivot!$A$4:$A$24,0),MATCH(集計2021年度販売量!BH$5,集計pivot!$4:$4,0)),0)</f>
        <v>0</v>
      </c>
      <c r="BI22" s="112">
        <f>IFERROR(INDEX(集計pivot!$28:$48,MATCH(集計2021年度販売量!$B22,集計pivot!$A$28:$A$48,0),MATCH(集計2021年度販売量!BH$5,集計pivot!$28:$28,0)),0)</f>
        <v>0</v>
      </c>
      <c r="BJ22" s="113">
        <f>IFERROR(INDEX(集計pivot!$112:$131,MATCH(集計2021年度販売量!$B22,集計pivot!$A$112:$A$131,0),MATCH(集計2021年度販売量!BH$5,集計pivot!$112:$112,0)),0)</f>
        <v>0</v>
      </c>
      <c r="BK22" s="114">
        <f>IFERROR(INDEX(集計pivot!$163:$182,MATCH(集計2021年度販売量!$B22,集計pivot!$A$163:$A$182,0),MATCH(集計2021年度販売量!BH$5,集計pivot!$163:$163,0)),0)</f>
        <v>0</v>
      </c>
      <c r="BL22" s="115">
        <f>IFERROR(INDEX(集計pivot!$138:$157,MATCH(集計2021年度販売量!$B22,集計pivot!$A$138:$A$157,0),MATCH(集計2021年度販売量!BH$5,集計pivot!$138:$138,0)),0)</f>
        <v>0</v>
      </c>
      <c r="BM22" s="116">
        <f>IFERROR(INDEX(集計pivot!$83:$102,MATCH(集計2021年度販売量!$B22,集計pivot!$A$83:$A$102,0),MATCH(集計2021年度販売量!BH$5,集計pivot!$83:$83,0)),0)</f>
        <v>0</v>
      </c>
      <c r="BN22" s="117">
        <f t="shared" si="13"/>
        <v>0</v>
      </c>
      <c r="BO22" s="109">
        <f>IFERROR(INDEX(集計pivot!$4:$24,MATCH(集計2021年度販売量!$B22,集計pivot!$A$4:$A$24,0),MATCH(集計2021年度販売量!BO$5,集計pivot!$4:$4,0)),0)</f>
        <v>0</v>
      </c>
      <c r="BP22" s="112">
        <f>IFERROR(INDEX(集計pivot!$28:$48,MATCH(集計2021年度販売量!$B22,集計pivot!$A$28:$A$48,0),MATCH(集計2021年度販売量!BO$5,集計pivot!$28:$28,0)),0)</f>
        <v>0</v>
      </c>
      <c r="BQ22" s="113">
        <f>IFERROR(INDEX(集計pivot!$112:$131,MATCH(集計2021年度販売量!$B22,集計pivot!$A$112:$A$131,0),MATCH(集計2021年度販売量!BO$5,集計pivot!$112:$112,0)),0)</f>
        <v>0</v>
      </c>
      <c r="BR22" s="114">
        <f>IFERROR(INDEX(集計pivot!$163:$182,MATCH(集計2021年度販売量!$B22,集計pivot!$A$163:$A$182,0),MATCH(集計2021年度販売量!BO$5,集計pivot!$163:$163,0)),0)</f>
        <v>0</v>
      </c>
      <c r="BS22" s="115">
        <f>IFERROR(INDEX(集計pivot!$138:$157,MATCH(集計2021年度販売量!$B22,集計pivot!$A$138:$A$157,0),MATCH(集計2021年度販売量!BO$5,集計pivot!$138:$138,0)),0)</f>
        <v>0</v>
      </c>
      <c r="BT22" s="116">
        <f>IFERROR(INDEX(集計pivot!$83:$102,MATCH(集計2021年度販売量!$B22,集計pivot!$A$83:$A$102,0),MATCH(集計2021年度販売量!BO$5,集計pivot!$83:$83,0)),0)</f>
        <v>0</v>
      </c>
      <c r="BU22" s="117">
        <f t="shared" si="14"/>
        <v>0</v>
      </c>
      <c r="BV22" s="109">
        <f>IFERROR(INDEX(集計pivot!$4:$24,MATCH(集計2021年度販売量!$B22,集計pivot!$A$4:$A$24,0),MATCH(集計2021年度販売量!BV$5,集計pivot!$4:$4,0)),0)</f>
        <v>0</v>
      </c>
      <c r="BW22" s="112">
        <f>IFERROR(INDEX(集計pivot!$28:$48,MATCH(集計2021年度販売量!$B22,集計pivot!$A$28:$A$48,0),MATCH(集計2021年度販売量!BV$5,集計pivot!$28:$28,0)),0)</f>
        <v>0</v>
      </c>
      <c r="BX22" s="113">
        <f>IFERROR(INDEX(集計pivot!$112:$131,MATCH(集計2021年度販売量!$B22,集計pivot!$A$112:$A$131,0),MATCH(集計2021年度販売量!BV$5,集計pivot!$112:$112,0)),0)</f>
        <v>0</v>
      </c>
      <c r="BY22" s="114">
        <f>IFERROR(INDEX(集計pivot!$163:$182,MATCH(集計2021年度販売量!$B22,集計pivot!$A$163:$A$182,0),MATCH(集計2021年度販売量!BV$5,集計pivot!$163:$163,0)),0)</f>
        <v>0</v>
      </c>
      <c r="BZ22" s="115">
        <f>IFERROR(INDEX(集計pivot!$138:$157,MATCH(集計2021年度販売量!$B22,集計pivot!$A$138:$A$157,0),MATCH(集計2021年度販売量!BV$5,集計pivot!$138:$138,0)),0)</f>
        <v>0</v>
      </c>
      <c r="CA22" s="116">
        <f>IFERROR(INDEX(集計pivot!$83:$102,MATCH(集計2021年度販売量!$B22,集計pivot!$A$83:$A$102,0),MATCH(集計2021年度販売量!BV$5,集計pivot!$83:$83,0)),0)</f>
        <v>0</v>
      </c>
      <c r="CB22" s="117">
        <f t="shared" si="15"/>
        <v>0</v>
      </c>
      <c r="CC22" s="109">
        <f>IFERROR(INDEX(集計pivot!$4:$24,MATCH(集計2021年度販売量!$B22,集計pivot!$A$4:$A$24,0),MATCH(集計2021年度販売量!CC$5,集計pivot!$4:$4,0)),0)</f>
        <v>0</v>
      </c>
      <c r="CD22" s="112">
        <f>IFERROR(INDEX(集計pivot!$28:$48,MATCH(集計2021年度販売量!$B22,集計pivot!$A$28:$A$48,0),MATCH(集計2021年度販売量!CC$5,集計pivot!$28:$28,0)),0)</f>
        <v>0</v>
      </c>
      <c r="CE22" s="113">
        <f>IFERROR(INDEX(集計pivot!$112:$131,MATCH(集計2021年度販売量!$B22,集計pivot!$A$112:$A$131,0),MATCH(集計2021年度販売量!CC$5,集計pivot!$112:$112,0)),0)</f>
        <v>0</v>
      </c>
      <c r="CF22" s="114">
        <f>IFERROR(INDEX(集計pivot!$163:$182,MATCH(集計2021年度販売量!$B22,集計pivot!$A$163:$A$182,0),MATCH(集計2021年度販売量!CC$5,集計pivot!$163:$163,0)),0)</f>
        <v>0</v>
      </c>
      <c r="CG22" s="115">
        <f>IFERROR(INDEX(集計pivot!$138:$157,MATCH(集計2021年度販売量!$B22,集計pivot!$A$138:$A$157,0),MATCH(集計2021年度販売量!CC$5,集計pivot!$138:$138,0)),0)</f>
        <v>0</v>
      </c>
      <c r="CH22" s="116">
        <f>IFERROR(INDEX(集計pivot!$83:$102,MATCH(集計2021年度販売量!$B22,集計pivot!$A$83:$A$102,0),MATCH(集計2021年度販売量!CC$5,集計pivot!$83:$83,0)),0)</f>
        <v>0</v>
      </c>
      <c r="CI22" s="117">
        <f t="shared" si="16"/>
        <v>0</v>
      </c>
      <c r="CK22" t="str">
        <f t="shared" si="0"/>
        <v>雑酒</v>
      </c>
      <c r="CL22" s="130">
        <f t="shared" si="1"/>
        <v>0</v>
      </c>
      <c r="CM22" s="130">
        <f t="shared" si="17"/>
        <v>0</v>
      </c>
      <c r="CN22" s="130">
        <f t="shared" si="2"/>
        <v>0</v>
      </c>
      <c r="CO22" s="130">
        <f t="shared" si="3"/>
        <v>0</v>
      </c>
      <c r="CQ22" s="131" t="str">
        <f t="shared" si="4"/>
        <v>雑酒</v>
      </c>
      <c r="CR22" s="46">
        <f t="shared" si="18"/>
        <v>0</v>
      </c>
      <c r="CS22" s="46">
        <f t="shared" si="19"/>
        <v>0</v>
      </c>
      <c r="CT22" s="46">
        <f t="shared" si="20"/>
        <v>0</v>
      </c>
      <c r="CU22" s="46">
        <f t="shared" si="21"/>
        <v>0</v>
      </c>
      <c r="CY22" s="133" t="s">
        <v>316</v>
      </c>
      <c r="CZ22" s="134">
        <f t="shared" si="22"/>
        <v>0</v>
      </c>
      <c r="DA22" s="134"/>
      <c r="DB22" s="134">
        <f t="shared" si="23"/>
        <v>0</v>
      </c>
      <c r="DC22" s="134">
        <f t="shared" si="24"/>
        <v>0</v>
      </c>
    </row>
    <row r="23" spans="2:107" s="46" customFormat="1" ht="18.5" thickBot="1" x14ac:dyDescent="0.6">
      <c r="B23" s="64" t="str">
        <f>'master（記入例）'!AL19</f>
        <v>粉末酒</v>
      </c>
      <c r="C23" s="108">
        <v>0</v>
      </c>
      <c r="D23" s="110">
        <f>IFERROR(INDEX(集計pivot!$4:$24,MATCH(集計2021年度販売量!$B23,集計pivot!$A$4:$A$24,0),MATCH(集計2021年度販売量!D$5,集計pivot!$4:$4,0)),0)</f>
        <v>0</v>
      </c>
      <c r="E23" s="118">
        <f>IFERROR(INDEX(集計pivot!$28:$48,MATCH(集計2021年度販売量!$B23,集計pivot!$A$28:$A$48,0),MATCH(集計2021年度販売量!D$5,集計pivot!$28:$28,0)),0)</f>
        <v>0</v>
      </c>
      <c r="F23" s="119">
        <f>IFERROR(INDEX(集計pivot!$112:$131,MATCH(集計2021年度販売量!$B23,集計pivot!$A$112:$A$131,0),MATCH(集計2021年度販売量!D$5,集計pivot!$112:$112,0)),0)</f>
        <v>0</v>
      </c>
      <c r="G23" s="120">
        <f>IFERROR(INDEX(集計pivot!$163:$182,MATCH(集計2021年度販売量!$B23,集計pivot!$A$163:$A$182,0),MATCH(集計2021年度販売量!D$5,集計pivot!$163:$163,0)),0)</f>
        <v>0</v>
      </c>
      <c r="H23" s="121">
        <f>IFERROR(INDEX(集計pivot!$138:$157,MATCH(集計2021年度販売量!$B23,集計pivot!$A$138:$A$157,0),MATCH(集計2021年度販売量!D$5,集計pivot!$138:$138,0)),0)</f>
        <v>0</v>
      </c>
      <c r="I23" s="122">
        <f>IFERROR(INDEX(集計pivot!$83:$102,MATCH(集計2021年度販売量!$B23,集計pivot!$A$83:$A$102,0),MATCH(集計2021年度販売量!D$5,集計pivot!$83:$83,0)),0)</f>
        <v>0</v>
      </c>
      <c r="J23" s="123">
        <f t="shared" si="5"/>
        <v>0</v>
      </c>
      <c r="K23" s="110">
        <f>IFERROR(INDEX(集計pivot!$4:$24,MATCH(集計2021年度販売量!$B23,集計pivot!$A$4:$A$24,0),MATCH(集計2021年度販売量!K$5,集計pivot!$4:$4,0)),0)</f>
        <v>0</v>
      </c>
      <c r="L23" s="118">
        <f>IFERROR(INDEX(集計pivot!$28:$48,MATCH(集計2021年度販売量!$B23,集計pivot!$A$28:$A$48,0),MATCH(集計2021年度販売量!K$5,集計pivot!$28:$28,0)),0)</f>
        <v>0</v>
      </c>
      <c r="M23" s="119">
        <f>IFERROR(INDEX(集計pivot!$112:$131,MATCH(集計2021年度販売量!$B23,集計pivot!$A$112:$A$131,0),MATCH(集計2021年度販売量!K$5,集計pivot!$112:$112,0)),0)</f>
        <v>0</v>
      </c>
      <c r="N23" s="120">
        <f>IFERROR(INDEX(集計pivot!$163:$182,MATCH(集計2021年度販売量!$B23,集計pivot!$A$163:$A$182,0),MATCH(集計2021年度販売量!K$5,集計pivot!$163:$163,0)),0)</f>
        <v>0</v>
      </c>
      <c r="O23" s="121">
        <f>IFERROR(INDEX(集計pivot!$138:$157,MATCH(集計2021年度販売量!$B23,集計pivot!$A$138:$A$157,0),MATCH(集計2021年度販売量!K$5,集計pivot!$138:$138,0)),0)</f>
        <v>0</v>
      </c>
      <c r="P23" s="122">
        <f>IFERROR(INDEX(集計pivot!$83:$102,MATCH(集計2021年度販売量!$B23,集計pivot!$A$83:$A$102,0),MATCH(集計2021年度販売量!K$5,集計pivot!$83:$83,0)),0)</f>
        <v>0</v>
      </c>
      <c r="Q23" s="123">
        <f t="shared" si="6"/>
        <v>0</v>
      </c>
      <c r="R23" s="110">
        <f>IFERROR(INDEX(集計pivot!$4:$24,MATCH(集計2021年度販売量!$B23,集計pivot!$A$4:$A$24,0),MATCH(集計2021年度販売量!R$5,集計pivot!$4:$4,0)),0)</f>
        <v>0</v>
      </c>
      <c r="S23" s="118">
        <f>IFERROR(INDEX(集計pivot!$28:$48,MATCH(集計2021年度販売量!$B23,集計pivot!$A$28:$A$48,0),MATCH(集計2021年度販売量!R$5,集計pivot!$28:$28,0)),0)</f>
        <v>0</v>
      </c>
      <c r="T23" s="119">
        <f>IFERROR(INDEX(集計pivot!$112:$131,MATCH(集計2021年度販売量!$B23,集計pivot!$A$112:$A$131,0),MATCH(集計2021年度販売量!R$5,集計pivot!$112:$112,0)),0)</f>
        <v>0</v>
      </c>
      <c r="U23" s="120">
        <f>IFERROR(INDEX(集計pivot!$163:$182,MATCH(集計2021年度販売量!$B23,集計pivot!$A$163:$A$182,0),MATCH(集計2021年度販売量!R$5,集計pivot!$163:$163,0)),0)</f>
        <v>0</v>
      </c>
      <c r="V23" s="121">
        <f>IFERROR(INDEX(集計pivot!$138:$157,MATCH(集計2021年度販売量!$B23,集計pivot!$A$138:$A$157,0),MATCH(集計2021年度販売量!R$5,集計pivot!$138:$138,0)),0)</f>
        <v>0</v>
      </c>
      <c r="W23" s="122">
        <f>IFERROR(INDEX(集計pivot!$83:$102,MATCH(集計2021年度販売量!$B23,集計pivot!$A$83:$A$102,0),MATCH(集計2021年度販売量!R$5,集計pivot!$83:$83,0)),0)</f>
        <v>0</v>
      </c>
      <c r="X23" s="123">
        <f t="shared" si="7"/>
        <v>0</v>
      </c>
      <c r="Y23" s="110">
        <f>IFERROR(INDEX(集計pivot!$4:$24,MATCH(集計2021年度販売量!$B23,集計pivot!$A$4:$A$24,0),MATCH(集計2021年度販売量!Y$5,集計pivot!$4:$4,0)),0)</f>
        <v>0</v>
      </c>
      <c r="Z23" s="118">
        <f>IFERROR(INDEX(集計pivot!$28:$48,MATCH(集計2021年度販売量!$B23,集計pivot!$A$28:$A$48,0),MATCH(集計2021年度販売量!Y$5,集計pivot!$28:$28,0)),0)</f>
        <v>0</v>
      </c>
      <c r="AA23" s="119">
        <f>IFERROR(INDEX(集計pivot!$112:$131,MATCH(集計2021年度販売量!$B23,集計pivot!$A$112:$A$131,0),MATCH(集計2021年度販売量!Y$5,集計pivot!$112:$112,0)),0)</f>
        <v>0</v>
      </c>
      <c r="AB23" s="120">
        <f>IFERROR(INDEX(集計pivot!$163:$182,MATCH(集計2021年度販売量!$B23,集計pivot!$A$163:$A$182,0),MATCH(集計2021年度販売量!Y$5,集計pivot!$163:$163,0)),0)</f>
        <v>0</v>
      </c>
      <c r="AC23" s="121">
        <f>IFERROR(INDEX(集計pivot!$138:$157,MATCH(集計2021年度販売量!$B23,集計pivot!$A$138:$A$157,0),MATCH(集計2021年度販売量!Y$5,集計pivot!$138:$138,0)),0)</f>
        <v>0</v>
      </c>
      <c r="AD23" s="122">
        <f>IFERROR(INDEX(集計pivot!$83:$102,MATCH(集計2021年度販売量!$B23,集計pivot!$A$83:$A$102,0),MATCH(集計2021年度販売量!Y$5,集計pivot!$83:$83,0)),0)</f>
        <v>0</v>
      </c>
      <c r="AE23" s="123">
        <f t="shared" si="8"/>
        <v>0</v>
      </c>
      <c r="AF23" s="110">
        <f>IFERROR(INDEX(集計pivot!$4:$24,MATCH(集計2021年度販売量!$B23,集計pivot!$A$4:$A$24,0),MATCH(集計2021年度販売量!AF$5,集計pivot!$4:$4,0)),0)</f>
        <v>0</v>
      </c>
      <c r="AG23" s="118">
        <f>IFERROR(INDEX(集計pivot!$28:$48,MATCH(集計2021年度販売量!$B23,集計pivot!$A$28:$A$48,0),MATCH(集計2021年度販売量!AF$5,集計pivot!$28:$28,0)),0)</f>
        <v>0</v>
      </c>
      <c r="AH23" s="119">
        <f>IFERROR(INDEX(集計pivot!$112:$131,MATCH(集計2021年度販売量!$B23,集計pivot!$A$112:$A$131,0),MATCH(集計2021年度販売量!AF$5,集計pivot!$112:$112,0)),0)</f>
        <v>0</v>
      </c>
      <c r="AI23" s="120">
        <f>IFERROR(INDEX(集計pivot!$163:$182,MATCH(集計2021年度販売量!$B23,集計pivot!$A$163:$A$182,0),MATCH(集計2021年度販売量!AF$5,集計pivot!$163:$163,0)),0)</f>
        <v>0</v>
      </c>
      <c r="AJ23" s="121">
        <f>IFERROR(INDEX(集計pivot!$138:$157,MATCH(集計2021年度販売量!$B23,集計pivot!$A$138:$A$157,0),MATCH(集計2021年度販売量!AF$5,集計pivot!$138:$138,0)),0)</f>
        <v>0</v>
      </c>
      <c r="AK23" s="122">
        <f>IFERROR(INDEX(集計pivot!$83:$102,MATCH(集計2021年度販売量!$B23,集計pivot!$A$83:$A$102,0),MATCH(集計2021年度販売量!AF$5,集計pivot!$83:$83,0)),0)</f>
        <v>0</v>
      </c>
      <c r="AL23" s="123">
        <f t="shared" si="9"/>
        <v>0</v>
      </c>
      <c r="AM23" s="110">
        <f>IFERROR(INDEX(集計pivot!$4:$24,MATCH(集計2021年度販売量!$B23,集計pivot!$A$4:$A$24,0),MATCH(集計2021年度販売量!AM$5,集計pivot!$4:$4,0)),0)</f>
        <v>0</v>
      </c>
      <c r="AN23" s="118">
        <f>IFERROR(INDEX(集計pivot!$28:$48,MATCH(集計2021年度販売量!$B23,集計pivot!$A$28:$A$48,0),MATCH(集計2021年度販売量!AM$5,集計pivot!$28:$28,0)),0)</f>
        <v>0</v>
      </c>
      <c r="AO23" s="119">
        <f>IFERROR(INDEX(集計pivot!$112:$131,MATCH(集計2021年度販売量!$B23,集計pivot!$A$112:$A$131,0),MATCH(集計2021年度販売量!AM$5,集計pivot!$112:$112,0)),0)</f>
        <v>0</v>
      </c>
      <c r="AP23" s="120">
        <f>IFERROR(INDEX(集計pivot!$163:$182,MATCH(集計2021年度販売量!$B23,集計pivot!$A$163:$A$182,0),MATCH(集計2021年度販売量!AM$5,集計pivot!$163:$163,0)),0)</f>
        <v>0</v>
      </c>
      <c r="AQ23" s="121">
        <f>IFERROR(INDEX(集計pivot!$138:$157,MATCH(集計2021年度販売量!$B23,集計pivot!$A$138:$A$157,0),MATCH(集計2021年度販売量!AM$5,集計pivot!$138:$138,0)),0)</f>
        <v>0</v>
      </c>
      <c r="AR23" s="122">
        <f>IFERROR(INDEX(集計pivot!$83:$102,MATCH(集計2021年度販売量!$B23,集計pivot!$A$83:$A$102,0),MATCH(集計2021年度販売量!AM$5,集計pivot!$83:$83,0)),0)</f>
        <v>0</v>
      </c>
      <c r="AS23" s="123">
        <f t="shared" si="10"/>
        <v>0</v>
      </c>
      <c r="AT23" s="110">
        <f>IFERROR(INDEX(集計pivot!$4:$24,MATCH(集計2021年度販売量!$B23,集計pivot!$A$4:$A$24,0),MATCH(集計2021年度販売量!AT$5,集計pivot!$4:$4,0)),0)</f>
        <v>0</v>
      </c>
      <c r="AU23" s="118">
        <f>IFERROR(INDEX(集計pivot!$28:$48,MATCH(集計2021年度販売量!$B23,集計pivot!$A$28:$A$48,0),MATCH(集計2021年度販売量!AT$5,集計pivot!$28:$28,0)),0)</f>
        <v>0</v>
      </c>
      <c r="AV23" s="119">
        <f>IFERROR(INDEX(集計pivot!$112:$131,MATCH(集計2021年度販売量!$B23,集計pivot!$A$112:$A$131,0),MATCH(集計2021年度販売量!AT$5,集計pivot!$112:$112,0)),0)</f>
        <v>0</v>
      </c>
      <c r="AW23" s="120">
        <f>IFERROR(INDEX(集計pivot!$163:$182,MATCH(集計2021年度販売量!$B23,集計pivot!$A$163:$A$182,0),MATCH(集計2021年度販売量!AT$5,集計pivot!$163:$163,0)),0)</f>
        <v>0</v>
      </c>
      <c r="AX23" s="121">
        <f>IFERROR(INDEX(集計pivot!$138:$157,MATCH(集計2021年度販売量!$B23,集計pivot!$A$138:$A$157,0),MATCH(集計2021年度販売量!AT$5,集計pivot!$138:$138,0)),0)</f>
        <v>0</v>
      </c>
      <c r="AY23" s="122">
        <f>IFERROR(INDEX(集計pivot!$83:$102,MATCH(集計2021年度販売量!$B23,集計pivot!$A$83:$A$102,0),MATCH(集計2021年度販売量!AT$5,集計pivot!$83:$83,0)),0)</f>
        <v>0</v>
      </c>
      <c r="AZ23" s="123">
        <f t="shared" si="11"/>
        <v>0</v>
      </c>
      <c r="BA23" s="110">
        <f>IFERROR(INDEX(集計pivot!$4:$24,MATCH(集計2021年度販売量!$B23,集計pivot!$A$4:$A$24,0),MATCH(集計2021年度販売量!BA$5,集計pivot!$4:$4,0)),0)</f>
        <v>0</v>
      </c>
      <c r="BB23" s="118">
        <f>IFERROR(INDEX(集計pivot!$28:$48,MATCH(集計2021年度販売量!$B23,集計pivot!$A$28:$A$48,0),MATCH(集計2021年度販売量!BA$5,集計pivot!$28:$28,0)),0)</f>
        <v>0</v>
      </c>
      <c r="BC23" s="119">
        <f>IFERROR(INDEX(集計pivot!$112:$131,MATCH(集計2021年度販売量!$B23,集計pivot!$A$112:$A$131,0),MATCH(集計2021年度販売量!BA$5,集計pivot!$112:$112,0)),0)</f>
        <v>0</v>
      </c>
      <c r="BD23" s="120">
        <f>IFERROR(INDEX(集計pivot!$163:$182,MATCH(集計2021年度販売量!$B23,集計pivot!$A$163:$A$182,0),MATCH(集計2021年度販売量!BA$5,集計pivot!$163:$163,0)),0)</f>
        <v>0</v>
      </c>
      <c r="BE23" s="121">
        <f>IFERROR(INDEX(集計pivot!$138:$157,MATCH(集計2021年度販売量!$B23,集計pivot!$A$138:$A$157,0),MATCH(集計2021年度販売量!BA$5,集計pivot!$138:$138,0)),0)</f>
        <v>0</v>
      </c>
      <c r="BF23" s="122">
        <f>IFERROR(INDEX(集計pivot!$83:$102,MATCH(集計2021年度販売量!$B23,集計pivot!$A$83:$A$102,0),MATCH(集計2021年度販売量!BA$5,集計pivot!$83:$83,0)),0)</f>
        <v>0</v>
      </c>
      <c r="BG23" s="123">
        <f t="shared" si="12"/>
        <v>0</v>
      </c>
      <c r="BH23" s="110">
        <f>IFERROR(INDEX(集計pivot!$4:$24,MATCH(集計2021年度販売量!$B23,集計pivot!$A$4:$A$24,0),MATCH(集計2021年度販売量!BH$5,集計pivot!$4:$4,0)),0)</f>
        <v>0</v>
      </c>
      <c r="BI23" s="118">
        <f>IFERROR(INDEX(集計pivot!$28:$48,MATCH(集計2021年度販売量!$B23,集計pivot!$A$28:$A$48,0),MATCH(集計2021年度販売量!BH$5,集計pivot!$28:$28,0)),0)</f>
        <v>0</v>
      </c>
      <c r="BJ23" s="119">
        <f>IFERROR(INDEX(集計pivot!$112:$131,MATCH(集計2021年度販売量!$B23,集計pivot!$A$112:$A$131,0),MATCH(集計2021年度販売量!BH$5,集計pivot!$112:$112,0)),0)</f>
        <v>0</v>
      </c>
      <c r="BK23" s="120">
        <f>IFERROR(INDEX(集計pivot!$163:$182,MATCH(集計2021年度販売量!$B23,集計pivot!$A$163:$A$182,0),MATCH(集計2021年度販売量!BH$5,集計pivot!$163:$163,0)),0)</f>
        <v>0</v>
      </c>
      <c r="BL23" s="121">
        <f>IFERROR(INDEX(集計pivot!$138:$157,MATCH(集計2021年度販売量!$B23,集計pivot!$A$138:$A$157,0),MATCH(集計2021年度販売量!BH$5,集計pivot!$138:$138,0)),0)</f>
        <v>0</v>
      </c>
      <c r="BM23" s="122">
        <f>IFERROR(INDEX(集計pivot!$83:$102,MATCH(集計2021年度販売量!$B23,集計pivot!$A$83:$A$102,0),MATCH(集計2021年度販売量!BH$5,集計pivot!$83:$83,0)),0)</f>
        <v>0</v>
      </c>
      <c r="BN23" s="123">
        <f t="shared" si="13"/>
        <v>0</v>
      </c>
      <c r="BO23" s="110">
        <f>IFERROR(INDEX(集計pivot!$4:$24,MATCH(集計2021年度販売量!$B23,集計pivot!$A$4:$A$24,0),MATCH(集計2021年度販売量!BO$5,集計pivot!$4:$4,0)),0)</f>
        <v>0</v>
      </c>
      <c r="BP23" s="118">
        <f>IFERROR(INDEX(集計pivot!$28:$48,MATCH(集計2021年度販売量!$B23,集計pivot!$A$28:$A$48,0),MATCH(集計2021年度販売量!BO$5,集計pivot!$28:$28,0)),0)</f>
        <v>0</v>
      </c>
      <c r="BQ23" s="119">
        <f>IFERROR(INDEX(集計pivot!$112:$131,MATCH(集計2021年度販売量!$B23,集計pivot!$A$112:$A$131,0),MATCH(集計2021年度販売量!BO$5,集計pivot!$112:$112,0)),0)</f>
        <v>0</v>
      </c>
      <c r="BR23" s="120">
        <f>IFERROR(INDEX(集計pivot!$163:$182,MATCH(集計2021年度販売量!$B23,集計pivot!$A$163:$A$182,0),MATCH(集計2021年度販売量!BO$5,集計pivot!$163:$163,0)),0)</f>
        <v>0</v>
      </c>
      <c r="BS23" s="121">
        <f>IFERROR(INDEX(集計pivot!$138:$157,MATCH(集計2021年度販売量!$B23,集計pivot!$A$138:$A$157,0),MATCH(集計2021年度販売量!BO$5,集計pivot!$138:$138,0)),0)</f>
        <v>0</v>
      </c>
      <c r="BT23" s="122">
        <f>IFERROR(INDEX(集計pivot!$83:$102,MATCH(集計2021年度販売量!$B23,集計pivot!$A$83:$A$102,0),MATCH(集計2021年度販売量!BO$5,集計pivot!$83:$83,0)),0)</f>
        <v>0</v>
      </c>
      <c r="BU23" s="123">
        <f t="shared" si="14"/>
        <v>0</v>
      </c>
      <c r="BV23" s="110">
        <f>IFERROR(INDEX(集計pivot!$4:$24,MATCH(集計2021年度販売量!$B23,集計pivot!$A$4:$A$24,0),MATCH(集計2021年度販売量!BV$5,集計pivot!$4:$4,0)),0)</f>
        <v>0</v>
      </c>
      <c r="BW23" s="118">
        <f>IFERROR(INDEX(集計pivot!$28:$48,MATCH(集計2021年度販売量!$B23,集計pivot!$A$28:$A$48,0),MATCH(集計2021年度販売量!BV$5,集計pivot!$28:$28,0)),0)</f>
        <v>0</v>
      </c>
      <c r="BX23" s="119">
        <f>IFERROR(INDEX(集計pivot!$112:$131,MATCH(集計2021年度販売量!$B23,集計pivot!$A$112:$A$131,0),MATCH(集計2021年度販売量!BV$5,集計pivot!$112:$112,0)),0)</f>
        <v>0</v>
      </c>
      <c r="BY23" s="120">
        <f>IFERROR(INDEX(集計pivot!$163:$182,MATCH(集計2021年度販売量!$B23,集計pivot!$A$163:$A$182,0),MATCH(集計2021年度販売量!BV$5,集計pivot!$163:$163,0)),0)</f>
        <v>0</v>
      </c>
      <c r="BZ23" s="121">
        <f>IFERROR(INDEX(集計pivot!$138:$157,MATCH(集計2021年度販売量!$B23,集計pivot!$A$138:$A$157,0),MATCH(集計2021年度販売量!BV$5,集計pivot!$138:$138,0)),0)</f>
        <v>0</v>
      </c>
      <c r="CA23" s="122">
        <f>IFERROR(INDEX(集計pivot!$83:$102,MATCH(集計2021年度販売量!$B23,集計pivot!$A$83:$A$102,0),MATCH(集計2021年度販売量!BV$5,集計pivot!$83:$83,0)),0)</f>
        <v>0</v>
      </c>
      <c r="CB23" s="123">
        <f t="shared" si="15"/>
        <v>0</v>
      </c>
      <c r="CC23" s="110">
        <f>IFERROR(INDEX(集計pivot!$4:$24,MATCH(集計2021年度販売量!$B23,集計pivot!$A$4:$A$24,0),MATCH(集計2021年度販売量!CC$5,集計pivot!$4:$4,0)),0)</f>
        <v>0</v>
      </c>
      <c r="CD23" s="118">
        <f>IFERROR(INDEX(集計pivot!$28:$48,MATCH(集計2021年度販売量!$B23,集計pivot!$A$28:$A$48,0),MATCH(集計2021年度販売量!CC$5,集計pivot!$28:$28,0)),0)</f>
        <v>0</v>
      </c>
      <c r="CE23" s="119">
        <f>IFERROR(INDEX(集計pivot!$112:$131,MATCH(集計2021年度販売量!$B23,集計pivot!$A$112:$A$131,0),MATCH(集計2021年度販売量!CC$5,集計pivot!$112:$112,0)),0)</f>
        <v>0</v>
      </c>
      <c r="CF23" s="120">
        <f>IFERROR(INDEX(集計pivot!$163:$182,MATCH(集計2021年度販売量!$B23,集計pivot!$A$163:$A$182,0),MATCH(集計2021年度販売量!CC$5,集計pivot!$163:$163,0)),0)</f>
        <v>0</v>
      </c>
      <c r="CG23" s="121">
        <f>IFERROR(INDEX(集計pivot!$138:$157,MATCH(集計2021年度販売量!$B23,集計pivot!$A$138:$A$157,0),MATCH(集計2021年度販売量!CC$5,集計pivot!$138:$138,0)),0)</f>
        <v>0</v>
      </c>
      <c r="CH23" s="122">
        <f>IFERROR(INDEX(集計pivot!$83:$102,MATCH(集計2021年度販売量!$B23,集計pivot!$A$83:$A$102,0),MATCH(集計2021年度販売量!CC$5,集計pivot!$83:$83,0)),0)</f>
        <v>0</v>
      </c>
      <c r="CI23" s="123">
        <f t="shared" si="16"/>
        <v>0</v>
      </c>
      <c r="CK23" t="str">
        <f t="shared" si="0"/>
        <v>粉末酒</v>
      </c>
      <c r="CL23" s="130">
        <f t="shared" si="1"/>
        <v>0</v>
      </c>
      <c r="CM23" s="130">
        <f t="shared" si="17"/>
        <v>0</v>
      </c>
      <c r="CN23" s="130">
        <f t="shared" si="2"/>
        <v>0</v>
      </c>
      <c r="CO23" s="130">
        <f t="shared" si="3"/>
        <v>0</v>
      </c>
      <c r="CQ23" s="131" t="str">
        <f t="shared" si="4"/>
        <v>粉末酒</v>
      </c>
      <c r="CR23" s="46">
        <f t="shared" si="18"/>
        <v>0</v>
      </c>
      <c r="CS23" s="46">
        <f t="shared" si="19"/>
        <v>0</v>
      </c>
      <c r="CT23" s="46">
        <f t="shared" si="20"/>
        <v>0</v>
      </c>
      <c r="CU23" s="46">
        <f t="shared" si="21"/>
        <v>0</v>
      </c>
      <c r="CY23" s="133" t="s">
        <v>324</v>
      </c>
      <c r="CZ23" s="134">
        <f>SUM(CZ7:CZ22)</f>
        <v>0</v>
      </c>
      <c r="DA23" s="134">
        <f>SUM(DA7:DA22)</f>
        <v>0</v>
      </c>
      <c r="DB23" s="134">
        <f>SUM(DB7:DB22)</f>
        <v>77</v>
      </c>
      <c r="DC23" s="134">
        <f>SUM(DC7:DC22)</f>
        <v>87</v>
      </c>
    </row>
    <row r="24" spans="2:107" s="46" customFormat="1" ht="18.5" thickTop="1" x14ac:dyDescent="0.55000000000000004">
      <c r="B24" s="74" t="s">
        <v>245</v>
      </c>
      <c r="C24" s="75">
        <f>SUM(C7:C23)</f>
        <v>87.040999999999997</v>
      </c>
      <c r="D24" s="111">
        <f t="shared" ref="D24:J24" si="25">SUM(D7:D23)</f>
        <v>0</v>
      </c>
      <c r="E24" s="124">
        <f t="shared" si="25"/>
        <v>0</v>
      </c>
      <c r="F24" s="125">
        <f t="shared" si="25"/>
        <v>0</v>
      </c>
      <c r="G24" s="126">
        <f t="shared" si="25"/>
        <v>0</v>
      </c>
      <c r="H24" s="127">
        <f t="shared" si="25"/>
        <v>0</v>
      </c>
      <c r="I24" s="127">
        <f t="shared" si="25"/>
        <v>0</v>
      </c>
      <c r="J24" s="128">
        <f t="shared" si="25"/>
        <v>87.040999999999997</v>
      </c>
      <c r="K24" s="111">
        <f t="shared" ref="K24:BV24" si="26">SUM(K7:K23)</f>
        <v>0</v>
      </c>
      <c r="L24" s="124">
        <f t="shared" si="26"/>
        <v>0</v>
      </c>
      <c r="M24" s="125">
        <f t="shared" si="26"/>
        <v>0</v>
      </c>
      <c r="N24" s="126">
        <f t="shared" si="26"/>
        <v>0</v>
      </c>
      <c r="O24" s="127">
        <f t="shared" si="26"/>
        <v>0</v>
      </c>
      <c r="P24" s="127">
        <f t="shared" si="26"/>
        <v>0</v>
      </c>
      <c r="Q24" s="128">
        <f t="shared" si="26"/>
        <v>87.040999999999997</v>
      </c>
      <c r="R24" s="111">
        <f t="shared" si="26"/>
        <v>0</v>
      </c>
      <c r="S24" s="124">
        <f t="shared" si="26"/>
        <v>0</v>
      </c>
      <c r="T24" s="125">
        <f t="shared" si="26"/>
        <v>0</v>
      </c>
      <c r="U24" s="126">
        <f t="shared" si="26"/>
        <v>0</v>
      </c>
      <c r="V24" s="127">
        <f t="shared" si="26"/>
        <v>0</v>
      </c>
      <c r="W24" s="127">
        <f t="shared" si="26"/>
        <v>0</v>
      </c>
      <c r="X24" s="128">
        <f t="shared" si="26"/>
        <v>87.040999999999997</v>
      </c>
      <c r="Y24" s="111">
        <f t="shared" si="26"/>
        <v>0</v>
      </c>
      <c r="Z24" s="124">
        <f t="shared" si="26"/>
        <v>0</v>
      </c>
      <c r="AA24" s="125">
        <f t="shared" si="26"/>
        <v>0</v>
      </c>
      <c r="AB24" s="126">
        <f t="shared" si="26"/>
        <v>0</v>
      </c>
      <c r="AC24" s="127">
        <f t="shared" si="26"/>
        <v>0</v>
      </c>
      <c r="AD24" s="127">
        <f t="shared" si="26"/>
        <v>0</v>
      </c>
      <c r="AE24" s="128">
        <f t="shared" si="26"/>
        <v>87.040999999999997</v>
      </c>
      <c r="AF24" s="111">
        <f t="shared" si="26"/>
        <v>0</v>
      </c>
      <c r="AG24" s="124">
        <f t="shared" si="26"/>
        <v>0</v>
      </c>
      <c r="AH24" s="125">
        <f t="shared" si="26"/>
        <v>0</v>
      </c>
      <c r="AI24" s="126">
        <f t="shared" si="26"/>
        <v>0</v>
      </c>
      <c r="AJ24" s="127">
        <f t="shared" si="26"/>
        <v>0</v>
      </c>
      <c r="AK24" s="127">
        <f t="shared" si="26"/>
        <v>0</v>
      </c>
      <c r="AL24" s="128">
        <f t="shared" si="26"/>
        <v>87.040999999999997</v>
      </c>
      <c r="AM24" s="111">
        <f t="shared" si="26"/>
        <v>0</v>
      </c>
      <c r="AN24" s="124">
        <f t="shared" si="26"/>
        <v>0</v>
      </c>
      <c r="AO24" s="125">
        <f t="shared" si="26"/>
        <v>0</v>
      </c>
      <c r="AP24" s="126">
        <f t="shared" si="26"/>
        <v>0</v>
      </c>
      <c r="AQ24" s="127">
        <f t="shared" si="26"/>
        <v>0</v>
      </c>
      <c r="AR24" s="127">
        <f t="shared" si="26"/>
        <v>0</v>
      </c>
      <c r="AS24" s="128">
        <f t="shared" si="26"/>
        <v>87.040999999999997</v>
      </c>
      <c r="AT24" s="111">
        <f t="shared" si="26"/>
        <v>0</v>
      </c>
      <c r="AU24" s="124">
        <f t="shared" si="26"/>
        <v>0</v>
      </c>
      <c r="AV24" s="125">
        <f t="shared" si="26"/>
        <v>0</v>
      </c>
      <c r="AW24" s="126">
        <f t="shared" si="26"/>
        <v>0</v>
      </c>
      <c r="AX24" s="127">
        <f t="shared" si="26"/>
        <v>0</v>
      </c>
      <c r="AY24" s="127">
        <f t="shared" si="26"/>
        <v>0</v>
      </c>
      <c r="AZ24" s="128">
        <f t="shared" si="26"/>
        <v>87.040999999999997</v>
      </c>
      <c r="BA24" s="111">
        <f t="shared" si="26"/>
        <v>0</v>
      </c>
      <c r="BB24" s="124">
        <f t="shared" si="26"/>
        <v>0</v>
      </c>
      <c r="BC24" s="125">
        <f t="shared" si="26"/>
        <v>0</v>
      </c>
      <c r="BD24" s="126">
        <f t="shared" si="26"/>
        <v>0</v>
      </c>
      <c r="BE24" s="127">
        <f t="shared" si="26"/>
        <v>0</v>
      </c>
      <c r="BF24" s="127">
        <f t="shared" si="26"/>
        <v>0</v>
      </c>
      <c r="BG24" s="128">
        <f t="shared" si="26"/>
        <v>87.040999999999997</v>
      </c>
      <c r="BH24" s="111">
        <f t="shared" si="26"/>
        <v>0</v>
      </c>
      <c r="BI24" s="124">
        <f t="shared" si="26"/>
        <v>0</v>
      </c>
      <c r="BJ24" s="125">
        <f t="shared" si="26"/>
        <v>0</v>
      </c>
      <c r="BK24" s="126">
        <f t="shared" si="26"/>
        <v>0</v>
      </c>
      <c r="BL24" s="127">
        <f t="shared" si="26"/>
        <v>0</v>
      </c>
      <c r="BM24" s="127">
        <f t="shared" si="26"/>
        <v>0</v>
      </c>
      <c r="BN24" s="128">
        <f t="shared" si="26"/>
        <v>87.040999999999997</v>
      </c>
      <c r="BO24" s="111">
        <f t="shared" si="26"/>
        <v>0</v>
      </c>
      <c r="BP24" s="124">
        <f t="shared" si="26"/>
        <v>0</v>
      </c>
      <c r="BQ24" s="125">
        <f t="shared" si="26"/>
        <v>0</v>
      </c>
      <c r="BR24" s="126">
        <f t="shared" si="26"/>
        <v>0</v>
      </c>
      <c r="BS24" s="127">
        <f t="shared" si="26"/>
        <v>0</v>
      </c>
      <c r="BT24" s="127">
        <f t="shared" si="26"/>
        <v>0</v>
      </c>
      <c r="BU24" s="128">
        <f t="shared" si="26"/>
        <v>87.040999999999997</v>
      </c>
      <c r="BV24" s="111">
        <f t="shared" si="26"/>
        <v>0</v>
      </c>
      <c r="BW24" s="124">
        <f t="shared" ref="BW24:CI24" si="27">SUM(BW7:BW23)</f>
        <v>0</v>
      </c>
      <c r="BX24" s="125">
        <f t="shared" si="27"/>
        <v>0</v>
      </c>
      <c r="BY24" s="126">
        <f t="shared" si="27"/>
        <v>0</v>
      </c>
      <c r="BZ24" s="127">
        <f t="shared" si="27"/>
        <v>0</v>
      </c>
      <c r="CA24" s="127">
        <f t="shared" si="27"/>
        <v>0</v>
      </c>
      <c r="CB24" s="128">
        <f t="shared" si="27"/>
        <v>87.040999999999997</v>
      </c>
      <c r="CC24" s="111">
        <f t="shared" si="27"/>
        <v>0</v>
      </c>
      <c r="CD24" s="124">
        <f t="shared" si="27"/>
        <v>0</v>
      </c>
      <c r="CE24" s="125">
        <f t="shared" si="27"/>
        <v>0</v>
      </c>
      <c r="CF24" s="126">
        <f t="shared" si="27"/>
        <v>0</v>
      </c>
      <c r="CG24" s="127">
        <f t="shared" si="27"/>
        <v>0</v>
      </c>
      <c r="CH24" s="127">
        <f t="shared" si="27"/>
        <v>0</v>
      </c>
      <c r="CI24" s="128">
        <f t="shared" si="27"/>
        <v>87.040999999999997</v>
      </c>
      <c r="CY24" s="133" t="s">
        <v>317</v>
      </c>
      <c r="CZ24" s="134">
        <f>VLOOKUP(RIGHT($CY24,LEN($CY24)-1),$CQ:$CU,2,FALSE)</f>
        <v>0</v>
      </c>
      <c r="DA24" s="134"/>
      <c r="DB24" s="134">
        <f>VLOOKUP(RIGHT($CY24,LEN($CY24)-1),$CQ:$CU,3,FALSE)+VLOOKUP(RIGHT($CY24,LEN($CY24)-1),$CQ:$CU,4,FALSE)</f>
        <v>0</v>
      </c>
      <c r="DC24" s="134">
        <f>VLOOKUP(RIGHT($CY24,LEN($CY24)-1),$CQ:$CU,5,FALSE)</f>
        <v>0</v>
      </c>
    </row>
    <row r="25" spans="2:107" x14ac:dyDescent="0.55000000000000004">
      <c r="C25" t="s">
        <v>249</v>
      </c>
    </row>
    <row r="26" spans="2:107" x14ac:dyDescent="0.55000000000000004">
      <c r="CZ26" t="s">
        <v>327</v>
      </c>
    </row>
    <row r="27" spans="2:107" x14ac:dyDescent="0.55000000000000004">
      <c r="CZ27" t="s">
        <v>328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9"/>
  <sheetViews>
    <sheetView topLeftCell="A133" zoomScale="70" zoomScaleNormal="70" workbookViewId="0">
      <selection activeCell="U143" sqref="U143"/>
    </sheetView>
  </sheetViews>
  <sheetFormatPr defaultRowHeight="18" x14ac:dyDescent="0.55000000000000004"/>
  <cols>
    <col min="1" max="1" width="16.75" bestFit="1" customWidth="1"/>
    <col min="2" max="2" width="18.6640625" bestFit="1" customWidth="1"/>
    <col min="3" max="3" width="6.6640625" bestFit="1" customWidth="1"/>
    <col min="4" max="5" width="5.1640625" bestFit="1" customWidth="1"/>
    <col min="6" max="7" width="7.9140625" bestFit="1" customWidth="1"/>
    <col min="8" max="8" width="9" bestFit="1" customWidth="1"/>
    <col min="9" max="12" width="7.9140625" bestFit="1" customWidth="1"/>
    <col min="13" max="13" width="9" bestFit="1" customWidth="1"/>
    <col min="14" max="20" width="7.9140625" bestFit="1" customWidth="1"/>
    <col min="21" max="21" width="9" bestFit="1" customWidth="1"/>
    <col min="22" max="23" width="7.9140625" bestFit="1" customWidth="1"/>
    <col min="24" max="24" width="9" bestFit="1" customWidth="1"/>
    <col min="25" max="26" width="7.9140625" bestFit="1" customWidth="1"/>
    <col min="27" max="27" width="8.08203125" bestFit="1" customWidth="1"/>
    <col min="28" max="28" width="8.1640625" bestFit="1" customWidth="1"/>
    <col min="29" max="29" width="7.6640625" bestFit="1" customWidth="1"/>
    <col min="30" max="31" width="8.75" bestFit="1" customWidth="1"/>
    <col min="32" max="33" width="7.6640625" bestFit="1" customWidth="1"/>
    <col min="34" max="34" width="8.75" bestFit="1" customWidth="1"/>
    <col min="35" max="36" width="7.6640625" bestFit="1" customWidth="1"/>
    <col min="37" max="37" width="7.83203125" bestFit="1" customWidth="1"/>
    <col min="38" max="38" width="8.1640625" bestFit="1" customWidth="1"/>
    <col min="39" max="41" width="8.75" bestFit="1" customWidth="1"/>
    <col min="42" max="42" width="10" bestFit="1" customWidth="1"/>
    <col min="43" max="43" width="9.4140625" bestFit="1" customWidth="1"/>
  </cols>
  <sheetData>
    <row r="1" spans="1:5" x14ac:dyDescent="0.55000000000000004">
      <c r="A1" t="s">
        <v>110</v>
      </c>
    </row>
    <row r="3" spans="1:5" x14ac:dyDescent="0.55000000000000004">
      <c r="A3" s="12" t="s">
        <v>65</v>
      </c>
      <c r="B3" s="12" t="s">
        <v>67</v>
      </c>
    </row>
    <row r="4" spans="1:5" x14ac:dyDescent="0.55000000000000004">
      <c r="A4" s="4" t="s">
        <v>59</v>
      </c>
      <c r="C4" t="s">
        <v>178</v>
      </c>
      <c r="D4" t="s">
        <v>60</v>
      </c>
      <c r="E4" t="s">
        <v>61</v>
      </c>
    </row>
    <row r="5" spans="1:5" x14ac:dyDescent="0.55000000000000004">
      <c r="A5" s="129" t="s">
        <v>50</v>
      </c>
      <c r="B5" s="177">
        <v>0</v>
      </c>
      <c r="C5" s="177"/>
      <c r="D5" s="177"/>
      <c r="E5" s="177">
        <v>0</v>
      </c>
    </row>
    <row r="6" spans="1:5" x14ac:dyDescent="0.55000000000000004">
      <c r="A6" s="129" t="s">
        <v>86</v>
      </c>
      <c r="B6" s="177">
        <v>0</v>
      </c>
      <c r="C6" s="177"/>
      <c r="D6" s="177"/>
      <c r="E6" s="177">
        <v>0</v>
      </c>
    </row>
    <row r="7" spans="1:5" x14ac:dyDescent="0.55000000000000004">
      <c r="A7" s="129" t="s">
        <v>91</v>
      </c>
      <c r="B7" s="177">
        <v>0</v>
      </c>
      <c r="C7" s="177"/>
      <c r="D7" s="177"/>
      <c r="E7" s="177">
        <v>0</v>
      </c>
    </row>
    <row r="8" spans="1:5" x14ac:dyDescent="0.55000000000000004">
      <c r="A8" s="129" t="s">
        <v>25</v>
      </c>
      <c r="B8" s="177">
        <v>0</v>
      </c>
      <c r="C8" s="177"/>
      <c r="D8" s="177"/>
      <c r="E8" s="177">
        <v>0</v>
      </c>
    </row>
    <row r="9" spans="1:5" x14ac:dyDescent="0.55000000000000004">
      <c r="A9" s="129" t="s">
        <v>51</v>
      </c>
      <c r="B9" s="177">
        <v>0</v>
      </c>
      <c r="C9" s="177"/>
      <c r="D9" s="177"/>
      <c r="E9" s="177">
        <v>0</v>
      </c>
    </row>
    <row r="10" spans="1:5" x14ac:dyDescent="0.55000000000000004">
      <c r="A10" s="129" t="s">
        <v>84</v>
      </c>
      <c r="B10" s="177">
        <v>0</v>
      </c>
      <c r="C10" s="177"/>
      <c r="D10" s="177"/>
      <c r="E10" s="177">
        <v>0</v>
      </c>
    </row>
    <row r="11" spans="1:5" x14ac:dyDescent="0.55000000000000004">
      <c r="A11" s="129" t="s">
        <v>87</v>
      </c>
      <c r="B11" s="177">
        <v>0</v>
      </c>
      <c r="C11" s="177"/>
      <c r="D11" s="177"/>
      <c r="E11" s="177">
        <v>0</v>
      </c>
    </row>
    <row r="12" spans="1:5" x14ac:dyDescent="0.55000000000000004">
      <c r="A12" s="129" t="s">
        <v>64</v>
      </c>
      <c r="B12" s="177">
        <v>0</v>
      </c>
      <c r="C12" s="177"/>
      <c r="D12" s="177"/>
      <c r="E12" s="177">
        <v>0</v>
      </c>
    </row>
    <row r="13" spans="1:5" x14ac:dyDescent="0.55000000000000004">
      <c r="A13" s="129" t="s">
        <v>85</v>
      </c>
      <c r="B13" s="177">
        <v>0</v>
      </c>
      <c r="C13" s="177"/>
      <c r="D13" s="177"/>
      <c r="E13" s="177">
        <v>0</v>
      </c>
    </row>
    <row r="14" spans="1:5" x14ac:dyDescent="0.55000000000000004">
      <c r="A14" s="129" t="s">
        <v>89</v>
      </c>
      <c r="B14" s="177">
        <v>0</v>
      </c>
      <c r="C14" s="177"/>
      <c r="D14" s="177"/>
      <c r="E14" s="177">
        <v>0</v>
      </c>
    </row>
    <row r="15" spans="1:5" x14ac:dyDescent="0.55000000000000004">
      <c r="A15" s="129" t="s">
        <v>88</v>
      </c>
      <c r="B15" s="177">
        <v>0</v>
      </c>
      <c r="C15" s="177"/>
      <c r="D15" s="177"/>
      <c r="E15" s="177">
        <v>0</v>
      </c>
    </row>
    <row r="16" spans="1:5" x14ac:dyDescent="0.55000000000000004">
      <c r="A16" s="129" t="s">
        <v>92</v>
      </c>
      <c r="B16" s="177">
        <v>0</v>
      </c>
      <c r="C16" s="177"/>
      <c r="D16" s="177"/>
      <c r="E16" s="177">
        <v>0</v>
      </c>
    </row>
    <row r="17" spans="1:5" x14ac:dyDescent="0.55000000000000004">
      <c r="A17" s="129" t="s">
        <v>62</v>
      </c>
      <c r="B17" s="177">
        <v>0</v>
      </c>
      <c r="C17" s="177">
        <v>1.8</v>
      </c>
      <c r="D17" s="177"/>
      <c r="E17" s="177">
        <v>1.8</v>
      </c>
    </row>
    <row r="18" spans="1:5" x14ac:dyDescent="0.55000000000000004">
      <c r="A18" s="129" t="s">
        <v>74</v>
      </c>
      <c r="B18" s="177">
        <v>0</v>
      </c>
      <c r="C18" s="177"/>
      <c r="D18" s="177"/>
      <c r="E18" s="177">
        <v>0</v>
      </c>
    </row>
    <row r="19" spans="1:5" x14ac:dyDescent="0.55000000000000004">
      <c r="A19" s="129" t="s">
        <v>90</v>
      </c>
      <c r="B19" s="177">
        <v>0</v>
      </c>
      <c r="C19" s="177"/>
      <c r="D19" s="177"/>
      <c r="E19" s="177">
        <v>0</v>
      </c>
    </row>
    <row r="20" spans="1:5" x14ac:dyDescent="0.55000000000000004">
      <c r="A20" s="129" t="s">
        <v>93</v>
      </c>
      <c r="B20" s="177">
        <v>0</v>
      </c>
      <c r="C20" s="177"/>
      <c r="D20" s="177"/>
      <c r="E20" s="177">
        <v>0</v>
      </c>
    </row>
    <row r="21" spans="1:5" x14ac:dyDescent="0.55000000000000004">
      <c r="A21" s="129" t="s">
        <v>63</v>
      </c>
      <c r="B21" s="177">
        <v>0</v>
      </c>
      <c r="C21" s="177"/>
      <c r="D21" s="177"/>
      <c r="E21" s="177">
        <v>0</v>
      </c>
    </row>
    <row r="22" spans="1:5" x14ac:dyDescent="0.55000000000000004">
      <c r="A22" s="129" t="s">
        <v>60</v>
      </c>
      <c r="B22" s="177"/>
      <c r="C22" s="177"/>
      <c r="D22" s="177"/>
      <c r="E22" s="177"/>
    </row>
    <row r="23" spans="1:5" x14ac:dyDescent="0.55000000000000004">
      <c r="A23" s="129" t="s">
        <v>334</v>
      </c>
      <c r="B23" s="177">
        <v>0</v>
      </c>
      <c r="C23" s="177"/>
      <c r="D23" s="177"/>
      <c r="E23" s="177">
        <v>0</v>
      </c>
    </row>
    <row r="24" spans="1:5" x14ac:dyDescent="0.55000000000000004">
      <c r="A24" s="129" t="s">
        <v>61</v>
      </c>
      <c r="B24" s="177">
        <v>0</v>
      </c>
      <c r="C24" s="177">
        <v>1.8</v>
      </c>
      <c r="D24" s="177"/>
      <c r="E24" s="177">
        <v>1.8</v>
      </c>
    </row>
    <row r="26" spans="1:5" x14ac:dyDescent="0.55000000000000004">
      <c r="A26" s="13" t="s">
        <v>66</v>
      </c>
    </row>
    <row r="27" spans="1:5" x14ac:dyDescent="0.55000000000000004">
      <c r="A27" s="12" t="s">
        <v>108</v>
      </c>
      <c r="B27" s="12" t="s">
        <v>67</v>
      </c>
    </row>
    <row r="28" spans="1:5" x14ac:dyDescent="0.55000000000000004">
      <c r="A28" s="4" t="s">
        <v>59</v>
      </c>
      <c r="C28" t="s">
        <v>60</v>
      </c>
      <c r="D28" t="s">
        <v>61</v>
      </c>
    </row>
    <row r="29" spans="1:5" x14ac:dyDescent="0.55000000000000004">
      <c r="A29" s="129" t="s">
        <v>50</v>
      </c>
      <c r="B29" s="177">
        <v>0</v>
      </c>
      <c r="C29" s="177"/>
      <c r="D29" s="177">
        <v>0</v>
      </c>
    </row>
    <row r="30" spans="1:5" x14ac:dyDescent="0.55000000000000004">
      <c r="A30" s="129" t="s">
        <v>86</v>
      </c>
      <c r="B30" s="177">
        <v>0</v>
      </c>
      <c r="C30" s="177"/>
      <c r="D30" s="177">
        <v>0</v>
      </c>
    </row>
    <row r="31" spans="1:5" x14ac:dyDescent="0.55000000000000004">
      <c r="A31" s="129" t="s">
        <v>91</v>
      </c>
      <c r="B31" s="177">
        <v>0</v>
      </c>
      <c r="C31" s="177"/>
      <c r="D31" s="177">
        <v>0</v>
      </c>
    </row>
    <row r="32" spans="1:5" x14ac:dyDescent="0.55000000000000004">
      <c r="A32" s="129" t="s">
        <v>25</v>
      </c>
      <c r="B32" s="177">
        <v>0</v>
      </c>
      <c r="C32" s="177"/>
      <c r="D32" s="177">
        <v>0</v>
      </c>
    </row>
    <row r="33" spans="1:4" x14ac:dyDescent="0.55000000000000004">
      <c r="A33" s="129" t="s">
        <v>51</v>
      </c>
      <c r="B33" s="177">
        <v>0</v>
      </c>
      <c r="C33" s="177"/>
      <c r="D33" s="177">
        <v>0</v>
      </c>
    </row>
    <row r="34" spans="1:4" x14ac:dyDescent="0.55000000000000004">
      <c r="A34" s="129" t="s">
        <v>84</v>
      </c>
      <c r="B34" s="177">
        <v>0</v>
      </c>
      <c r="C34" s="177"/>
      <c r="D34" s="177">
        <v>0</v>
      </c>
    </row>
    <row r="35" spans="1:4" x14ac:dyDescent="0.55000000000000004">
      <c r="A35" s="129" t="s">
        <v>87</v>
      </c>
      <c r="B35" s="177">
        <v>0</v>
      </c>
      <c r="C35" s="177"/>
      <c r="D35" s="177">
        <v>0</v>
      </c>
    </row>
    <row r="36" spans="1:4" x14ac:dyDescent="0.55000000000000004">
      <c r="A36" s="129" t="s">
        <v>64</v>
      </c>
      <c r="B36" s="177">
        <v>0</v>
      </c>
      <c r="C36" s="177"/>
      <c r="D36" s="177">
        <v>0</v>
      </c>
    </row>
    <row r="37" spans="1:4" x14ac:dyDescent="0.55000000000000004">
      <c r="A37" s="129" t="s">
        <v>85</v>
      </c>
      <c r="B37" s="177">
        <v>0</v>
      </c>
      <c r="C37" s="177"/>
      <c r="D37" s="177">
        <v>0</v>
      </c>
    </row>
    <row r="38" spans="1:4" x14ac:dyDescent="0.55000000000000004">
      <c r="A38" s="129" t="s">
        <v>89</v>
      </c>
      <c r="B38" s="177">
        <v>0</v>
      </c>
      <c r="C38" s="177"/>
      <c r="D38" s="177">
        <v>0</v>
      </c>
    </row>
    <row r="39" spans="1:4" x14ac:dyDescent="0.55000000000000004">
      <c r="A39" s="129" t="s">
        <v>88</v>
      </c>
      <c r="B39" s="177">
        <v>0</v>
      </c>
      <c r="C39" s="177"/>
      <c r="D39" s="177">
        <v>0</v>
      </c>
    </row>
    <row r="40" spans="1:4" x14ac:dyDescent="0.55000000000000004">
      <c r="A40" s="129" t="s">
        <v>92</v>
      </c>
      <c r="B40" s="177">
        <v>0</v>
      </c>
      <c r="C40" s="177"/>
      <c r="D40" s="177">
        <v>0</v>
      </c>
    </row>
    <row r="41" spans="1:4" x14ac:dyDescent="0.55000000000000004">
      <c r="A41" s="129" t="s">
        <v>62</v>
      </c>
      <c r="B41" s="177">
        <v>0</v>
      </c>
      <c r="C41" s="177"/>
      <c r="D41" s="177">
        <v>0</v>
      </c>
    </row>
    <row r="42" spans="1:4" x14ac:dyDescent="0.55000000000000004">
      <c r="A42" s="129" t="s">
        <v>74</v>
      </c>
      <c r="B42" s="177">
        <v>0</v>
      </c>
      <c r="C42" s="177"/>
      <c r="D42" s="177">
        <v>0</v>
      </c>
    </row>
    <row r="43" spans="1:4" x14ac:dyDescent="0.55000000000000004">
      <c r="A43" s="129" t="s">
        <v>90</v>
      </c>
      <c r="B43" s="177">
        <v>0</v>
      </c>
      <c r="C43" s="177"/>
      <c r="D43" s="177">
        <v>0</v>
      </c>
    </row>
    <row r="44" spans="1:4" x14ac:dyDescent="0.55000000000000004">
      <c r="A44" s="129" t="s">
        <v>93</v>
      </c>
      <c r="B44" s="177">
        <v>0</v>
      </c>
      <c r="C44" s="177"/>
      <c r="D44" s="177">
        <v>0</v>
      </c>
    </row>
    <row r="45" spans="1:4" x14ac:dyDescent="0.55000000000000004">
      <c r="A45" s="129" t="s">
        <v>63</v>
      </c>
      <c r="B45" s="177">
        <v>0</v>
      </c>
      <c r="C45" s="177"/>
      <c r="D45" s="177">
        <v>0</v>
      </c>
    </row>
    <row r="46" spans="1:4" x14ac:dyDescent="0.55000000000000004">
      <c r="A46" s="129" t="s">
        <v>60</v>
      </c>
      <c r="B46" s="177"/>
      <c r="C46" s="177"/>
      <c r="D46" s="177"/>
    </row>
    <row r="47" spans="1:4" x14ac:dyDescent="0.55000000000000004">
      <c r="A47" s="129" t="s">
        <v>334</v>
      </c>
      <c r="B47" s="177">
        <v>0</v>
      </c>
      <c r="C47" s="177"/>
      <c r="D47" s="177">
        <v>0</v>
      </c>
    </row>
    <row r="48" spans="1:4" x14ac:dyDescent="0.55000000000000004">
      <c r="A48" s="129" t="s">
        <v>61</v>
      </c>
      <c r="B48" s="177">
        <v>0</v>
      </c>
      <c r="C48" s="177"/>
      <c r="D48" s="177">
        <v>0</v>
      </c>
    </row>
    <row r="50" spans="1:4" x14ac:dyDescent="0.55000000000000004">
      <c r="A50" t="s">
        <v>360</v>
      </c>
    </row>
    <row r="51" spans="1:4" x14ac:dyDescent="0.55000000000000004">
      <c r="A51" s="12" t="s">
        <v>102</v>
      </c>
      <c r="B51" t="s">
        <v>109</v>
      </c>
    </row>
    <row r="53" spans="1:4" x14ac:dyDescent="0.55000000000000004">
      <c r="A53" s="12" t="s">
        <v>108</v>
      </c>
      <c r="B53" s="12" t="s">
        <v>67</v>
      </c>
    </row>
    <row r="54" spans="1:4" x14ac:dyDescent="0.55000000000000004">
      <c r="A54" s="4" t="s">
        <v>59</v>
      </c>
      <c r="C54" t="s">
        <v>60</v>
      </c>
      <c r="D54" t="s">
        <v>61</v>
      </c>
    </row>
    <row r="55" spans="1:4" x14ac:dyDescent="0.55000000000000004">
      <c r="A55" s="129" t="s">
        <v>50</v>
      </c>
      <c r="B55" s="177">
        <v>0</v>
      </c>
      <c r="C55" s="177"/>
      <c r="D55" s="177">
        <v>0</v>
      </c>
    </row>
    <row r="56" spans="1:4" x14ac:dyDescent="0.55000000000000004">
      <c r="A56" s="129" t="s">
        <v>86</v>
      </c>
      <c r="B56" s="177">
        <v>0</v>
      </c>
      <c r="C56" s="177"/>
      <c r="D56" s="177">
        <v>0</v>
      </c>
    </row>
    <row r="57" spans="1:4" x14ac:dyDescent="0.55000000000000004">
      <c r="A57" s="129" t="s">
        <v>91</v>
      </c>
      <c r="B57" s="177">
        <v>0</v>
      </c>
      <c r="C57" s="177"/>
      <c r="D57" s="177">
        <v>0</v>
      </c>
    </row>
    <row r="58" spans="1:4" x14ac:dyDescent="0.55000000000000004">
      <c r="A58" s="129" t="s">
        <v>25</v>
      </c>
      <c r="B58" s="177">
        <v>0</v>
      </c>
      <c r="C58" s="177"/>
      <c r="D58" s="177">
        <v>0</v>
      </c>
    </row>
    <row r="59" spans="1:4" x14ac:dyDescent="0.55000000000000004">
      <c r="A59" s="129" t="s">
        <v>51</v>
      </c>
      <c r="B59" s="177">
        <v>0</v>
      </c>
      <c r="C59" s="177"/>
      <c r="D59" s="177">
        <v>0</v>
      </c>
    </row>
    <row r="60" spans="1:4" x14ac:dyDescent="0.55000000000000004">
      <c r="A60" s="129" t="s">
        <v>87</v>
      </c>
      <c r="B60" s="177">
        <v>0</v>
      </c>
      <c r="C60" s="177"/>
      <c r="D60" s="177">
        <v>0</v>
      </c>
    </row>
    <row r="61" spans="1:4" x14ac:dyDescent="0.55000000000000004">
      <c r="A61" s="129" t="s">
        <v>64</v>
      </c>
      <c r="B61" s="177">
        <v>0</v>
      </c>
      <c r="C61" s="177"/>
      <c r="D61" s="177">
        <v>0</v>
      </c>
    </row>
    <row r="62" spans="1:4" x14ac:dyDescent="0.55000000000000004">
      <c r="A62" s="129" t="s">
        <v>85</v>
      </c>
      <c r="B62" s="177">
        <v>0</v>
      </c>
      <c r="C62" s="177"/>
      <c r="D62" s="177">
        <v>0</v>
      </c>
    </row>
    <row r="63" spans="1:4" x14ac:dyDescent="0.55000000000000004">
      <c r="A63" s="129" t="s">
        <v>89</v>
      </c>
      <c r="B63" s="177">
        <v>0</v>
      </c>
      <c r="C63" s="177"/>
      <c r="D63" s="177">
        <v>0</v>
      </c>
    </row>
    <row r="64" spans="1:4" x14ac:dyDescent="0.55000000000000004">
      <c r="A64" s="129" t="s">
        <v>92</v>
      </c>
      <c r="B64" s="177">
        <v>0</v>
      </c>
      <c r="C64" s="177"/>
      <c r="D64" s="177">
        <v>0</v>
      </c>
    </row>
    <row r="65" spans="1:4" x14ac:dyDescent="0.55000000000000004">
      <c r="A65" s="129" t="s">
        <v>62</v>
      </c>
      <c r="B65" s="177">
        <v>0</v>
      </c>
      <c r="C65" s="177"/>
      <c r="D65" s="177">
        <v>0</v>
      </c>
    </row>
    <row r="66" spans="1:4" x14ac:dyDescent="0.55000000000000004">
      <c r="A66" s="129" t="s">
        <v>90</v>
      </c>
      <c r="B66" s="177">
        <v>0</v>
      </c>
      <c r="C66" s="177"/>
      <c r="D66" s="177">
        <v>0</v>
      </c>
    </row>
    <row r="67" spans="1:4" x14ac:dyDescent="0.55000000000000004">
      <c r="A67" s="129" t="s">
        <v>93</v>
      </c>
      <c r="B67" s="177">
        <v>0</v>
      </c>
      <c r="C67" s="177"/>
      <c r="D67" s="177">
        <v>0</v>
      </c>
    </row>
    <row r="68" spans="1:4" x14ac:dyDescent="0.55000000000000004">
      <c r="A68" s="129" t="s">
        <v>63</v>
      </c>
      <c r="B68" s="177">
        <v>0</v>
      </c>
      <c r="C68" s="177"/>
      <c r="D68" s="177">
        <v>0</v>
      </c>
    </row>
    <row r="69" spans="1:4" x14ac:dyDescent="0.55000000000000004">
      <c r="A69" s="129" t="s">
        <v>60</v>
      </c>
      <c r="B69" s="177"/>
      <c r="C69" s="177"/>
      <c r="D69" s="177"/>
    </row>
    <row r="70" spans="1:4" x14ac:dyDescent="0.55000000000000004">
      <c r="A70" s="129" t="s">
        <v>61</v>
      </c>
      <c r="B70" s="177">
        <v>0</v>
      </c>
      <c r="C70" s="177"/>
      <c r="D70" s="177">
        <v>0</v>
      </c>
    </row>
    <row r="79" spans="1:4" x14ac:dyDescent="0.55000000000000004">
      <c r="A79" t="s">
        <v>268</v>
      </c>
    </row>
    <row r="80" spans="1:4" x14ac:dyDescent="0.55000000000000004">
      <c r="A80" s="12" t="s">
        <v>102</v>
      </c>
      <c r="B80" t="s">
        <v>109</v>
      </c>
    </row>
    <row r="82" spans="1:4" x14ac:dyDescent="0.55000000000000004">
      <c r="A82" s="12" t="s">
        <v>108</v>
      </c>
      <c r="B82" s="12" t="s">
        <v>67</v>
      </c>
    </row>
    <row r="83" spans="1:4" x14ac:dyDescent="0.55000000000000004">
      <c r="A83" s="4" t="s">
        <v>59</v>
      </c>
      <c r="C83" t="s">
        <v>60</v>
      </c>
      <c r="D83" t="s">
        <v>61</v>
      </c>
    </row>
    <row r="84" spans="1:4" x14ac:dyDescent="0.55000000000000004">
      <c r="A84" s="129" t="s">
        <v>50</v>
      </c>
      <c r="B84" s="177">
        <v>0</v>
      </c>
      <c r="C84" s="177"/>
      <c r="D84" s="177">
        <v>0</v>
      </c>
    </row>
    <row r="85" spans="1:4" x14ac:dyDescent="0.55000000000000004">
      <c r="A85" s="129" t="s">
        <v>86</v>
      </c>
      <c r="B85" s="177">
        <v>0</v>
      </c>
      <c r="C85" s="177"/>
      <c r="D85" s="177">
        <v>0</v>
      </c>
    </row>
    <row r="86" spans="1:4" x14ac:dyDescent="0.55000000000000004">
      <c r="A86" s="129" t="s">
        <v>91</v>
      </c>
      <c r="B86" s="177">
        <v>0</v>
      </c>
      <c r="C86" s="177"/>
      <c r="D86" s="177">
        <v>0</v>
      </c>
    </row>
    <row r="87" spans="1:4" x14ac:dyDescent="0.55000000000000004">
      <c r="A87" s="129" t="s">
        <v>25</v>
      </c>
      <c r="B87" s="177">
        <v>0</v>
      </c>
      <c r="C87" s="177"/>
      <c r="D87" s="177">
        <v>0</v>
      </c>
    </row>
    <row r="88" spans="1:4" x14ac:dyDescent="0.55000000000000004">
      <c r="A88" s="129" t="s">
        <v>51</v>
      </c>
      <c r="B88" s="177">
        <v>0</v>
      </c>
      <c r="C88" s="177"/>
      <c r="D88" s="177">
        <v>0</v>
      </c>
    </row>
    <row r="89" spans="1:4" x14ac:dyDescent="0.55000000000000004">
      <c r="A89" s="129" t="s">
        <v>84</v>
      </c>
      <c r="B89" s="177">
        <v>0</v>
      </c>
      <c r="C89" s="177"/>
      <c r="D89" s="177">
        <v>0</v>
      </c>
    </row>
    <row r="90" spans="1:4" x14ac:dyDescent="0.55000000000000004">
      <c r="A90" s="129" t="s">
        <v>87</v>
      </c>
      <c r="B90" s="177">
        <v>0</v>
      </c>
      <c r="C90" s="177"/>
      <c r="D90" s="177">
        <v>0</v>
      </c>
    </row>
    <row r="91" spans="1:4" x14ac:dyDescent="0.55000000000000004">
      <c r="A91" s="129" t="s">
        <v>64</v>
      </c>
      <c r="B91" s="177">
        <v>0</v>
      </c>
      <c r="C91" s="177"/>
      <c r="D91" s="177">
        <v>0</v>
      </c>
    </row>
    <row r="92" spans="1:4" x14ac:dyDescent="0.55000000000000004">
      <c r="A92" s="129" t="s">
        <v>85</v>
      </c>
      <c r="B92" s="177">
        <v>0</v>
      </c>
      <c r="C92" s="177"/>
      <c r="D92" s="177">
        <v>0</v>
      </c>
    </row>
    <row r="93" spans="1:4" x14ac:dyDescent="0.55000000000000004">
      <c r="A93" s="129" t="s">
        <v>89</v>
      </c>
      <c r="B93" s="177">
        <v>0</v>
      </c>
      <c r="C93" s="177"/>
      <c r="D93" s="177">
        <v>0</v>
      </c>
    </row>
    <row r="94" spans="1:4" x14ac:dyDescent="0.55000000000000004">
      <c r="A94" s="129" t="s">
        <v>92</v>
      </c>
      <c r="B94" s="177">
        <v>0</v>
      </c>
      <c r="C94" s="177"/>
      <c r="D94" s="177">
        <v>0</v>
      </c>
    </row>
    <row r="95" spans="1:4" x14ac:dyDescent="0.55000000000000004">
      <c r="A95" s="129" t="s">
        <v>62</v>
      </c>
      <c r="B95" s="177">
        <v>0</v>
      </c>
      <c r="C95" s="177"/>
      <c r="D95" s="177">
        <v>0</v>
      </c>
    </row>
    <row r="96" spans="1:4" x14ac:dyDescent="0.55000000000000004">
      <c r="A96" s="129" t="s">
        <v>90</v>
      </c>
      <c r="B96" s="177">
        <v>0</v>
      </c>
      <c r="C96" s="177"/>
      <c r="D96" s="177">
        <v>0</v>
      </c>
    </row>
    <row r="97" spans="1:4" x14ac:dyDescent="0.55000000000000004">
      <c r="A97" s="129" t="s">
        <v>93</v>
      </c>
      <c r="B97" s="177">
        <v>0</v>
      </c>
      <c r="C97" s="177"/>
      <c r="D97" s="177">
        <v>0</v>
      </c>
    </row>
    <row r="98" spans="1:4" x14ac:dyDescent="0.55000000000000004">
      <c r="A98" s="129" t="s">
        <v>60</v>
      </c>
      <c r="B98" s="177"/>
      <c r="C98" s="177"/>
      <c r="D98" s="177"/>
    </row>
    <row r="99" spans="1:4" x14ac:dyDescent="0.55000000000000004">
      <c r="A99" s="129" t="s">
        <v>61</v>
      </c>
      <c r="B99" s="177">
        <v>0</v>
      </c>
      <c r="C99" s="177"/>
      <c r="D99" s="177">
        <v>0</v>
      </c>
    </row>
    <row r="108" spans="1:4" x14ac:dyDescent="0.55000000000000004">
      <c r="A108" t="s">
        <v>267</v>
      </c>
    </row>
    <row r="109" spans="1:4" x14ac:dyDescent="0.55000000000000004">
      <c r="A109" s="12" t="s">
        <v>102</v>
      </c>
      <c r="B109" t="s">
        <v>109</v>
      </c>
    </row>
    <row r="111" spans="1:4" x14ac:dyDescent="0.55000000000000004">
      <c r="A111" s="12" t="s">
        <v>108</v>
      </c>
      <c r="B111" s="12" t="s">
        <v>67</v>
      </c>
    </row>
    <row r="112" spans="1:4" x14ac:dyDescent="0.55000000000000004">
      <c r="A112" s="4" t="s">
        <v>59</v>
      </c>
      <c r="C112" t="s">
        <v>60</v>
      </c>
      <c r="D112" t="s">
        <v>61</v>
      </c>
    </row>
    <row r="113" spans="1:4" x14ac:dyDescent="0.55000000000000004">
      <c r="A113" s="129" t="s">
        <v>50</v>
      </c>
      <c r="B113" s="177">
        <v>0</v>
      </c>
      <c r="C113" s="177"/>
      <c r="D113" s="177">
        <v>0</v>
      </c>
    </row>
    <row r="114" spans="1:4" x14ac:dyDescent="0.55000000000000004">
      <c r="A114" s="129" t="s">
        <v>86</v>
      </c>
      <c r="B114" s="177">
        <v>0</v>
      </c>
      <c r="C114" s="177"/>
      <c r="D114" s="177">
        <v>0</v>
      </c>
    </row>
    <row r="115" spans="1:4" x14ac:dyDescent="0.55000000000000004">
      <c r="A115" s="129" t="s">
        <v>91</v>
      </c>
      <c r="B115" s="177">
        <v>0</v>
      </c>
      <c r="C115" s="177"/>
      <c r="D115" s="177">
        <v>0</v>
      </c>
    </row>
    <row r="116" spans="1:4" x14ac:dyDescent="0.55000000000000004">
      <c r="A116" s="129" t="s">
        <v>25</v>
      </c>
      <c r="B116" s="177">
        <v>0</v>
      </c>
      <c r="C116" s="177"/>
      <c r="D116" s="177">
        <v>0</v>
      </c>
    </row>
    <row r="117" spans="1:4" x14ac:dyDescent="0.55000000000000004">
      <c r="A117" s="129" t="s">
        <v>51</v>
      </c>
      <c r="B117" s="177">
        <v>0</v>
      </c>
      <c r="C117" s="177"/>
      <c r="D117" s="177">
        <v>0</v>
      </c>
    </row>
    <row r="118" spans="1:4" x14ac:dyDescent="0.55000000000000004">
      <c r="A118" s="129" t="s">
        <v>87</v>
      </c>
      <c r="B118" s="177">
        <v>0</v>
      </c>
      <c r="C118" s="177"/>
      <c r="D118" s="177">
        <v>0</v>
      </c>
    </row>
    <row r="119" spans="1:4" x14ac:dyDescent="0.55000000000000004">
      <c r="A119" s="129" t="s">
        <v>64</v>
      </c>
      <c r="B119" s="177">
        <v>0</v>
      </c>
      <c r="C119" s="177"/>
      <c r="D119" s="177">
        <v>0</v>
      </c>
    </row>
    <row r="120" spans="1:4" x14ac:dyDescent="0.55000000000000004">
      <c r="A120" s="129" t="s">
        <v>85</v>
      </c>
      <c r="B120" s="177">
        <v>0</v>
      </c>
      <c r="C120" s="177"/>
      <c r="D120" s="177">
        <v>0</v>
      </c>
    </row>
    <row r="121" spans="1:4" x14ac:dyDescent="0.55000000000000004">
      <c r="A121" s="129" t="s">
        <v>89</v>
      </c>
      <c r="B121" s="177">
        <v>0</v>
      </c>
      <c r="C121" s="177"/>
      <c r="D121" s="177">
        <v>0</v>
      </c>
    </row>
    <row r="122" spans="1:4" x14ac:dyDescent="0.55000000000000004">
      <c r="A122" s="129" t="s">
        <v>92</v>
      </c>
      <c r="B122" s="177">
        <v>0</v>
      </c>
      <c r="C122" s="177"/>
      <c r="D122" s="177">
        <v>0</v>
      </c>
    </row>
    <row r="123" spans="1:4" x14ac:dyDescent="0.55000000000000004">
      <c r="A123" s="129" t="s">
        <v>62</v>
      </c>
      <c r="B123" s="177">
        <v>0</v>
      </c>
      <c r="C123" s="177"/>
      <c r="D123" s="177">
        <v>0</v>
      </c>
    </row>
    <row r="124" spans="1:4" x14ac:dyDescent="0.55000000000000004">
      <c r="A124" s="129" t="s">
        <v>90</v>
      </c>
      <c r="B124" s="177">
        <v>0</v>
      </c>
      <c r="C124" s="177"/>
      <c r="D124" s="177">
        <v>0</v>
      </c>
    </row>
    <row r="125" spans="1:4" x14ac:dyDescent="0.55000000000000004">
      <c r="A125" s="129" t="s">
        <v>93</v>
      </c>
      <c r="B125" s="177">
        <v>0</v>
      </c>
      <c r="C125" s="177"/>
      <c r="D125" s="177">
        <v>0</v>
      </c>
    </row>
    <row r="126" spans="1:4" x14ac:dyDescent="0.55000000000000004">
      <c r="A126" s="129" t="s">
        <v>60</v>
      </c>
      <c r="B126" s="177"/>
      <c r="C126" s="177"/>
      <c r="D126" s="177"/>
    </row>
    <row r="127" spans="1:4" x14ac:dyDescent="0.55000000000000004">
      <c r="A127" s="129" t="s">
        <v>61</v>
      </c>
      <c r="B127" s="177">
        <v>0</v>
      </c>
      <c r="C127" s="177"/>
      <c r="D127" s="177">
        <v>0</v>
      </c>
    </row>
    <row r="131" spans="1:4" x14ac:dyDescent="0.55000000000000004">
      <c r="A131" s="4"/>
    </row>
    <row r="134" spans="1:4" x14ac:dyDescent="0.55000000000000004">
      <c r="A134" t="s">
        <v>269</v>
      </c>
      <c r="B134" t="s">
        <v>359</v>
      </c>
    </row>
    <row r="135" spans="1:4" x14ac:dyDescent="0.55000000000000004">
      <c r="A135" s="12" t="s">
        <v>102</v>
      </c>
      <c r="B135" t="s">
        <v>109</v>
      </c>
    </row>
    <row r="137" spans="1:4" x14ac:dyDescent="0.55000000000000004">
      <c r="A137" s="12" t="s">
        <v>108</v>
      </c>
      <c r="B137" s="12" t="s">
        <v>67</v>
      </c>
    </row>
    <row r="138" spans="1:4" x14ac:dyDescent="0.55000000000000004">
      <c r="A138" s="4" t="s">
        <v>59</v>
      </c>
      <c r="C138" t="s">
        <v>60</v>
      </c>
      <c r="D138" t="s">
        <v>61</v>
      </c>
    </row>
    <row r="139" spans="1:4" x14ac:dyDescent="0.55000000000000004">
      <c r="A139" s="129" t="s">
        <v>50</v>
      </c>
      <c r="B139" s="177">
        <v>0</v>
      </c>
      <c r="C139" s="177"/>
      <c r="D139" s="177">
        <v>0</v>
      </c>
    </row>
    <row r="140" spans="1:4" x14ac:dyDescent="0.55000000000000004">
      <c r="A140" s="129" t="s">
        <v>86</v>
      </c>
      <c r="B140" s="177">
        <v>0</v>
      </c>
      <c r="C140" s="177"/>
      <c r="D140" s="177">
        <v>0</v>
      </c>
    </row>
    <row r="141" spans="1:4" x14ac:dyDescent="0.55000000000000004">
      <c r="A141" s="129" t="s">
        <v>91</v>
      </c>
      <c r="B141" s="177">
        <v>0</v>
      </c>
      <c r="C141" s="177"/>
      <c r="D141" s="177">
        <v>0</v>
      </c>
    </row>
    <row r="142" spans="1:4" x14ac:dyDescent="0.55000000000000004">
      <c r="A142" s="129" t="s">
        <v>25</v>
      </c>
      <c r="B142" s="177">
        <v>0</v>
      </c>
      <c r="C142" s="177"/>
      <c r="D142" s="177">
        <v>0</v>
      </c>
    </row>
    <row r="143" spans="1:4" x14ac:dyDescent="0.55000000000000004">
      <c r="A143" s="129" t="s">
        <v>51</v>
      </c>
      <c r="B143" s="177">
        <v>0</v>
      </c>
      <c r="C143" s="177"/>
      <c r="D143" s="177">
        <v>0</v>
      </c>
    </row>
    <row r="144" spans="1:4" x14ac:dyDescent="0.55000000000000004">
      <c r="A144" s="129" t="s">
        <v>87</v>
      </c>
      <c r="B144" s="177">
        <v>0</v>
      </c>
      <c r="C144" s="177"/>
      <c r="D144" s="177">
        <v>0</v>
      </c>
    </row>
    <row r="145" spans="1:4" x14ac:dyDescent="0.55000000000000004">
      <c r="A145" s="129" t="s">
        <v>64</v>
      </c>
      <c r="B145" s="177">
        <v>0</v>
      </c>
      <c r="C145" s="177"/>
      <c r="D145" s="177">
        <v>0</v>
      </c>
    </row>
    <row r="146" spans="1:4" x14ac:dyDescent="0.55000000000000004">
      <c r="A146" s="129" t="s">
        <v>85</v>
      </c>
      <c r="B146" s="177">
        <v>0</v>
      </c>
      <c r="C146" s="177"/>
      <c r="D146" s="177">
        <v>0</v>
      </c>
    </row>
    <row r="147" spans="1:4" x14ac:dyDescent="0.55000000000000004">
      <c r="A147" s="129" t="s">
        <v>89</v>
      </c>
      <c r="B147" s="177">
        <v>0</v>
      </c>
      <c r="C147" s="177"/>
      <c r="D147" s="177">
        <v>0</v>
      </c>
    </row>
    <row r="148" spans="1:4" x14ac:dyDescent="0.55000000000000004">
      <c r="A148" s="129" t="s">
        <v>92</v>
      </c>
      <c r="B148" s="177">
        <v>0</v>
      </c>
      <c r="C148" s="177"/>
      <c r="D148" s="177">
        <v>0</v>
      </c>
    </row>
    <row r="149" spans="1:4" x14ac:dyDescent="0.55000000000000004">
      <c r="A149" s="129" t="s">
        <v>62</v>
      </c>
      <c r="B149" s="177">
        <v>0</v>
      </c>
      <c r="C149" s="177"/>
      <c r="D149" s="177">
        <v>0</v>
      </c>
    </row>
    <row r="150" spans="1:4" x14ac:dyDescent="0.55000000000000004">
      <c r="A150" s="13" t="s">
        <v>74</v>
      </c>
      <c r="B150" s="177">
        <v>0</v>
      </c>
      <c r="C150" s="177"/>
      <c r="D150" s="177">
        <v>0</v>
      </c>
    </row>
    <row r="151" spans="1:4" x14ac:dyDescent="0.55000000000000004">
      <c r="A151" s="129" t="s">
        <v>90</v>
      </c>
      <c r="B151" s="177">
        <v>0</v>
      </c>
      <c r="C151" s="177"/>
      <c r="D151" s="177">
        <v>0</v>
      </c>
    </row>
    <row r="152" spans="1:4" x14ac:dyDescent="0.55000000000000004">
      <c r="A152" s="129" t="s">
        <v>93</v>
      </c>
      <c r="B152" s="177">
        <v>0</v>
      </c>
      <c r="C152" s="177"/>
      <c r="D152" s="177">
        <v>0</v>
      </c>
    </row>
    <row r="153" spans="1:4" x14ac:dyDescent="0.55000000000000004">
      <c r="A153" s="129" t="s">
        <v>63</v>
      </c>
      <c r="B153" s="177">
        <v>0</v>
      </c>
      <c r="C153" s="177"/>
      <c r="D153" s="177">
        <v>0</v>
      </c>
    </row>
    <row r="154" spans="1:4" x14ac:dyDescent="0.55000000000000004">
      <c r="A154" s="129" t="s">
        <v>60</v>
      </c>
      <c r="B154" s="177"/>
      <c r="C154" s="177"/>
      <c r="D154" s="177"/>
    </row>
    <row r="155" spans="1:4" x14ac:dyDescent="0.55000000000000004">
      <c r="A155" s="129" t="s">
        <v>61</v>
      </c>
      <c r="B155" s="177">
        <v>0</v>
      </c>
      <c r="C155" s="177"/>
      <c r="D155" s="177">
        <v>0</v>
      </c>
    </row>
    <row r="159" spans="1:4" x14ac:dyDescent="0.55000000000000004">
      <c r="A159" t="s">
        <v>270</v>
      </c>
    </row>
    <row r="160" spans="1:4" x14ac:dyDescent="0.55000000000000004">
      <c r="A160" s="12" t="s">
        <v>102</v>
      </c>
      <c r="B160" t="s">
        <v>109</v>
      </c>
    </row>
    <row r="162" spans="1:4" x14ac:dyDescent="0.55000000000000004">
      <c r="A162" s="12" t="s">
        <v>108</v>
      </c>
      <c r="B162" s="12" t="s">
        <v>67</v>
      </c>
    </row>
    <row r="163" spans="1:4" x14ac:dyDescent="0.55000000000000004">
      <c r="A163" s="4" t="s">
        <v>59</v>
      </c>
      <c r="C163" t="s">
        <v>60</v>
      </c>
      <c r="D163" t="s">
        <v>61</v>
      </c>
    </row>
    <row r="164" spans="1:4" x14ac:dyDescent="0.55000000000000004">
      <c r="A164" s="129" t="s">
        <v>50</v>
      </c>
      <c r="B164" s="177">
        <v>0</v>
      </c>
      <c r="C164" s="177"/>
      <c r="D164" s="177">
        <v>0</v>
      </c>
    </row>
    <row r="165" spans="1:4" x14ac:dyDescent="0.55000000000000004">
      <c r="A165" s="129" t="s">
        <v>86</v>
      </c>
      <c r="B165" s="177">
        <v>0</v>
      </c>
      <c r="C165" s="177"/>
      <c r="D165" s="177">
        <v>0</v>
      </c>
    </row>
    <row r="166" spans="1:4" x14ac:dyDescent="0.55000000000000004">
      <c r="A166" s="129" t="s">
        <v>91</v>
      </c>
      <c r="B166" s="177">
        <v>0</v>
      </c>
      <c r="C166" s="177"/>
      <c r="D166" s="177">
        <v>0</v>
      </c>
    </row>
    <row r="167" spans="1:4" x14ac:dyDescent="0.55000000000000004">
      <c r="A167" s="129" t="s">
        <v>25</v>
      </c>
      <c r="B167" s="177">
        <v>0</v>
      </c>
      <c r="C167" s="177"/>
      <c r="D167" s="177">
        <v>0</v>
      </c>
    </row>
    <row r="168" spans="1:4" x14ac:dyDescent="0.55000000000000004">
      <c r="A168" s="129" t="s">
        <v>51</v>
      </c>
      <c r="B168" s="177">
        <v>0</v>
      </c>
      <c r="C168" s="177"/>
      <c r="D168" s="177">
        <v>0</v>
      </c>
    </row>
    <row r="169" spans="1:4" x14ac:dyDescent="0.55000000000000004">
      <c r="A169" s="129" t="s">
        <v>87</v>
      </c>
      <c r="B169" s="177">
        <v>0</v>
      </c>
      <c r="C169" s="177"/>
      <c r="D169" s="177">
        <v>0</v>
      </c>
    </row>
    <row r="170" spans="1:4" x14ac:dyDescent="0.55000000000000004">
      <c r="A170" s="129" t="s">
        <v>64</v>
      </c>
      <c r="B170" s="177">
        <v>0</v>
      </c>
      <c r="C170" s="177"/>
      <c r="D170" s="177">
        <v>0</v>
      </c>
    </row>
    <row r="171" spans="1:4" x14ac:dyDescent="0.55000000000000004">
      <c r="A171" s="129" t="s">
        <v>85</v>
      </c>
      <c r="B171" s="177">
        <v>0</v>
      </c>
      <c r="C171" s="177"/>
      <c r="D171" s="177">
        <v>0</v>
      </c>
    </row>
    <row r="172" spans="1:4" x14ac:dyDescent="0.55000000000000004">
      <c r="A172" s="129" t="s">
        <v>89</v>
      </c>
      <c r="B172" s="177">
        <v>0</v>
      </c>
      <c r="C172" s="177"/>
      <c r="D172" s="177">
        <v>0</v>
      </c>
    </row>
    <row r="173" spans="1:4" x14ac:dyDescent="0.55000000000000004">
      <c r="A173" s="129" t="s">
        <v>88</v>
      </c>
      <c r="B173" s="177">
        <v>0</v>
      </c>
      <c r="C173" s="177"/>
      <c r="D173" s="177">
        <v>0</v>
      </c>
    </row>
    <row r="174" spans="1:4" x14ac:dyDescent="0.55000000000000004">
      <c r="A174" s="129" t="s">
        <v>92</v>
      </c>
      <c r="B174" s="177">
        <v>0</v>
      </c>
      <c r="C174" s="177"/>
      <c r="D174" s="177">
        <v>0</v>
      </c>
    </row>
    <row r="175" spans="1:4" x14ac:dyDescent="0.55000000000000004">
      <c r="A175" s="129" t="s">
        <v>62</v>
      </c>
      <c r="B175" s="177">
        <v>0</v>
      </c>
      <c r="C175" s="177"/>
      <c r="D175" s="177">
        <v>0</v>
      </c>
    </row>
    <row r="176" spans="1:4" x14ac:dyDescent="0.55000000000000004">
      <c r="A176" s="129" t="s">
        <v>90</v>
      </c>
      <c r="B176" s="177">
        <v>0</v>
      </c>
      <c r="C176" s="177"/>
      <c r="D176" s="177">
        <v>0</v>
      </c>
    </row>
    <row r="177" spans="1:4" x14ac:dyDescent="0.55000000000000004">
      <c r="A177" s="129" t="s">
        <v>93</v>
      </c>
      <c r="B177" s="177">
        <v>0</v>
      </c>
      <c r="C177" s="177"/>
      <c r="D177" s="177">
        <v>0</v>
      </c>
    </row>
    <row r="178" spans="1:4" x14ac:dyDescent="0.55000000000000004">
      <c r="A178" s="129" t="s">
        <v>60</v>
      </c>
      <c r="B178" s="177"/>
      <c r="C178" s="177"/>
      <c r="D178" s="177"/>
    </row>
    <row r="179" spans="1:4" x14ac:dyDescent="0.55000000000000004">
      <c r="A179" s="129" t="s">
        <v>61</v>
      </c>
      <c r="B179" s="177">
        <v>0</v>
      </c>
      <c r="C179" s="177"/>
      <c r="D179" s="177">
        <v>0</v>
      </c>
    </row>
  </sheetData>
  <sheetProtection pivotTables="0"/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P25"/>
  <sheetViews>
    <sheetView workbookViewId="0">
      <pane xSplit="3" ySplit="6" topLeftCell="D7" activePane="bottomRight" state="frozen"/>
      <selection activeCell="BQ25" sqref="BQ25"/>
      <selection pane="topRight" activeCell="BQ25" sqref="BQ25"/>
      <selection pane="bottomLeft" activeCell="BQ25" sqref="BQ25"/>
      <selection pane="bottomRight" activeCell="L13" sqref="L13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6" max="6" width="9" customWidth="1"/>
    <col min="91" max="91" width="17.1640625" bestFit="1" customWidth="1"/>
  </cols>
  <sheetData>
    <row r="1" spans="2:94" x14ac:dyDescent="0.55000000000000004">
      <c r="B1">
        <v>2021</v>
      </c>
      <c r="C1" t="s">
        <v>116</v>
      </c>
    </row>
    <row r="2" spans="2:94" x14ac:dyDescent="0.55000000000000004">
      <c r="B2" t="s">
        <v>66</v>
      </c>
    </row>
    <row r="3" spans="2:94" hidden="1" x14ac:dyDescent="0.55000000000000004">
      <c r="B3" t="s">
        <v>121</v>
      </c>
      <c r="C3">
        <f>B1</f>
        <v>2021</v>
      </c>
      <c r="D3" s="1">
        <f>$C$3</f>
        <v>2021</v>
      </c>
      <c r="E3" s="1"/>
      <c r="F3" s="1"/>
      <c r="G3" s="1"/>
      <c r="H3" s="1"/>
      <c r="I3" s="1"/>
      <c r="J3" s="1"/>
      <c r="K3" s="1"/>
      <c r="L3" s="1">
        <f>$C$3</f>
        <v>2021</v>
      </c>
      <c r="M3" s="1"/>
      <c r="N3" s="1"/>
      <c r="O3" s="1"/>
      <c r="P3" s="1"/>
      <c r="Q3" s="1"/>
      <c r="R3" s="1"/>
      <c r="S3" s="1"/>
      <c r="T3" s="1">
        <f>$C$3</f>
        <v>2021</v>
      </c>
      <c r="U3" s="1"/>
      <c r="V3" s="1"/>
      <c r="W3" s="1"/>
      <c r="X3" s="1"/>
      <c r="Y3" s="1"/>
      <c r="Z3" s="1"/>
      <c r="AA3" s="1">
        <f>$C$3</f>
        <v>2021</v>
      </c>
      <c r="AB3" s="1"/>
      <c r="AC3" s="1"/>
      <c r="AD3" s="1"/>
      <c r="AE3" s="1"/>
      <c r="AF3" s="1"/>
      <c r="AG3" s="1"/>
      <c r="AH3" s="1">
        <f>$C$3</f>
        <v>2021</v>
      </c>
      <c r="AI3" s="1"/>
      <c r="AJ3" s="1"/>
      <c r="AK3" s="1"/>
      <c r="AL3" s="1"/>
      <c r="AM3" s="1"/>
      <c r="AN3" s="1"/>
      <c r="AO3" s="1">
        <f>$C$3</f>
        <v>2021</v>
      </c>
      <c r="AP3" s="1"/>
      <c r="AQ3" s="1"/>
      <c r="AR3" s="1"/>
      <c r="AS3" s="1"/>
      <c r="AT3" s="1"/>
      <c r="AU3" s="1"/>
      <c r="AV3" s="1">
        <f>$C$3</f>
        <v>2021</v>
      </c>
      <c r="AW3" s="1"/>
      <c r="AX3" s="1"/>
      <c r="AY3" s="1"/>
      <c r="AZ3" s="1"/>
      <c r="BA3" s="1"/>
      <c r="BB3" s="1"/>
      <c r="BC3" s="1">
        <f>$C$3</f>
        <v>2021</v>
      </c>
      <c r="BD3" s="1"/>
      <c r="BE3" s="1"/>
      <c r="BF3" s="1"/>
      <c r="BG3" s="1"/>
      <c r="BH3" s="1"/>
      <c r="BI3" s="1"/>
      <c r="BJ3" s="1">
        <f>$C$3</f>
        <v>2021</v>
      </c>
      <c r="BK3" s="1"/>
      <c r="BL3" s="1"/>
      <c r="BM3" s="1"/>
      <c r="BN3" s="1"/>
      <c r="BO3" s="1"/>
      <c r="BP3" s="1"/>
      <c r="BQ3" s="1">
        <f>$C$3+1</f>
        <v>2022</v>
      </c>
      <c r="BR3" s="1"/>
      <c r="BS3" s="1"/>
      <c r="BT3" s="1"/>
      <c r="BU3" s="1"/>
      <c r="BV3" s="1"/>
      <c r="BW3" s="1"/>
      <c r="BX3" s="1">
        <f>$C$3+1</f>
        <v>2022</v>
      </c>
      <c r="BY3" s="1"/>
      <c r="BZ3" s="1"/>
      <c r="CA3" s="1"/>
      <c r="CB3" s="1"/>
      <c r="CC3" s="1"/>
      <c r="CD3" s="1"/>
      <c r="CE3" s="1">
        <f>$C$3+1</f>
        <v>2022</v>
      </c>
      <c r="CF3" s="1"/>
      <c r="CG3" s="1"/>
      <c r="CH3" s="1"/>
      <c r="CI3" s="1"/>
      <c r="CJ3" s="1"/>
      <c r="CK3" s="1"/>
    </row>
    <row r="4" spans="2:94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/>
      <c r="L4" s="1">
        <f>D4+1</f>
        <v>5</v>
      </c>
      <c r="M4" s="1"/>
      <c r="N4" s="1"/>
      <c r="O4" s="1"/>
      <c r="P4" s="1"/>
      <c r="Q4" s="1"/>
      <c r="R4" s="1"/>
      <c r="S4" s="1"/>
      <c r="T4" s="1">
        <f>L4+1</f>
        <v>6</v>
      </c>
      <c r="U4" s="1"/>
      <c r="V4" s="1"/>
      <c r="W4" s="1"/>
      <c r="X4" s="1"/>
      <c r="Y4" s="1"/>
      <c r="Z4" s="1"/>
      <c r="AA4" s="1">
        <f>T4+1</f>
        <v>7</v>
      </c>
      <c r="AB4" s="1"/>
      <c r="AC4" s="1"/>
      <c r="AD4" s="1"/>
      <c r="AE4" s="1"/>
      <c r="AF4" s="1"/>
      <c r="AG4" s="1"/>
      <c r="AH4" s="1">
        <f>AA4+1</f>
        <v>8</v>
      </c>
      <c r="AI4" s="1"/>
      <c r="AJ4" s="1"/>
      <c r="AK4" s="1"/>
      <c r="AL4" s="1"/>
      <c r="AM4" s="1"/>
      <c r="AN4" s="1"/>
      <c r="AO4" s="1">
        <f>AH4+1</f>
        <v>9</v>
      </c>
      <c r="AP4" s="1"/>
      <c r="AQ4" s="1"/>
      <c r="AR4" s="1"/>
      <c r="AS4" s="1"/>
      <c r="AT4" s="1"/>
      <c r="AU4" s="1"/>
      <c r="AV4" s="1">
        <f>AO4+1</f>
        <v>10</v>
      </c>
      <c r="AW4" s="1"/>
      <c r="AX4" s="1"/>
      <c r="AY4" s="1"/>
      <c r="AZ4" s="1"/>
      <c r="BA4" s="1"/>
      <c r="BB4" s="1"/>
      <c r="BC4" s="1">
        <f>AV4+1</f>
        <v>11</v>
      </c>
      <c r="BD4" s="1"/>
      <c r="BE4" s="1"/>
      <c r="BF4" s="1"/>
      <c r="BG4" s="1"/>
      <c r="BH4" s="1"/>
      <c r="BI4" s="1"/>
      <c r="BJ4" s="1">
        <f>BC4+1</f>
        <v>12</v>
      </c>
      <c r="BK4" s="1"/>
      <c r="BL4" s="1"/>
      <c r="BM4" s="1"/>
      <c r="BN4" s="1"/>
      <c r="BO4" s="1"/>
      <c r="BP4" s="1"/>
      <c r="BQ4" s="1">
        <v>1</v>
      </c>
      <c r="BR4" s="1"/>
      <c r="BS4" s="1"/>
      <c r="BT4" s="1"/>
      <c r="BU4" s="1"/>
      <c r="BV4" s="1"/>
      <c r="BW4" s="1"/>
      <c r="BX4" s="1">
        <f>BQ4+1</f>
        <v>2</v>
      </c>
      <c r="BY4" s="1"/>
      <c r="BZ4" s="1"/>
      <c r="CA4" s="1"/>
      <c r="CB4" s="1"/>
      <c r="CC4" s="1"/>
      <c r="CD4" s="1"/>
      <c r="CE4" s="1">
        <f>BX4+1</f>
        <v>3</v>
      </c>
      <c r="CF4" s="1"/>
      <c r="CG4" s="1"/>
      <c r="CH4" s="1"/>
      <c r="CI4" s="1"/>
      <c r="CJ4" s="1"/>
      <c r="CK4" s="1"/>
    </row>
    <row r="5" spans="2:94" s="2" customFormat="1" x14ac:dyDescent="0.55000000000000004">
      <c r="B5" s="31"/>
      <c r="C5" s="37" t="str">
        <f>CONCATENATE(C3,"/",C4)</f>
        <v>2021/3</v>
      </c>
      <c r="D5" s="39" t="str">
        <f>CONCATENATE(D3,"/",D4)</f>
        <v>2021/4</v>
      </c>
      <c r="E5" s="29"/>
      <c r="F5" s="29"/>
      <c r="G5" s="45"/>
      <c r="H5" s="45"/>
      <c r="I5" s="45"/>
      <c r="J5" s="45"/>
      <c r="K5" s="40"/>
      <c r="L5" s="39" t="str">
        <f>CONCATENATE(L3,"/",L4)</f>
        <v>2021/5</v>
      </c>
      <c r="M5" s="29"/>
      <c r="N5" s="29"/>
      <c r="O5" s="29"/>
      <c r="P5" s="29"/>
      <c r="Q5" s="45"/>
      <c r="R5" s="45"/>
      <c r="S5" s="40"/>
      <c r="T5" s="39" t="str">
        <f>CONCATENATE(T3,"/",T4)</f>
        <v>2021/6</v>
      </c>
      <c r="U5" s="29"/>
      <c r="V5" s="29"/>
      <c r="W5" s="29"/>
      <c r="X5" s="29"/>
      <c r="Y5" s="45"/>
      <c r="Z5" s="40"/>
      <c r="AA5" s="39" t="str">
        <f>CONCATENATE(AA3,"/",AA4)</f>
        <v>2021/7</v>
      </c>
      <c r="AB5" s="29"/>
      <c r="AC5" s="29"/>
      <c r="AD5" s="29"/>
      <c r="AE5" s="29"/>
      <c r="AF5" s="45"/>
      <c r="AG5" s="40"/>
      <c r="AH5" s="39" t="str">
        <f>CONCATENATE(AH3,"/",AH4)</f>
        <v>2021/8</v>
      </c>
      <c r="AI5" s="29"/>
      <c r="AJ5" s="29"/>
      <c r="AK5" s="29"/>
      <c r="AL5" s="29"/>
      <c r="AM5" s="45"/>
      <c r="AN5" s="40"/>
      <c r="AO5" s="39" t="str">
        <f>CONCATENATE(AO3,"/",AO4)</f>
        <v>2021/9</v>
      </c>
      <c r="AP5" s="29"/>
      <c r="AQ5" s="29"/>
      <c r="AR5" s="29"/>
      <c r="AS5" s="29"/>
      <c r="AT5" s="45"/>
      <c r="AU5" s="40"/>
      <c r="AV5" s="39" t="str">
        <f>CONCATENATE(AV3,"/",AV4)</f>
        <v>2021/10</v>
      </c>
      <c r="AW5" s="29"/>
      <c r="AX5" s="29"/>
      <c r="AY5" s="29"/>
      <c r="AZ5" s="29"/>
      <c r="BA5" s="45"/>
      <c r="BB5" s="40"/>
      <c r="BC5" s="39" t="str">
        <f>CONCATENATE(BC3,"/",BC4)</f>
        <v>2021/11</v>
      </c>
      <c r="BD5" s="29"/>
      <c r="BE5" s="29"/>
      <c r="BF5" s="29"/>
      <c r="BG5" s="29"/>
      <c r="BH5" s="45"/>
      <c r="BI5" s="40"/>
      <c r="BJ5" s="39" t="str">
        <f>CONCATENATE(BJ3,"/",BJ4)</f>
        <v>2021/12</v>
      </c>
      <c r="BK5" s="29"/>
      <c r="BL5" s="29"/>
      <c r="BM5" s="29"/>
      <c r="BN5" s="29"/>
      <c r="BO5" s="45"/>
      <c r="BP5" s="45"/>
      <c r="BQ5" s="39" t="str">
        <f>CONCATENATE(BQ3,"/",BQ4)</f>
        <v>2022/1</v>
      </c>
      <c r="BR5" s="29"/>
      <c r="BS5" s="29"/>
      <c r="BT5" s="29"/>
      <c r="BU5" s="29"/>
      <c r="BV5" s="45"/>
      <c r="BW5" s="40"/>
      <c r="BX5" s="39" t="str">
        <f>CONCATENATE(BX3,"/",BX4)</f>
        <v>2022/2</v>
      </c>
      <c r="BY5" s="29"/>
      <c r="BZ5" s="29"/>
      <c r="CA5" s="45"/>
      <c r="CB5" s="45"/>
      <c r="CC5" s="45"/>
      <c r="CD5" s="40"/>
      <c r="CE5" s="34" t="str">
        <f>CONCATENATE(CE3,"/",CE4)</f>
        <v>2022/3</v>
      </c>
      <c r="CF5" s="29"/>
      <c r="CG5" s="29"/>
      <c r="CH5" s="29"/>
      <c r="CI5" s="29"/>
      <c r="CJ5" s="45"/>
      <c r="CK5" s="29"/>
      <c r="CM5" s="2" t="s">
        <v>246</v>
      </c>
    </row>
    <row r="6" spans="2:94" x14ac:dyDescent="0.55000000000000004">
      <c r="B6" s="32" t="s">
        <v>104</v>
      </c>
      <c r="C6" s="37" t="s">
        <v>195</v>
      </c>
      <c r="D6" s="41" t="s">
        <v>266</v>
      </c>
      <c r="E6" s="48" t="s">
        <v>189</v>
      </c>
      <c r="F6" s="49" t="s">
        <v>199</v>
      </c>
      <c r="G6" s="50" t="s">
        <v>201</v>
      </c>
      <c r="H6" s="51" t="s">
        <v>40</v>
      </c>
      <c r="I6" s="103" t="s">
        <v>48</v>
      </c>
      <c r="J6" s="60" t="s">
        <v>194</v>
      </c>
      <c r="K6" s="47" t="s">
        <v>200</v>
      </c>
      <c r="L6" s="41" t="s">
        <v>196</v>
      </c>
      <c r="M6" s="48" t="s">
        <v>189</v>
      </c>
      <c r="N6" s="49" t="s">
        <v>199</v>
      </c>
      <c r="O6" s="50" t="s">
        <v>201</v>
      </c>
      <c r="P6" s="51" t="s">
        <v>40</v>
      </c>
      <c r="Q6" s="103" t="s">
        <v>48</v>
      </c>
      <c r="R6" s="60" t="s">
        <v>194</v>
      </c>
      <c r="S6" s="47" t="s">
        <v>200</v>
      </c>
      <c r="T6" s="41" t="s">
        <v>196</v>
      </c>
      <c r="U6" s="48" t="s">
        <v>189</v>
      </c>
      <c r="V6" s="49" t="s">
        <v>199</v>
      </c>
      <c r="W6" s="50" t="s">
        <v>201</v>
      </c>
      <c r="X6" s="51" t="s">
        <v>40</v>
      </c>
      <c r="Y6" s="60" t="s">
        <v>194</v>
      </c>
      <c r="Z6" s="47" t="s">
        <v>200</v>
      </c>
      <c r="AA6" s="41" t="s">
        <v>196</v>
      </c>
      <c r="AB6" s="48" t="s">
        <v>189</v>
      </c>
      <c r="AC6" s="49" t="s">
        <v>199</v>
      </c>
      <c r="AD6" s="50" t="s">
        <v>201</v>
      </c>
      <c r="AE6" s="51" t="s">
        <v>40</v>
      </c>
      <c r="AF6" s="60" t="s">
        <v>194</v>
      </c>
      <c r="AG6" s="47" t="s">
        <v>200</v>
      </c>
      <c r="AH6" s="41" t="s">
        <v>196</v>
      </c>
      <c r="AI6" s="48" t="s">
        <v>189</v>
      </c>
      <c r="AJ6" s="49" t="s">
        <v>199</v>
      </c>
      <c r="AK6" s="50" t="s">
        <v>201</v>
      </c>
      <c r="AL6" s="51" t="s">
        <v>40</v>
      </c>
      <c r="AM6" s="60" t="s">
        <v>194</v>
      </c>
      <c r="AN6" s="47" t="s">
        <v>200</v>
      </c>
      <c r="AO6" s="41" t="s">
        <v>196</v>
      </c>
      <c r="AP6" s="48" t="s">
        <v>189</v>
      </c>
      <c r="AQ6" s="49" t="s">
        <v>199</v>
      </c>
      <c r="AR6" s="50" t="s">
        <v>201</v>
      </c>
      <c r="AS6" s="51" t="s">
        <v>40</v>
      </c>
      <c r="AT6" s="60" t="s">
        <v>194</v>
      </c>
      <c r="AU6" s="47" t="s">
        <v>200</v>
      </c>
      <c r="AV6" s="41" t="s">
        <v>196</v>
      </c>
      <c r="AW6" s="48" t="s">
        <v>189</v>
      </c>
      <c r="AX6" s="49" t="s">
        <v>199</v>
      </c>
      <c r="AY6" s="50" t="s">
        <v>201</v>
      </c>
      <c r="AZ6" s="51" t="s">
        <v>40</v>
      </c>
      <c r="BA6" s="60" t="s">
        <v>194</v>
      </c>
      <c r="BB6" s="47" t="s">
        <v>200</v>
      </c>
      <c r="BC6" s="41" t="s">
        <v>196</v>
      </c>
      <c r="BD6" s="48" t="s">
        <v>189</v>
      </c>
      <c r="BE6" s="49" t="s">
        <v>199</v>
      </c>
      <c r="BF6" s="50" t="s">
        <v>201</v>
      </c>
      <c r="BG6" s="51" t="s">
        <v>40</v>
      </c>
      <c r="BH6" s="60" t="s">
        <v>194</v>
      </c>
      <c r="BI6" s="47" t="s">
        <v>200</v>
      </c>
      <c r="BJ6" s="41" t="s">
        <v>196</v>
      </c>
      <c r="BK6" s="48" t="s">
        <v>189</v>
      </c>
      <c r="BL6" s="49" t="s">
        <v>199</v>
      </c>
      <c r="BM6" s="50" t="s">
        <v>201</v>
      </c>
      <c r="BN6" s="51" t="s">
        <v>40</v>
      </c>
      <c r="BO6" s="60" t="s">
        <v>194</v>
      </c>
      <c r="BP6" s="47" t="s">
        <v>200</v>
      </c>
      <c r="BQ6" s="41" t="s">
        <v>196</v>
      </c>
      <c r="BR6" s="48" t="s">
        <v>189</v>
      </c>
      <c r="BS6" s="49" t="s">
        <v>199</v>
      </c>
      <c r="BT6" s="50" t="s">
        <v>201</v>
      </c>
      <c r="BU6" s="51" t="s">
        <v>40</v>
      </c>
      <c r="BV6" s="60" t="s">
        <v>194</v>
      </c>
      <c r="BW6" s="47" t="s">
        <v>200</v>
      </c>
      <c r="BX6" s="41" t="s">
        <v>196</v>
      </c>
      <c r="BY6" s="48" t="s">
        <v>189</v>
      </c>
      <c r="BZ6" s="49" t="s">
        <v>199</v>
      </c>
      <c r="CA6" s="50" t="s">
        <v>201</v>
      </c>
      <c r="CB6" s="51" t="s">
        <v>40</v>
      </c>
      <c r="CC6" s="60" t="s">
        <v>194</v>
      </c>
      <c r="CD6" s="47" t="s">
        <v>200</v>
      </c>
      <c r="CE6" s="41" t="s">
        <v>196</v>
      </c>
      <c r="CF6" s="48" t="s">
        <v>189</v>
      </c>
      <c r="CG6" s="49" t="s">
        <v>199</v>
      </c>
      <c r="CH6" s="50" t="s">
        <v>201</v>
      </c>
      <c r="CI6" s="51" t="s">
        <v>40</v>
      </c>
      <c r="CJ6" s="60" t="s">
        <v>194</v>
      </c>
      <c r="CK6" s="62" t="s">
        <v>200</v>
      </c>
      <c r="CM6" t="str">
        <f>B6</f>
        <v>種別</v>
      </c>
      <c r="CN6" t="s">
        <v>247</v>
      </c>
      <c r="CO6" t="s">
        <v>248</v>
      </c>
      <c r="CP6" t="s">
        <v>98</v>
      </c>
    </row>
    <row r="7" spans="2:94" s="46" customFormat="1" x14ac:dyDescent="0.55000000000000004">
      <c r="B7" s="52" t="str">
        <f>'master（記入例）'!AL3</f>
        <v>清酒</v>
      </c>
      <c r="C7" s="100">
        <v>10.440000000000001</v>
      </c>
      <c r="D7" s="54">
        <f>IFERROR(INDEX(集計pivot売上!$3:$22,MATCH(集計2021年度販売量あ!$B7,集計pivot売上!$A$3:$A$22,0),MATCH(集計2021年度販売量あ!D$5,集計pivot売上!$3:$3,0)),0)</f>
        <v>0</v>
      </c>
      <c r="E7" s="55">
        <f>IFERROR(INDEX(集計pivot売上!$28:$47,MATCH(集計2021年度販売量あ!$B7,集計pivot売上!$A$28:$A$47,0),MATCH(集計2021年度販売量あ!D$5,集計pivot売上!$28:$28,0)),0)</f>
        <v>0</v>
      </c>
      <c r="F7" s="56">
        <f>IFERROR(INDEX(集計pivot売上!$83:$109,MATCH(集計2021年度販売量あ!$B7,集計pivot売上!$A$83:$A$109,0),MATCH(集計2021年度販売量あ!D$5,集計pivot売上!$83:$83,0)),0)</f>
        <v>0</v>
      </c>
      <c r="G7" s="57">
        <f>IFERROR(INDEX(集計pivot売上!$118:$137,MATCH(集計2021年度販売量あ!$B7,集計pivot売上!$A$118:$A$137,0),MATCH(集計2021年度販売量あ!D$5,集計pivot売上!$118:$118,0)),0)</f>
        <v>0</v>
      </c>
      <c r="H7" s="58">
        <f>IFERROR(INDEX(集計pivot売上!$151:$170,MATCH(集計2021年度販売量あ!$B7,集計pivot売上!$A$151:$A$170,0),MATCH(集計2021年度販売量あ!D$5,集計pivot売上!$151:$151,0)),0)</f>
        <v>0</v>
      </c>
      <c r="I7" s="104"/>
      <c r="J7" s="61">
        <f>IFERROR(INDEX(集計pivot売上!$54:$73,MATCH(集計2021年度販売量あ!$B7,集計pivot売上!$A$54:$A$73,0),MATCH(集計2021年度販売量あ!D$5,集計pivot売上!$54:$54,0)),0)</f>
        <v>0</v>
      </c>
      <c r="K7" s="59">
        <f>C7+D7-J7</f>
        <v>10.440000000000001</v>
      </c>
      <c r="L7" s="54">
        <f>IFERROR(INDEX(集計pivot売上!$3:$22,MATCH(集計2021年度販売量あ!$B7,集計pivot売上!$A$3:$A$22,0),MATCH(集計2021年度販売量あ!L$5,集計pivot売上!$3:$3,0)),0)</f>
        <v>0</v>
      </c>
      <c r="M7" s="55">
        <f>IFERROR(INDEX(集計pivot売上!$28:$47,MATCH(集計2021年度販売量あ!$B7,集計pivot売上!$A$28:$A$47,0),MATCH(集計2021年度販売量あ!L$5,集計pivot売上!$28:$28,0)),0)</f>
        <v>0</v>
      </c>
      <c r="N7" s="56">
        <f>IFERROR(INDEX(集計pivot売上!$83:$109,MATCH(集計2021年度販売量あ!$B7,集計pivot売上!$A$83:$A$109,0),MATCH(集計2021年度販売量あ!L$5,集計pivot売上!$83:$83,0)),0)</f>
        <v>0</v>
      </c>
      <c r="O7" s="57">
        <f>IFERROR(INDEX(集計pivot売上!$118:$137,MATCH(集計2021年度販売量あ!$B7,集計pivot売上!$A$118:$A$137,0),MATCH(集計2021年度販売量あ!L$5,集計pivot売上!$118:$118,0)),0)</f>
        <v>0</v>
      </c>
      <c r="P7" s="58">
        <f>IFERROR(INDEX(集計pivot売上!$151:$170,MATCH(集計2021年度販売量あ!$B7,集計pivot売上!$A$151:$A$170,0),MATCH(集計2021年度販売量あ!L$5,集計pivot売上!$151:$151,0)),0)</f>
        <v>0</v>
      </c>
      <c r="Q7" s="104"/>
      <c r="R7" s="61">
        <f>IFERROR(INDEX(集計pivot売上!$54:$73,MATCH(集計2021年度販売量あ!$B7,集計pivot売上!$A$54:$A$73,0),MATCH(集計2021年度販売量あ!L$5,集計pivot売上!$54:$54,0)),0)</f>
        <v>0</v>
      </c>
      <c r="S7" s="59">
        <f>K7+L7-R7</f>
        <v>10.440000000000001</v>
      </c>
      <c r="T7" s="54">
        <f>IFERROR(INDEX(集計pivot売上!$3:$22,MATCH(集計2021年度販売量あ!$B7,集計pivot売上!$A$3:$A$22,0),MATCH(集計2021年度販売量あ!T$5,集計pivot売上!$3:$3,0)),0)</f>
        <v>0</v>
      </c>
      <c r="U7" s="55">
        <f>IFERROR(INDEX(集計pivot売上!$28:$47,MATCH(集計2021年度販売量あ!$B7,集計pivot売上!$A$28:$A$47,0),MATCH(集計2021年度販売量あ!T$5,集計pivot売上!$28:$28,0)),0)</f>
        <v>0</v>
      </c>
      <c r="V7" s="56">
        <f>IFERROR(INDEX(集計pivot売上!$83:$109,MATCH(集計2021年度販売量あ!$B7,集計pivot売上!$A$83:$A$109,0),MATCH(集計2021年度販売量あ!T$5,集計pivot売上!$83:$83,0)),0)</f>
        <v>0</v>
      </c>
      <c r="W7" s="57">
        <f>IFERROR(INDEX(集計pivot売上!$118:$137,MATCH(集計2021年度販売量あ!$B7,集計pivot売上!$A$118:$A$137,0),MATCH(集計2021年度販売量あ!T$5,集計pivot売上!$118:$118,0)),0)</f>
        <v>0</v>
      </c>
      <c r="X7" s="58">
        <f>IFERROR(INDEX(集計pivot売上!$151:$170,MATCH(集計2021年度販売量あ!$B7,集計pivot売上!$A$151:$A$170,0),MATCH(集計2021年度販売量あ!T$5,集計pivot売上!$151:$151,0)),0)</f>
        <v>0</v>
      </c>
      <c r="Y7" s="61">
        <f>IFERROR(INDEX(集計pivot売上!$54:$73,MATCH(集計2021年度販売量あ!$B7,集計pivot売上!$A$54:$A$73,0),MATCH(集計2021年度販売量あ!T$5,集計pivot売上!$54:$54,0)),0)</f>
        <v>0</v>
      </c>
      <c r="Z7" s="59">
        <f>S7+T7-Y7</f>
        <v>10.440000000000001</v>
      </c>
      <c r="AA7" s="54">
        <f>IFERROR(INDEX(集計pivot売上!$3:$22,MATCH(集計2021年度販売量あ!$B7,集計pivot売上!$A$3:$A$22,0),MATCH(集計2021年度販売量あ!AA$5,集計pivot売上!$3:$3,0)),0)</f>
        <v>0</v>
      </c>
      <c r="AB7" s="55">
        <f>IFERROR(INDEX(集計pivot売上!$28:$47,MATCH(集計2021年度販売量あ!$B7,集計pivot売上!$A$28:$A$47,0),MATCH(集計2021年度販売量あ!AA$5,集計pivot売上!$28:$28,0)),0)</f>
        <v>0</v>
      </c>
      <c r="AC7" s="56">
        <f>IFERROR(INDEX(集計pivot売上!$83:$109,MATCH(集計2021年度販売量あ!$B7,集計pivot売上!$A$83:$A$109,0),MATCH(集計2021年度販売量あ!AA$5,集計pivot売上!$83:$83,0)),0)</f>
        <v>0</v>
      </c>
      <c r="AD7" s="57">
        <f>IFERROR(INDEX(集計pivot売上!$118:$137,MATCH(集計2021年度販売量あ!$B7,集計pivot売上!$A$118:$A$137,0),MATCH(集計2021年度販売量あ!AA$5,集計pivot売上!$118:$118,0)),0)</f>
        <v>0</v>
      </c>
      <c r="AE7" s="58">
        <f>IFERROR(INDEX(集計pivot売上!$151:$170,MATCH(集計2021年度販売量あ!$B7,集計pivot売上!$A$151:$A$170,0),MATCH(集計2021年度販売量あ!AA$5,集計pivot売上!$151:$151,0)),0)</f>
        <v>0</v>
      </c>
      <c r="AF7" s="61">
        <f>IFERROR(INDEX(集計pivot売上!$54:$73,MATCH(集計2021年度販売量あ!$B7,集計pivot売上!$A$54:$A$73,0),MATCH(集計2021年度販売量あ!AA$5,集計pivot売上!$54:$54,0)),0)</f>
        <v>0</v>
      </c>
      <c r="AG7" s="59">
        <f>Z7+AA7-AF7</f>
        <v>10.440000000000001</v>
      </c>
      <c r="AH7" s="54">
        <f>IFERROR(INDEX(集計pivot売上!$3:$22,MATCH(集計2021年度販売量あ!$B7,集計pivot売上!$A$3:$A$22,0),MATCH(集計2021年度販売量あ!AH$5,集計pivot売上!$3:$3,0)),0)</f>
        <v>0</v>
      </c>
      <c r="AI7" s="55">
        <f>IFERROR(INDEX(集計pivot売上!$28:$47,MATCH(集計2021年度販売量あ!$B7,集計pivot売上!$A$28:$A$47,0),MATCH(集計2021年度販売量あ!AH$5,集計pivot売上!$28:$28,0)),0)</f>
        <v>0</v>
      </c>
      <c r="AJ7" s="56">
        <f>IFERROR(INDEX(集計pivot売上!$83:$109,MATCH(集計2021年度販売量あ!$B7,集計pivot売上!$A$83:$A$109,0),MATCH(集計2021年度販売量あ!AH$5,集計pivot売上!$83:$83,0)),0)</f>
        <v>0</v>
      </c>
      <c r="AK7" s="57">
        <f>IFERROR(INDEX(集計pivot売上!$118:$137,MATCH(集計2021年度販売量あ!$B7,集計pivot売上!$A$118:$A$137,0),MATCH(集計2021年度販売量あ!AH$5,集計pivot売上!$118:$118,0)),0)</f>
        <v>0</v>
      </c>
      <c r="AL7" s="58">
        <f>IFERROR(INDEX(集計pivot売上!$151:$170,MATCH(集計2021年度販売量あ!$B7,集計pivot売上!$A$151:$A$170,0),MATCH(集計2021年度販売量あ!AH$5,集計pivot売上!$151:$151,0)),0)</f>
        <v>0</v>
      </c>
      <c r="AM7" s="61">
        <f>IFERROR(INDEX(集計pivot売上!$54:$73,MATCH(集計2021年度販売量あ!$B7,集計pivot売上!$A$54:$A$73,0),MATCH(集計2021年度販売量あ!AH$5,集計pivot売上!$54:$54,0)),0)</f>
        <v>0</v>
      </c>
      <c r="AN7" s="59">
        <f>AG7+AH7-AM7</f>
        <v>10.440000000000001</v>
      </c>
      <c r="AO7" s="54">
        <f>IFERROR(INDEX(集計pivot売上!$3:$22,MATCH(集計2021年度販売量あ!$B7,集計pivot売上!$A$3:$A$22,0),MATCH(集計2021年度販売量あ!AO$5,集計pivot売上!$3:$3,0)),0)</f>
        <v>0</v>
      </c>
      <c r="AP7" s="55">
        <f>IFERROR(INDEX(集計pivot売上!$28:$47,MATCH(集計2021年度販売量あ!$B7,集計pivot売上!$A$28:$A$47,0),MATCH(集計2021年度販売量あ!AO$5,集計pivot売上!$28:$28,0)),0)</f>
        <v>0</v>
      </c>
      <c r="AQ7" s="56">
        <f>IFERROR(INDEX(集計pivot売上!$83:$109,MATCH(集計2021年度販売量あ!$B7,集計pivot売上!$A$83:$A$109,0),MATCH(集計2021年度販売量あ!AO$5,集計pivot売上!$83:$83,0)),0)</f>
        <v>0</v>
      </c>
      <c r="AR7" s="57">
        <f>IFERROR(INDEX(集計pivot売上!$118:$137,MATCH(集計2021年度販売量あ!$B7,集計pivot売上!$A$118:$A$137,0),MATCH(集計2021年度販売量あ!AO$5,集計pivot売上!$118:$118,0)),0)</f>
        <v>0</v>
      </c>
      <c r="AS7" s="58">
        <f>IFERROR(INDEX(集計pivot売上!$151:$170,MATCH(集計2021年度販売量あ!$B7,集計pivot売上!$A$151:$A$170,0),MATCH(集計2021年度販売量あ!AO$5,集計pivot売上!$151:$151,0)),0)</f>
        <v>0</v>
      </c>
      <c r="AT7" s="61">
        <f>IFERROR(INDEX(集計pivot売上!$54:$73,MATCH(集計2021年度販売量あ!$B7,集計pivot売上!$A$54:$A$73,0),MATCH(集計2021年度販売量あ!AO$5,集計pivot売上!$54:$54,0)),0)</f>
        <v>0</v>
      </c>
      <c r="AU7" s="59">
        <f>AN7+AO7-AT7</f>
        <v>10.440000000000001</v>
      </c>
      <c r="AV7" s="54">
        <f>IFERROR(INDEX(集計pivot売上!$3:$22,MATCH(集計2021年度販売量あ!$B7,集計pivot売上!$A$3:$A$22,0),MATCH(集計2021年度販売量あ!AV$5,集計pivot売上!$3:$3,0)),0)</f>
        <v>0</v>
      </c>
      <c r="AW7" s="55">
        <f>IFERROR(INDEX(集計pivot売上!$28:$47,MATCH(集計2021年度販売量あ!$B7,集計pivot売上!$A$28:$A$47,0),MATCH(集計2021年度販売量あ!AV$5,集計pivot売上!$28:$28,0)),0)</f>
        <v>0</v>
      </c>
      <c r="AX7" s="56">
        <f>IFERROR(INDEX(集計pivot売上!$83:$109,MATCH(集計2021年度販売量あ!$B7,集計pivot売上!$A$83:$A$109,0),MATCH(集計2021年度販売量あ!AV$5,集計pivot売上!$83:$83,0)),0)</f>
        <v>0</v>
      </c>
      <c r="AY7" s="57">
        <f>IFERROR(INDEX(集計pivot売上!$118:$137,MATCH(集計2021年度販売量あ!$B7,集計pivot売上!$A$118:$A$137,0),MATCH(集計2021年度販売量あ!AV$5,集計pivot売上!$118:$118,0)),0)</f>
        <v>0</v>
      </c>
      <c r="AZ7" s="58">
        <f>IFERROR(INDEX(集計pivot売上!$151:$170,MATCH(集計2021年度販売量あ!$B7,集計pivot売上!$A$151:$A$170,0),MATCH(集計2021年度販売量あ!AV$5,集計pivot売上!$151:$151,0)),0)</f>
        <v>0</v>
      </c>
      <c r="BA7" s="61">
        <f>IFERROR(INDEX(集計pivot売上!$54:$73,MATCH(集計2021年度販売量あ!$B7,集計pivot売上!$A$54:$A$73,0),MATCH(集計2021年度販売量あ!AV$5,集計pivot売上!$54:$54,0)),0)</f>
        <v>0</v>
      </c>
      <c r="BB7" s="59">
        <f>AU7+AV7-BA7</f>
        <v>10.440000000000001</v>
      </c>
      <c r="BC7" s="54">
        <f>IFERROR(INDEX(集計pivot売上!$3:$22,MATCH(集計2021年度販売量あ!$B7,集計pivot売上!$A$3:$A$22,0),MATCH(集計2021年度販売量あ!BC$5,集計pivot売上!$3:$3,0)),0)</f>
        <v>0</v>
      </c>
      <c r="BD7" s="55">
        <f>IFERROR(INDEX(集計pivot売上!$28:$47,MATCH(集計2021年度販売量あ!$B7,集計pivot売上!$A$28:$A$47,0),MATCH(集計2021年度販売量あ!BC$5,集計pivot売上!$28:$28,0)),0)</f>
        <v>0</v>
      </c>
      <c r="BE7" s="56">
        <f>IFERROR(INDEX(集計pivot売上!$83:$109,MATCH(集計2021年度販売量あ!$B7,集計pivot売上!$A$83:$A$109,0),MATCH(集計2021年度販売量あ!BC$5,集計pivot売上!$83:$83,0)),0)</f>
        <v>0</v>
      </c>
      <c r="BF7" s="57">
        <f>IFERROR(INDEX(集計pivot売上!$118:$137,MATCH(集計2021年度販売量あ!$B7,集計pivot売上!$A$118:$A$137,0),MATCH(集計2021年度販売量あ!BC$5,集計pivot売上!$118:$118,0)),0)</f>
        <v>0</v>
      </c>
      <c r="BG7" s="58">
        <f>IFERROR(INDEX(集計pivot売上!$151:$170,MATCH(集計2021年度販売量あ!$B7,集計pivot売上!$A$151:$A$170,0),MATCH(集計2021年度販売量あ!BC$5,集計pivot売上!$151:$151,0)),0)</f>
        <v>0</v>
      </c>
      <c r="BH7" s="61">
        <f>IFERROR(INDEX(集計pivot売上!$54:$73,MATCH(集計2021年度販売量あ!$B7,集計pivot売上!$A$54:$A$73,0),MATCH(集計2021年度販売量あ!BC$5,集計pivot売上!$54:$54,0)),0)</f>
        <v>0</v>
      </c>
      <c r="BI7" s="59">
        <f>BB7+BC7-BH7</f>
        <v>10.440000000000001</v>
      </c>
      <c r="BJ7" s="54">
        <f>IFERROR(INDEX(集計pivot売上!$3:$22,MATCH(集計2021年度販売量あ!$B7,集計pivot売上!$A$3:$A$22,0),MATCH(集計2021年度販売量あ!BJ$5,集計pivot売上!$3:$3,0)),0)</f>
        <v>0</v>
      </c>
      <c r="BK7" s="55">
        <f>IFERROR(INDEX(集計pivot売上!$28:$47,MATCH(集計2021年度販売量あ!$B7,集計pivot売上!$A$28:$A$47,0),MATCH(集計2021年度販売量あ!BJ$5,集計pivot売上!$28:$28,0)),0)</f>
        <v>0</v>
      </c>
      <c r="BL7" s="56">
        <f>IFERROR(INDEX(集計pivot売上!$83:$109,MATCH(集計2021年度販売量あ!$B7,集計pivot売上!$A$83:$A$109,0),MATCH(集計2021年度販売量あ!BJ$5,集計pivot売上!$83:$83,0)),0)</f>
        <v>0</v>
      </c>
      <c r="BM7" s="57">
        <f>IFERROR(INDEX(集計pivot売上!$118:$137,MATCH(集計2021年度販売量あ!$B7,集計pivot売上!$A$118:$A$137,0),MATCH(集計2021年度販売量あ!BJ$5,集計pivot売上!$118:$118,0)),0)</f>
        <v>0</v>
      </c>
      <c r="BN7" s="58">
        <f>IFERROR(INDEX(集計pivot売上!$151:$170,MATCH(集計2021年度販売量あ!$B7,集計pivot売上!$A$151:$A$170,0),MATCH(集計2021年度販売量あ!BJ$5,集計pivot売上!$151:$151,0)),0)</f>
        <v>0</v>
      </c>
      <c r="BO7" s="61">
        <f>IFERROR(INDEX(集計pivot売上!$54:$73,MATCH(集計2021年度販売量あ!$B7,集計pivot売上!$A$54:$A$73,0),MATCH(集計2021年度販売量あ!BJ$5,集計pivot売上!$54:$54,0)),0)</f>
        <v>0</v>
      </c>
      <c r="BP7" s="59">
        <f>BI7+BJ7-BO7</f>
        <v>10.440000000000001</v>
      </c>
      <c r="BQ7" s="54">
        <f>IFERROR(INDEX(集計pivot売上!$3:$22,MATCH(集計2021年度販売量あ!$B7,集計pivot売上!$A$3:$A$22,0),MATCH(集計2021年度販売量あ!BQ$5,集計pivot売上!$3:$3,0)),0)</f>
        <v>0</v>
      </c>
      <c r="BR7" s="55">
        <f>IFERROR(INDEX(集計pivot売上!$28:$47,MATCH(集計2021年度販売量あ!$B7,集計pivot売上!$A$28:$A$47,0),MATCH(集計2021年度販売量あ!BQ$5,集計pivot売上!$28:$28,0)),0)</f>
        <v>0</v>
      </c>
      <c r="BS7" s="56">
        <f>IFERROR(INDEX(集計pivot売上!$83:$109,MATCH(集計2021年度販売量あ!$B7,集計pivot売上!$A$83:$A$109,0),MATCH(集計2021年度販売量あ!BQ$5,集計pivot売上!$83:$83,0)),0)</f>
        <v>0</v>
      </c>
      <c r="BT7" s="57">
        <f>IFERROR(INDEX(集計pivot売上!$118:$137,MATCH(集計2021年度販売量あ!$B7,集計pivot売上!$A$118:$A$137,0),MATCH(集計2021年度販売量あ!BQ$5,集計pivot売上!$118:$118,0)),0)</f>
        <v>0</v>
      </c>
      <c r="BU7" s="58">
        <f>IFERROR(INDEX(集計pivot売上!$151:$170,MATCH(集計2021年度販売量あ!$B7,集計pivot売上!$A$151:$A$170,0),MATCH(集計2021年度販売量あ!BQ$5,集計pivot売上!$151:$151,0)),0)</f>
        <v>0</v>
      </c>
      <c r="BV7" s="61">
        <f>IFERROR(INDEX(集計pivot売上!$54:$73,MATCH(集計2021年度販売量あ!$B7,集計pivot売上!$A$54:$A$73,0),MATCH(集計2021年度販売量あ!BQ$5,集計pivot売上!$54:$54,0)),0)</f>
        <v>0</v>
      </c>
      <c r="BW7" s="59">
        <f>BP7+BQ7-BV7</f>
        <v>10.440000000000001</v>
      </c>
      <c r="BX7" s="54">
        <f>IFERROR(INDEX(集計pivot売上!$3:$22,MATCH(集計2021年度販売量あ!$B7,集計pivot売上!$A$3:$A$22,0),MATCH(集計2021年度販売量あ!BX$5,集計pivot売上!$3:$3,0)),0)</f>
        <v>0</v>
      </c>
      <c r="BY7" s="55">
        <f>IFERROR(INDEX(集計pivot売上!$28:$47,MATCH(集計2021年度販売量あ!$B7,集計pivot売上!$A$28:$A$47,0),MATCH(集計2021年度販売量あ!BX$5,集計pivot売上!$28:$28,0)),0)</f>
        <v>0</v>
      </c>
      <c r="BZ7" s="56">
        <f>IFERROR(INDEX(集計pivot売上!$83:$109,MATCH(集計2021年度販売量あ!$B7,集計pivot売上!$A$83:$A$109,0),MATCH(集計2021年度販売量あ!BX$5,集計pivot売上!$83:$83,0)),0)</f>
        <v>0</v>
      </c>
      <c r="CA7" s="57">
        <f>IFERROR(INDEX(集計pivot売上!$118:$137,MATCH(集計2021年度販売量あ!$B7,集計pivot売上!$A$118:$A$137,0),MATCH(集計2021年度販売量あ!BX$5,集計pivot売上!$118:$118,0)),0)</f>
        <v>0</v>
      </c>
      <c r="CB7" s="58">
        <f>IFERROR(INDEX(集計pivot売上!$151:$170,MATCH(集計2021年度販売量あ!$B7,集計pivot売上!$A$151:$A$170,0),MATCH(集計2021年度販売量あ!BX$5,集計pivot売上!$151:$151,0)),0)</f>
        <v>0</v>
      </c>
      <c r="CC7" s="61">
        <f>IFERROR(INDEX(集計pivot売上!$54:$73,MATCH(集計2021年度販売量あ!$B7,集計pivot売上!$A$54:$A$73,0),MATCH(集計2021年度販売量あ!BX$5,集計pivot売上!$54:$54,0)),0)</f>
        <v>0</v>
      </c>
      <c r="CD7" s="59">
        <f>BW7+BX7-CC7</f>
        <v>10.440000000000001</v>
      </c>
      <c r="CE7" s="54">
        <f>IFERROR(INDEX(集計pivot売上!$3:$22,MATCH(集計2021年度販売量あ!$B7,集計pivot売上!$A$3:$A$22,0),MATCH(集計2021年度販売量あ!CE$5,集計pivot売上!$3:$3,0)),0)</f>
        <v>0</v>
      </c>
      <c r="CF7" s="55">
        <f>IFERROR(INDEX(集計pivot売上!$28:$47,MATCH(集計2021年度販売量あ!$B7,集計pivot売上!$A$28:$A$47,0),MATCH(集計2021年度販売量あ!CE$5,集計pivot売上!$28:$28,0)),0)</f>
        <v>0</v>
      </c>
      <c r="CG7" s="56">
        <f>IFERROR(INDEX(集計pivot売上!$83:$109,MATCH(集計2021年度販売量あ!$B7,集計pivot売上!$A$83:$A$109,0),MATCH(集計2021年度販売量あ!CE$5,集計pivot売上!$83:$83,0)),0)</f>
        <v>0</v>
      </c>
      <c r="CH7" s="57">
        <f>IFERROR(INDEX(集計pivot売上!$118:$137,MATCH(集計2021年度販売量あ!$B7,集計pivot売上!$A$118:$A$137,0),MATCH(集計2021年度販売量あ!CE$5,集計pivot売上!$118:$118,0)),0)</f>
        <v>0</v>
      </c>
      <c r="CI7" s="58">
        <f>IFERROR(INDEX(集計pivot売上!$151:$170,MATCH(集計2021年度販売量あ!$B7,集計pivot売上!$A$151:$A$170,0),MATCH(集計2021年度販売量あ!CE$5,集計pivot売上!$151:$151,0)),0)</f>
        <v>0</v>
      </c>
      <c r="CJ7" s="61">
        <f>IFERROR(INDEX(集計pivot売上!$54:$73,MATCH(集計2021年度販売量あ!$B7,集計pivot売上!$A$54:$A$73,0),MATCH(集計2021年度販売量あ!CE$5,集計pivot売上!$54:$54,0)),0)</f>
        <v>0</v>
      </c>
      <c r="CK7" s="63">
        <f>CD7+CE7-CJ7</f>
        <v>10.440000000000001</v>
      </c>
      <c r="CM7" t="str">
        <f t="shared" ref="CM7:CM23" si="0">B7</f>
        <v>清酒</v>
      </c>
      <c r="CN7" s="46">
        <f>SUMIF($C$6:$CK$6,"=ネット",$C7:$CK7)+SUMIF($C$6:$CK$6,"=店舗",$C7:$CK7)</f>
        <v>0</v>
      </c>
      <c r="CO7" s="46">
        <f>SUMIF($C$6:$CK$6,"=業販",$C7:$CK7)</f>
        <v>0</v>
      </c>
      <c r="CP7" s="46">
        <f>CK7</f>
        <v>10.440000000000001</v>
      </c>
    </row>
    <row r="8" spans="2:94" s="46" customFormat="1" x14ac:dyDescent="0.55000000000000004">
      <c r="B8" s="52" t="str">
        <f>'master（記入例）'!AL4</f>
        <v>合成清酒</v>
      </c>
      <c r="C8" s="100">
        <v>0</v>
      </c>
      <c r="D8" s="54">
        <f>IFERROR(INDEX(集計pivot売上!$3:$22,MATCH(集計2021年度販売量あ!$B8,集計pivot売上!$A$3:$A$22,0),MATCH(集計2021年度販売量あ!D$5,集計pivot売上!$3:$3,0)),0)</f>
        <v>0</v>
      </c>
      <c r="E8" s="55">
        <f>IFERROR(INDEX(集計pivot売上!$28:$47,MATCH(集計2021年度販売量あ!$B8,集計pivot売上!$A$28:$A$47,0),MATCH(集計2021年度販売量あ!D$5,集計pivot売上!$28:$28,0)),0)</f>
        <v>0</v>
      </c>
      <c r="F8" s="56">
        <f>IFERROR(INDEX(集計pivot売上!$83:$109,MATCH(集計2021年度販売量あ!$B8,集計pivot売上!$A$83:$A$109,0),MATCH(集計2021年度販売量あ!D$5,集計pivot売上!$83:$83,0)),0)</f>
        <v>0</v>
      </c>
      <c r="G8" s="57">
        <f>IFERROR(INDEX(集計pivot売上!$118:$137,MATCH(集計2021年度販売量あ!$B8,集計pivot売上!$A$118:$A$137,0),MATCH(集計2021年度販売量あ!D$5,集計pivot売上!$118:$118,0)),0)</f>
        <v>0</v>
      </c>
      <c r="H8" s="58">
        <f>IFERROR(INDEX(集計pivot売上!$151:$170,MATCH(集計2021年度販売量あ!$B8,集計pivot売上!$A$151:$A$170,0),MATCH(集計2021年度販売量あ!D$5,集計pivot売上!$151:$151,0)),0)</f>
        <v>0</v>
      </c>
      <c r="I8" s="104"/>
      <c r="J8" s="61">
        <f>IFERROR(INDEX(集計pivot売上!$54:$73,MATCH(集計2021年度販売量あ!$B8,集計pivot売上!$A$54:$A$73,0),MATCH(集計2021年度販売量あ!D$5,集計pivot売上!$54:$54,0)),0)</f>
        <v>0</v>
      </c>
      <c r="K8" s="59">
        <f t="shared" ref="K8:K23" si="1">C8+D8-J8</f>
        <v>0</v>
      </c>
      <c r="L8" s="54">
        <f>IFERROR(INDEX(集計pivot売上!$3:$22,MATCH(集計2021年度販売量あ!$B8,集計pivot売上!$A$3:$A$22,0),MATCH(集計2021年度販売量あ!L$5,集計pivot売上!$3:$3,0)),0)</f>
        <v>0</v>
      </c>
      <c r="M8" s="55">
        <f>IFERROR(INDEX(集計pivot売上!$28:$47,MATCH(集計2021年度販売量あ!$B8,集計pivot売上!$A$28:$A$47,0),MATCH(集計2021年度販売量あ!L$5,集計pivot売上!$28:$28,0)),0)</f>
        <v>0</v>
      </c>
      <c r="N8" s="56">
        <f>IFERROR(INDEX(集計pivot売上!$83:$109,MATCH(集計2021年度販売量あ!$B8,集計pivot売上!$A$83:$A$109,0),MATCH(集計2021年度販売量あ!L$5,集計pivot売上!$83:$83,0)),0)</f>
        <v>0</v>
      </c>
      <c r="O8" s="57">
        <f>IFERROR(INDEX(集計pivot売上!$118:$137,MATCH(集計2021年度販売量あ!$B8,集計pivot売上!$A$118:$A$137,0),MATCH(集計2021年度販売量あ!L$5,集計pivot売上!$118:$118,0)),0)</f>
        <v>0</v>
      </c>
      <c r="P8" s="58">
        <f>IFERROR(INDEX(集計pivot売上!$151:$170,MATCH(集計2021年度販売量あ!$B8,集計pivot売上!$A$151:$A$170,0),MATCH(集計2021年度販売量あ!L$5,集計pivot売上!$151:$151,0)),0)</f>
        <v>0</v>
      </c>
      <c r="Q8" s="104"/>
      <c r="R8" s="61">
        <f>IFERROR(INDEX(集計pivot売上!$54:$73,MATCH(集計2021年度販売量あ!$B8,集計pivot売上!$A$54:$A$73,0),MATCH(集計2021年度販売量あ!L$5,集計pivot売上!$54:$54,0)),0)</f>
        <v>0</v>
      </c>
      <c r="S8" s="59">
        <f t="shared" ref="S8:S23" si="2">K8+L8-R8</f>
        <v>0</v>
      </c>
      <c r="T8" s="54">
        <f>IFERROR(INDEX(集計pivot売上!$3:$22,MATCH(集計2021年度販売量あ!$B8,集計pivot売上!$A$3:$A$22,0),MATCH(集計2021年度販売量あ!T$5,集計pivot売上!$3:$3,0)),0)</f>
        <v>0</v>
      </c>
      <c r="U8" s="55">
        <f>IFERROR(INDEX(集計pivot売上!$28:$47,MATCH(集計2021年度販売量あ!$B8,集計pivot売上!$A$28:$A$47,0),MATCH(集計2021年度販売量あ!T$5,集計pivot売上!$28:$28,0)),0)</f>
        <v>0</v>
      </c>
      <c r="V8" s="56">
        <f>IFERROR(INDEX(集計pivot売上!$83:$109,MATCH(集計2021年度販売量あ!$B8,集計pivot売上!$A$83:$A$109,0),MATCH(集計2021年度販売量あ!T$5,集計pivot売上!$83:$83,0)),0)</f>
        <v>0</v>
      </c>
      <c r="W8" s="57">
        <f>IFERROR(INDEX(集計pivot売上!$118:$137,MATCH(集計2021年度販売量あ!$B8,集計pivot売上!$A$118:$A$137,0),MATCH(集計2021年度販売量あ!T$5,集計pivot売上!$118:$118,0)),0)</f>
        <v>0</v>
      </c>
      <c r="X8" s="58">
        <f>IFERROR(INDEX(集計pivot売上!$151:$170,MATCH(集計2021年度販売量あ!$B8,集計pivot売上!$A$151:$A$170,0),MATCH(集計2021年度販売量あ!T$5,集計pivot売上!$151:$151,0)),0)</f>
        <v>0</v>
      </c>
      <c r="Y8" s="61">
        <f>IFERROR(INDEX(集計pivot売上!$54:$73,MATCH(集計2021年度販売量あ!$B8,集計pivot売上!$A$54:$A$73,0),MATCH(集計2021年度販売量あ!T$5,集計pivot売上!$54:$54,0)),0)</f>
        <v>0</v>
      </c>
      <c r="Z8" s="59">
        <f t="shared" ref="Z8:Z23" si="3">S8+T8-Y8</f>
        <v>0</v>
      </c>
      <c r="AA8" s="54">
        <f>IFERROR(INDEX(集計pivot売上!$3:$22,MATCH(集計2021年度販売量あ!$B8,集計pivot売上!$A$3:$A$22,0),MATCH(集計2021年度販売量あ!AA$5,集計pivot売上!$3:$3,0)),0)</f>
        <v>0</v>
      </c>
      <c r="AB8" s="55">
        <f>IFERROR(INDEX(集計pivot売上!$28:$47,MATCH(集計2021年度販売量あ!$B8,集計pivot売上!$A$28:$A$47,0),MATCH(集計2021年度販売量あ!AA$5,集計pivot売上!$28:$28,0)),0)</f>
        <v>0</v>
      </c>
      <c r="AC8" s="56">
        <f>IFERROR(INDEX(集計pivot売上!$83:$109,MATCH(集計2021年度販売量あ!$B8,集計pivot売上!$A$83:$A$109,0),MATCH(集計2021年度販売量あ!AA$5,集計pivot売上!$83:$83,0)),0)</f>
        <v>0</v>
      </c>
      <c r="AD8" s="57">
        <f>IFERROR(INDEX(集計pivot売上!$118:$137,MATCH(集計2021年度販売量あ!$B8,集計pivot売上!$A$118:$A$137,0),MATCH(集計2021年度販売量あ!AA$5,集計pivot売上!$118:$118,0)),0)</f>
        <v>0</v>
      </c>
      <c r="AE8" s="58">
        <f>IFERROR(INDEX(集計pivot売上!$151:$170,MATCH(集計2021年度販売量あ!$B8,集計pivot売上!$A$151:$A$170,0),MATCH(集計2021年度販売量あ!AA$5,集計pivot売上!$151:$151,0)),0)</f>
        <v>0</v>
      </c>
      <c r="AF8" s="61">
        <f>IFERROR(INDEX(集計pivot売上!$54:$73,MATCH(集計2021年度販売量あ!$B8,集計pivot売上!$A$54:$A$73,0),MATCH(集計2021年度販売量あ!AA$5,集計pivot売上!$54:$54,0)),0)</f>
        <v>0</v>
      </c>
      <c r="AG8" s="59">
        <f t="shared" ref="AG8:AG23" si="4">Z8+AA8-AF8</f>
        <v>0</v>
      </c>
      <c r="AH8" s="54">
        <f>IFERROR(INDEX(集計pivot売上!$3:$22,MATCH(集計2021年度販売量あ!$B8,集計pivot売上!$A$3:$A$22,0),MATCH(集計2021年度販売量あ!AH$5,集計pivot売上!$3:$3,0)),0)</f>
        <v>0</v>
      </c>
      <c r="AI8" s="55">
        <f>IFERROR(INDEX(集計pivot売上!$28:$47,MATCH(集計2021年度販売量あ!$B8,集計pivot売上!$A$28:$A$47,0),MATCH(集計2021年度販売量あ!AH$5,集計pivot売上!$28:$28,0)),0)</f>
        <v>0</v>
      </c>
      <c r="AJ8" s="56">
        <f>IFERROR(INDEX(集計pivot売上!$83:$109,MATCH(集計2021年度販売量あ!$B8,集計pivot売上!$A$83:$A$109,0),MATCH(集計2021年度販売量あ!AH$5,集計pivot売上!$83:$83,0)),0)</f>
        <v>0</v>
      </c>
      <c r="AK8" s="57">
        <f>IFERROR(INDEX(集計pivot売上!$118:$137,MATCH(集計2021年度販売量あ!$B8,集計pivot売上!$A$118:$A$137,0),MATCH(集計2021年度販売量あ!AH$5,集計pivot売上!$118:$118,0)),0)</f>
        <v>0</v>
      </c>
      <c r="AL8" s="58">
        <f>IFERROR(INDEX(集計pivot売上!$151:$170,MATCH(集計2021年度販売量あ!$B8,集計pivot売上!$A$151:$A$170,0),MATCH(集計2021年度販売量あ!AH$5,集計pivot売上!$151:$151,0)),0)</f>
        <v>0</v>
      </c>
      <c r="AM8" s="61">
        <f>IFERROR(INDEX(集計pivot売上!$54:$73,MATCH(集計2021年度販売量あ!$B8,集計pivot売上!$A$54:$A$73,0),MATCH(集計2021年度販売量あ!AH$5,集計pivot売上!$54:$54,0)),0)</f>
        <v>0</v>
      </c>
      <c r="AN8" s="59">
        <f t="shared" ref="AN8:AN23" si="5">AG8+AH8-AM8</f>
        <v>0</v>
      </c>
      <c r="AO8" s="54">
        <f>IFERROR(INDEX(集計pivot売上!$3:$22,MATCH(集計2021年度販売量あ!$B8,集計pivot売上!$A$3:$A$22,0),MATCH(集計2021年度販売量あ!AO$5,集計pivot売上!$3:$3,0)),0)</f>
        <v>0</v>
      </c>
      <c r="AP8" s="55">
        <f>IFERROR(INDEX(集計pivot売上!$28:$47,MATCH(集計2021年度販売量あ!$B8,集計pivot売上!$A$28:$A$47,0),MATCH(集計2021年度販売量あ!AO$5,集計pivot売上!$28:$28,0)),0)</f>
        <v>0</v>
      </c>
      <c r="AQ8" s="56">
        <f>IFERROR(INDEX(集計pivot売上!$83:$109,MATCH(集計2021年度販売量あ!$B8,集計pivot売上!$A$83:$A$109,0),MATCH(集計2021年度販売量あ!AO$5,集計pivot売上!$83:$83,0)),0)</f>
        <v>0</v>
      </c>
      <c r="AR8" s="57">
        <f>IFERROR(INDEX(集計pivot売上!$118:$137,MATCH(集計2021年度販売量あ!$B8,集計pivot売上!$A$118:$A$137,0),MATCH(集計2021年度販売量あ!AO$5,集計pivot売上!$118:$118,0)),0)</f>
        <v>0</v>
      </c>
      <c r="AS8" s="58">
        <f>IFERROR(INDEX(集計pivot売上!$151:$170,MATCH(集計2021年度販売量あ!$B8,集計pivot売上!$A$151:$A$170,0),MATCH(集計2021年度販売量あ!AO$5,集計pivot売上!$151:$151,0)),0)</f>
        <v>0</v>
      </c>
      <c r="AT8" s="61">
        <f>IFERROR(INDEX(集計pivot売上!$54:$73,MATCH(集計2021年度販売量あ!$B8,集計pivot売上!$A$54:$A$73,0),MATCH(集計2021年度販売量あ!AO$5,集計pivot売上!$54:$54,0)),0)</f>
        <v>0</v>
      </c>
      <c r="AU8" s="59">
        <f t="shared" ref="AU8:AU23" si="6">AN8+AO8-AT8</f>
        <v>0</v>
      </c>
      <c r="AV8" s="54">
        <f>IFERROR(INDEX(集計pivot売上!$3:$22,MATCH(集計2021年度販売量あ!$B8,集計pivot売上!$A$3:$A$22,0),MATCH(集計2021年度販売量あ!AV$5,集計pivot売上!$3:$3,0)),0)</f>
        <v>0</v>
      </c>
      <c r="AW8" s="55">
        <f>IFERROR(INDEX(集計pivot売上!$28:$47,MATCH(集計2021年度販売量あ!$B8,集計pivot売上!$A$28:$A$47,0),MATCH(集計2021年度販売量あ!AV$5,集計pivot売上!$28:$28,0)),0)</f>
        <v>0</v>
      </c>
      <c r="AX8" s="56">
        <f>IFERROR(INDEX(集計pivot売上!$83:$109,MATCH(集計2021年度販売量あ!$B8,集計pivot売上!$A$83:$A$109,0),MATCH(集計2021年度販売量あ!AV$5,集計pivot売上!$83:$83,0)),0)</f>
        <v>0</v>
      </c>
      <c r="AY8" s="57">
        <f>IFERROR(INDEX(集計pivot売上!$118:$137,MATCH(集計2021年度販売量あ!$B8,集計pivot売上!$A$118:$A$137,0),MATCH(集計2021年度販売量あ!AV$5,集計pivot売上!$118:$118,0)),0)</f>
        <v>0</v>
      </c>
      <c r="AZ8" s="58">
        <f>IFERROR(INDEX(集計pivot売上!$151:$170,MATCH(集計2021年度販売量あ!$B8,集計pivot売上!$A$151:$A$170,0),MATCH(集計2021年度販売量あ!AV$5,集計pivot売上!$151:$151,0)),0)</f>
        <v>0</v>
      </c>
      <c r="BA8" s="61">
        <f>IFERROR(INDEX(集計pivot売上!$54:$73,MATCH(集計2021年度販売量あ!$B8,集計pivot売上!$A$54:$A$73,0),MATCH(集計2021年度販売量あ!AV$5,集計pivot売上!$54:$54,0)),0)</f>
        <v>0</v>
      </c>
      <c r="BB8" s="59">
        <f t="shared" ref="BB8:BB23" si="7">AU8+AV8-BA8</f>
        <v>0</v>
      </c>
      <c r="BC8" s="54">
        <f>IFERROR(INDEX(集計pivot売上!$3:$22,MATCH(集計2021年度販売量あ!$B8,集計pivot売上!$A$3:$A$22,0),MATCH(集計2021年度販売量あ!BC$5,集計pivot売上!$3:$3,0)),0)</f>
        <v>0</v>
      </c>
      <c r="BD8" s="55">
        <f>IFERROR(INDEX(集計pivot売上!$28:$47,MATCH(集計2021年度販売量あ!$B8,集計pivot売上!$A$28:$A$47,0),MATCH(集計2021年度販売量あ!BC$5,集計pivot売上!$28:$28,0)),0)</f>
        <v>0</v>
      </c>
      <c r="BE8" s="56">
        <f>IFERROR(INDEX(集計pivot売上!$83:$109,MATCH(集計2021年度販売量あ!$B8,集計pivot売上!$A$83:$A$109,0),MATCH(集計2021年度販売量あ!BC$5,集計pivot売上!$83:$83,0)),0)</f>
        <v>0</v>
      </c>
      <c r="BF8" s="57">
        <f>IFERROR(INDEX(集計pivot売上!$118:$137,MATCH(集計2021年度販売量あ!$B8,集計pivot売上!$A$118:$A$137,0),MATCH(集計2021年度販売量あ!BC$5,集計pivot売上!$118:$118,0)),0)</f>
        <v>0</v>
      </c>
      <c r="BG8" s="58">
        <f>IFERROR(INDEX(集計pivot売上!$151:$170,MATCH(集計2021年度販売量あ!$B8,集計pivot売上!$A$151:$A$170,0),MATCH(集計2021年度販売量あ!BC$5,集計pivot売上!$151:$151,0)),0)</f>
        <v>0</v>
      </c>
      <c r="BH8" s="61">
        <f>IFERROR(INDEX(集計pivot売上!$54:$73,MATCH(集計2021年度販売量あ!$B8,集計pivot売上!$A$54:$A$73,0),MATCH(集計2021年度販売量あ!BC$5,集計pivot売上!$54:$54,0)),0)</f>
        <v>0</v>
      </c>
      <c r="BI8" s="59">
        <f t="shared" ref="BI8:BI23" si="8">BB8+BC8-BH8</f>
        <v>0</v>
      </c>
      <c r="BJ8" s="54">
        <f>IFERROR(INDEX(集計pivot売上!$3:$22,MATCH(集計2021年度販売量あ!$B8,集計pivot売上!$A$3:$A$22,0),MATCH(集計2021年度販売量あ!BJ$5,集計pivot売上!$3:$3,0)),0)</f>
        <v>0</v>
      </c>
      <c r="BK8" s="55">
        <f>IFERROR(INDEX(集計pivot売上!$28:$47,MATCH(集計2021年度販売量あ!$B8,集計pivot売上!$A$28:$A$47,0),MATCH(集計2021年度販売量あ!BJ$5,集計pivot売上!$28:$28,0)),0)</f>
        <v>0</v>
      </c>
      <c r="BL8" s="56">
        <f>IFERROR(INDEX(集計pivot売上!$83:$109,MATCH(集計2021年度販売量あ!$B8,集計pivot売上!$A$83:$A$109,0),MATCH(集計2021年度販売量あ!BJ$5,集計pivot売上!$83:$83,0)),0)</f>
        <v>0</v>
      </c>
      <c r="BM8" s="57">
        <f>IFERROR(INDEX(集計pivot売上!$118:$137,MATCH(集計2021年度販売量あ!$B8,集計pivot売上!$A$118:$A$137,0),MATCH(集計2021年度販売量あ!BJ$5,集計pivot売上!$118:$118,0)),0)</f>
        <v>0</v>
      </c>
      <c r="BN8" s="58">
        <f>IFERROR(INDEX(集計pivot売上!$151:$170,MATCH(集計2021年度販売量あ!$B8,集計pivot売上!$A$151:$A$170,0),MATCH(集計2021年度販売量あ!BJ$5,集計pivot売上!$151:$151,0)),0)</f>
        <v>0</v>
      </c>
      <c r="BO8" s="61">
        <f>IFERROR(INDEX(集計pivot売上!$54:$73,MATCH(集計2021年度販売量あ!$B8,集計pivot売上!$A$54:$A$73,0),MATCH(集計2021年度販売量あ!BJ$5,集計pivot売上!$54:$54,0)),0)</f>
        <v>0</v>
      </c>
      <c r="BP8" s="59">
        <f t="shared" ref="BP8:BP23" si="9">BI8+BJ8-BO8</f>
        <v>0</v>
      </c>
      <c r="BQ8" s="54">
        <f>IFERROR(INDEX(集計pivot売上!$3:$22,MATCH(集計2021年度販売量あ!$B8,集計pivot売上!$A$3:$A$22,0),MATCH(集計2021年度販売量あ!BQ$5,集計pivot売上!$3:$3,0)),0)</f>
        <v>0</v>
      </c>
      <c r="BR8" s="55">
        <f>IFERROR(INDEX(集計pivot売上!$28:$47,MATCH(集計2021年度販売量あ!$B8,集計pivot売上!$A$28:$A$47,0),MATCH(集計2021年度販売量あ!BQ$5,集計pivot売上!$28:$28,0)),0)</f>
        <v>0</v>
      </c>
      <c r="BS8" s="56">
        <f>IFERROR(INDEX(集計pivot売上!$83:$109,MATCH(集計2021年度販売量あ!$B8,集計pivot売上!$A$83:$A$109,0),MATCH(集計2021年度販売量あ!BQ$5,集計pivot売上!$83:$83,0)),0)</f>
        <v>0</v>
      </c>
      <c r="BT8" s="57">
        <f>IFERROR(INDEX(集計pivot売上!$118:$137,MATCH(集計2021年度販売量あ!$B8,集計pivot売上!$A$118:$A$137,0),MATCH(集計2021年度販売量あ!BQ$5,集計pivot売上!$118:$118,0)),0)</f>
        <v>0</v>
      </c>
      <c r="BU8" s="58">
        <f>IFERROR(INDEX(集計pivot売上!$151:$170,MATCH(集計2021年度販売量あ!$B8,集計pivot売上!$A$151:$A$170,0),MATCH(集計2021年度販売量あ!BQ$5,集計pivot売上!$151:$151,0)),0)</f>
        <v>0</v>
      </c>
      <c r="BV8" s="61">
        <f>IFERROR(INDEX(集計pivot売上!$54:$73,MATCH(集計2021年度販売量あ!$B8,集計pivot売上!$A$54:$A$73,0),MATCH(集計2021年度販売量あ!BQ$5,集計pivot売上!$54:$54,0)),0)</f>
        <v>0</v>
      </c>
      <c r="BW8" s="59">
        <f t="shared" ref="BW8:BW23" si="10">BP8+BQ8-BV8</f>
        <v>0</v>
      </c>
      <c r="BX8" s="54">
        <f>IFERROR(INDEX(集計pivot売上!$3:$22,MATCH(集計2021年度販売量あ!$B8,集計pivot売上!$A$3:$A$22,0),MATCH(集計2021年度販売量あ!BX$5,集計pivot売上!$3:$3,0)),0)</f>
        <v>0</v>
      </c>
      <c r="BY8" s="55">
        <f>IFERROR(INDEX(集計pivot売上!$28:$47,MATCH(集計2021年度販売量あ!$B8,集計pivot売上!$A$28:$A$47,0),MATCH(集計2021年度販売量あ!BX$5,集計pivot売上!$28:$28,0)),0)</f>
        <v>0</v>
      </c>
      <c r="BZ8" s="56">
        <f>IFERROR(INDEX(集計pivot売上!$83:$109,MATCH(集計2021年度販売量あ!$B8,集計pivot売上!$A$83:$A$109,0),MATCH(集計2021年度販売量あ!BX$5,集計pivot売上!$83:$83,0)),0)</f>
        <v>0</v>
      </c>
      <c r="CA8" s="57">
        <f>IFERROR(INDEX(集計pivot売上!$118:$137,MATCH(集計2021年度販売量あ!$B8,集計pivot売上!$A$118:$A$137,0),MATCH(集計2021年度販売量あ!BX$5,集計pivot売上!$118:$118,0)),0)</f>
        <v>0</v>
      </c>
      <c r="CB8" s="58">
        <f>IFERROR(INDEX(集計pivot売上!$151:$170,MATCH(集計2021年度販売量あ!$B8,集計pivot売上!$A$151:$A$170,0),MATCH(集計2021年度販売量あ!BX$5,集計pivot売上!$151:$151,0)),0)</f>
        <v>0</v>
      </c>
      <c r="CC8" s="61">
        <f>IFERROR(INDEX(集計pivot売上!$54:$73,MATCH(集計2021年度販売量あ!$B8,集計pivot売上!$A$54:$A$73,0),MATCH(集計2021年度販売量あ!BX$5,集計pivot売上!$54:$54,0)),0)</f>
        <v>0</v>
      </c>
      <c r="CD8" s="59">
        <f t="shared" ref="CD8:CD23" si="11">BW8+BX8-CC8</f>
        <v>0</v>
      </c>
      <c r="CE8" s="54">
        <f>IFERROR(INDEX(集計pivot売上!$3:$22,MATCH(集計2021年度販売量あ!$B8,集計pivot売上!$A$3:$A$22,0),MATCH(集計2021年度販売量あ!CE$5,集計pivot売上!$3:$3,0)),0)</f>
        <v>0</v>
      </c>
      <c r="CF8" s="55">
        <f>IFERROR(INDEX(集計pivot売上!$28:$47,MATCH(集計2021年度販売量あ!$B8,集計pivot売上!$A$28:$A$47,0),MATCH(集計2021年度販売量あ!CE$5,集計pivot売上!$28:$28,0)),0)</f>
        <v>0</v>
      </c>
      <c r="CG8" s="56">
        <f>IFERROR(INDEX(集計pivot売上!$83:$109,MATCH(集計2021年度販売量あ!$B8,集計pivot売上!$A$83:$A$109,0),MATCH(集計2021年度販売量あ!CE$5,集計pivot売上!$83:$83,0)),0)</f>
        <v>0</v>
      </c>
      <c r="CH8" s="57">
        <f>IFERROR(INDEX(集計pivot売上!$118:$137,MATCH(集計2021年度販売量あ!$B8,集計pivot売上!$A$118:$A$137,0),MATCH(集計2021年度販売量あ!CE$5,集計pivot売上!$118:$118,0)),0)</f>
        <v>0</v>
      </c>
      <c r="CI8" s="58">
        <f>IFERROR(INDEX(集計pivot売上!$151:$170,MATCH(集計2021年度販売量あ!$B8,集計pivot売上!$A$151:$A$170,0),MATCH(集計2021年度販売量あ!CE$5,集計pivot売上!$151:$151,0)),0)</f>
        <v>0</v>
      </c>
      <c r="CJ8" s="61">
        <f>IFERROR(INDEX(集計pivot売上!$54:$73,MATCH(集計2021年度販売量あ!$B8,集計pivot売上!$A$54:$A$73,0),MATCH(集計2021年度販売量あ!CE$5,集計pivot売上!$54:$54,0)),0)</f>
        <v>0</v>
      </c>
      <c r="CK8" s="63">
        <f t="shared" ref="CK8:CK23" si="12">CD8+CE8-CJ8</f>
        <v>0</v>
      </c>
      <c r="CM8" t="str">
        <f t="shared" si="0"/>
        <v>合成清酒</v>
      </c>
      <c r="CN8" s="46">
        <f t="shared" ref="CN8:CN23" si="13">SUMIF($C$6:$CK$6,"=ネット",$C8:$CK8)+SUMIF($C$6:$CK$6,"=店舗",$C8:$CK8)+C8</f>
        <v>0</v>
      </c>
      <c r="CO8" s="46">
        <f t="shared" ref="CO8:CO23" si="14">SUMIF($C$6:$CK$6,"=業販",$C8:$CK8)</f>
        <v>0</v>
      </c>
      <c r="CP8" s="46">
        <f t="shared" ref="CP8:CP23" si="15">CK8</f>
        <v>0</v>
      </c>
    </row>
    <row r="9" spans="2:94" s="46" customFormat="1" x14ac:dyDescent="0.55000000000000004">
      <c r="B9" s="52" t="str">
        <f>'master（記入例）'!AL5</f>
        <v>連続式蒸留焼酎</v>
      </c>
      <c r="C9" s="100">
        <v>0</v>
      </c>
      <c r="D9" s="54">
        <f>IFERROR(INDEX(集計pivot売上!$3:$22,MATCH(集計2021年度販売量あ!$B9,集計pivot売上!$A$3:$A$22,0),MATCH(集計2021年度販売量あ!D$5,集計pivot売上!$3:$3,0)),0)</f>
        <v>0</v>
      </c>
      <c r="E9" s="55">
        <f>IFERROR(INDEX(集計pivot売上!$28:$47,MATCH(集計2021年度販売量あ!$B9,集計pivot売上!$A$28:$A$47,0),MATCH(集計2021年度販売量あ!D$5,集計pivot売上!$28:$28,0)),0)</f>
        <v>0</v>
      </c>
      <c r="F9" s="56">
        <f>IFERROR(INDEX(集計pivot売上!$83:$109,MATCH(集計2021年度販売量あ!$B9,集計pivot売上!$A$83:$A$109,0),MATCH(集計2021年度販売量あ!D$5,集計pivot売上!$83:$83,0)),0)</f>
        <v>0</v>
      </c>
      <c r="G9" s="57">
        <f>IFERROR(INDEX(集計pivot売上!$118:$137,MATCH(集計2021年度販売量あ!$B9,集計pivot売上!$A$118:$A$137,0),MATCH(集計2021年度販売量あ!D$5,集計pivot売上!$118:$118,0)),0)</f>
        <v>0</v>
      </c>
      <c r="H9" s="58">
        <f>IFERROR(INDEX(集計pivot売上!$151:$170,MATCH(集計2021年度販売量あ!$B9,集計pivot売上!$A$151:$A$170,0),MATCH(集計2021年度販売量あ!D$5,集計pivot売上!$151:$151,0)),0)</f>
        <v>0</v>
      </c>
      <c r="I9" s="104"/>
      <c r="J9" s="61">
        <f>IFERROR(INDEX(集計pivot売上!$54:$73,MATCH(集計2021年度販売量あ!$B9,集計pivot売上!$A$54:$A$73,0),MATCH(集計2021年度販売量あ!D$5,集計pivot売上!$54:$54,0)),0)</f>
        <v>0</v>
      </c>
      <c r="K9" s="59">
        <f t="shared" si="1"/>
        <v>0</v>
      </c>
      <c r="L9" s="54">
        <f>IFERROR(INDEX(集計pivot売上!$3:$22,MATCH(集計2021年度販売量あ!$B9,集計pivot売上!$A$3:$A$22,0),MATCH(集計2021年度販売量あ!L$5,集計pivot売上!$3:$3,0)),0)</f>
        <v>0</v>
      </c>
      <c r="M9" s="55">
        <f>IFERROR(INDEX(集計pivot売上!$28:$47,MATCH(集計2021年度販売量あ!$B9,集計pivot売上!$A$28:$A$47,0),MATCH(集計2021年度販売量あ!L$5,集計pivot売上!$28:$28,0)),0)</f>
        <v>0</v>
      </c>
      <c r="N9" s="56">
        <f>IFERROR(INDEX(集計pivot売上!$83:$109,MATCH(集計2021年度販売量あ!$B9,集計pivot売上!$A$83:$A$109,0),MATCH(集計2021年度販売量あ!L$5,集計pivot売上!$83:$83,0)),0)</f>
        <v>0</v>
      </c>
      <c r="O9" s="57">
        <f>IFERROR(INDEX(集計pivot売上!$118:$137,MATCH(集計2021年度販売量あ!$B9,集計pivot売上!$A$118:$A$137,0),MATCH(集計2021年度販売量あ!L$5,集計pivot売上!$118:$118,0)),0)</f>
        <v>0</v>
      </c>
      <c r="P9" s="58">
        <f>IFERROR(INDEX(集計pivot売上!$151:$170,MATCH(集計2021年度販売量あ!$B9,集計pivot売上!$A$151:$A$170,0),MATCH(集計2021年度販売量あ!L$5,集計pivot売上!$151:$151,0)),0)</f>
        <v>0</v>
      </c>
      <c r="Q9" s="104"/>
      <c r="R9" s="61">
        <f>IFERROR(INDEX(集計pivot売上!$54:$73,MATCH(集計2021年度販売量あ!$B9,集計pivot売上!$A$54:$A$73,0),MATCH(集計2021年度販売量あ!L$5,集計pivot売上!$54:$54,0)),0)</f>
        <v>0</v>
      </c>
      <c r="S9" s="59">
        <f t="shared" si="2"/>
        <v>0</v>
      </c>
      <c r="T9" s="54">
        <f>IFERROR(INDEX(集計pivot売上!$3:$22,MATCH(集計2021年度販売量あ!$B9,集計pivot売上!$A$3:$A$22,0),MATCH(集計2021年度販売量あ!T$5,集計pivot売上!$3:$3,0)),0)</f>
        <v>0</v>
      </c>
      <c r="U9" s="55">
        <f>IFERROR(INDEX(集計pivot売上!$28:$47,MATCH(集計2021年度販売量あ!$B9,集計pivot売上!$A$28:$A$47,0),MATCH(集計2021年度販売量あ!T$5,集計pivot売上!$28:$28,0)),0)</f>
        <v>0</v>
      </c>
      <c r="V9" s="56">
        <f>IFERROR(INDEX(集計pivot売上!$83:$109,MATCH(集計2021年度販売量あ!$B9,集計pivot売上!$A$83:$A$109,0),MATCH(集計2021年度販売量あ!T$5,集計pivot売上!$83:$83,0)),0)</f>
        <v>0</v>
      </c>
      <c r="W9" s="57">
        <f>IFERROR(INDEX(集計pivot売上!$118:$137,MATCH(集計2021年度販売量あ!$B9,集計pivot売上!$A$118:$A$137,0),MATCH(集計2021年度販売量あ!T$5,集計pivot売上!$118:$118,0)),0)</f>
        <v>0</v>
      </c>
      <c r="X9" s="58">
        <f>IFERROR(INDEX(集計pivot売上!$151:$170,MATCH(集計2021年度販売量あ!$B9,集計pivot売上!$A$151:$A$170,0),MATCH(集計2021年度販売量あ!T$5,集計pivot売上!$151:$151,0)),0)</f>
        <v>0</v>
      </c>
      <c r="Y9" s="61">
        <f>IFERROR(INDEX(集計pivot売上!$54:$73,MATCH(集計2021年度販売量あ!$B9,集計pivot売上!$A$54:$A$73,0),MATCH(集計2021年度販売量あ!T$5,集計pivot売上!$54:$54,0)),0)</f>
        <v>0</v>
      </c>
      <c r="Z9" s="59">
        <f t="shared" si="3"/>
        <v>0</v>
      </c>
      <c r="AA9" s="54">
        <f>IFERROR(INDEX(集計pivot売上!$3:$22,MATCH(集計2021年度販売量あ!$B9,集計pivot売上!$A$3:$A$22,0),MATCH(集計2021年度販売量あ!AA$5,集計pivot売上!$3:$3,0)),0)</f>
        <v>0</v>
      </c>
      <c r="AB9" s="55">
        <f>IFERROR(INDEX(集計pivot売上!$28:$47,MATCH(集計2021年度販売量あ!$B9,集計pivot売上!$A$28:$A$47,0),MATCH(集計2021年度販売量あ!AA$5,集計pivot売上!$28:$28,0)),0)</f>
        <v>0</v>
      </c>
      <c r="AC9" s="56">
        <f>IFERROR(INDEX(集計pivot売上!$83:$109,MATCH(集計2021年度販売量あ!$B9,集計pivot売上!$A$83:$A$109,0),MATCH(集計2021年度販売量あ!AA$5,集計pivot売上!$83:$83,0)),0)</f>
        <v>0</v>
      </c>
      <c r="AD9" s="57">
        <f>IFERROR(INDEX(集計pivot売上!$118:$137,MATCH(集計2021年度販売量あ!$B9,集計pivot売上!$A$118:$A$137,0),MATCH(集計2021年度販売量あ!AA$5,集計pivot売上!$118:$118,0)),0)</f>
        <v>0</v>
      </c>
      <c r="AE9" s="58">
        <f>IFERROR(INDEX(集計pivot売上!$151:$170,MATCH(集計2021年度販売量あ!$B9,集計pivot売上!$A$151:$A$170,0),MATCH(集計2021年度販売量あ!AA$5,集計pivot売上!$151:$151,0)),0)</f>
        <v>0</v>
      </c>
      <c r="AF9" s="61">
        <f>IFERROR(INDEX(集計pivot売上!$54:$73,MATCH(集計2021年度販売量あ!$B9,集計pivot売上!$A$54:$A$73,0),MATCH(集計2021年度販売量あ!AA$5,集計pivot売上!$54:$54,0)),0)</f>
        <v>0</v>
      </c>
      <c r="AG9" s="59">
        <f t="shared" si="4"/>
        <v>0</v>
      </c>
      <c r="AH9" s="54">
        <f>IFERROR(INDEX(集計pivot売上!$3:$22,MATCH(集計2021年度販売量あ!$B9,集計pivot売上!$A$3:$A$22,0),MATCH(集計2021年度販売量あ!AH$5,集計pivot売上!$3:$3,0)),0)</f>
        <v>0</v>
      </c>
      <c r="AI9" s="55">
        <f>IFERROR(INDEX(集計pivot売上!$28:$47,MATCH(集計2021年度販売量あ!$B9,集計pivot売上!$A$28:$A$47,0),MATCH(集計2021年度販売量あ!AH$5,集計pivot売上!$28:$28,0)),0)</f>
        <v>0</v>
      </c>
      <c r="AJ9" s="56">
        <f>IFERROR(INDEX(集計pivot売上!$83:$109,MATCH(集計2021年度販売量あ!$B9,集計pivot売上!$A$83:$A$109,0),MATCH(集計2021年度販売量あ!AH$5,集計pivot売上!$83:$83,0)),0)</f>
        <v>0</v>
      </c>
      <c r="AK9" s="57">
        <f>IFERROR(INDEX(集計pivot売上!$118:$137,MATCH(集計2021年度販売量あ!$B9,集計pivot売上!$A$118:$A$137,0),MATCH(集計2021年度販売量あ!AH$5,集計pivot売上!$118:$118,0)),0)</f>
        <v>0</v>
      </c>
      <c r="AL9" s="58">
        <f>IFERROR(INDEX(集計pivot売上!$151:$170,MATCH(集計2021年度販売量あ!$B9,集計pivot売上!$A$151:$A$170,0),MATCH(集計2021年度販売量あ!AH$5,集計pivot売上!$151:$151,0)),0)</f>
        <v>0</v>
      </c>
      <c r="AM9" s="61">
        <f>IFERROR(INDEX(集計pivot売上!$54:$73,MATCH(集計2021年度販売量あ!$B9,集計pivot売上!$A$54:$A$73,0),MATCH(集計2021年度販売量あ!AH$5,集計pivot売上!$54:$54,0)),0)</f>
        <v>0</v>
      </c>
      <c r="AN9" s="59">
        <f t="shared" si="5"/>
        <v>0</v>
      </c>
      <c r="AO9" s="54">
        <f>IFERROR(INDEX(集計pivot売上!$3:$22,MATCH(集計2021年度販売量あ!$B9,集計pivot売上!$A$3:$A$22,0),MATCH(集計2021年度販売量あ!AO$5,集計pivot売上!$3:$3,0)),0)</f>
        <v>0</v>
      </c>
      <c r="AP9" s="55">
        <f>IFERROR(INDEX(集計pivot売上!$28:$47,MATCH(集計2021年度販売量あ!$B9,集計pivot売上!$A$28:$A$47,0),MATCH(集計2021年度販売量あ!AO$5,集計pivot売上!$28:$28,0)),0)</f>
        <v>0</v>
      </c>
      <c r="AQ9" s="56">
        <f>IFERROR(INDEX(集計pivot売上!$83:$109,MATCH(集計2021年度販売量あ!$B9,集計pivot売上!$A$83:$A$109,0),MATCH(集計2021年度販売量あ!AO$5,集計pivot売上!$83:$83,0)),0)</f>
        <v>0</v>
      </c>
      <c r="AR9" s="57">
        <f>IFERROR(INDEX(集計pivot売上!$118:$137,MATCH(集計2021年度販売量あ!$B9,集計pivot売上!$A$118:$A$137,0),MATCH(集計2021年度販売量あ!AO$5,集計pivot売上!$118:$118,0)),0)</f>
        <v>0</v>
      </c>
      <c r="AS9" s="58">
        <f>IFERROR(INDEX(集計pivot売上!$151:$170,MATCH(集計2021年度販売量あ!$B9,集計pivot売上!$A$151:$A$170,0),MATCH(集計2021年度販売量あ!AO$5,集計pivot売上!$151:$151,0)),0)</f>
        <v>0</v>
      </c>
      <c r="AT9" s="61">
        <f>IFERROR(INDEX(集計pivot売上!$54:$73,MATCH(集計2021年度販売量あ!$B9,集計pivot売上!$A$54:$A$73,0),MATCH(集計2021年度販売量あ!AO$5,集計pivot売上!$54:$54,0)),0)</f>
        <v>0</v>
      </c>
      <c r="AU9" s="59">
        <f t="shared" si="6"/>
        <v>0</v>
      </c>
      <c r="AV9" s="54">
        <f>IFERROR(INDEX(集計pivot売上!$3:$22,MATCH(集計2021年度販売量あ!$B9,集計pivot売上!$A$3:$A$22,0),MATCH(集計2021年度販売量あ!AV$5,集計pivot売上!$3:$3,0)),0)</f>
        <v>0</v>
      </c>
      <c r="AW9" s="55">
        <f>IFERROR(INDEX(集計pivot売上!$28:$47,MATCH(集計2021年度販売量あ!$B9,集計pivot売上!$A$28:$A$47,0),MATCH(集計2021年度販売量あ!AV$5,集計pivot売上!$28:$28,0)),0)</f>
        <v>0</v>
      </c>
      <c r="AX9" s="56">
        <f>IFERROR(INDEX(集計pivot売上!$83:$109,MATCH(集計2021年度販売量あ!$B9,集計pivot売上!$A$83:$A$109,0),MATCH(集計2021年度販売量あ!AV$5,集計pivot売上!$83:$83,0)),0)</f>
        <v>0</v>
      </c>
      <c r="AY9" s="57">
        <f>IFERROR(INDEX(集計pivot売上!$118:$137,MATCH(集計2021年度販売量あ!$B9,集計pivot売上!$A$118:$A$137,0),MATCH(集計2021年度販売量あ!AV$5,集計pivot売上!$118:$118,0)),0)</f>
        <v>0</v>
      </c>
      <c r="AZ9" s="58">
        <f>IFERROR(INDEX(集計pivot売上!$151:$170,MATCH(集計2021年度販売量あ!$B9,集計pivot売上!$A$151:$A$170,0),MATCH(集計2021年度販売量あ!AV$5,集計pivot売上!$151:$151,0)),0)</f>
        <v>0</v>
      </c>
      <c r="BA9" s="61">
        <f>IFERROR(INDEX(集計pivot売上!$54:$73,MATCH(集計2021年度販売量あ!$B9,集計pivot売上!$A$54:$A$73,0),MATCH(集計2021年度販売量あ!AV$5,集計pivot売上!$54:$54,0)),0)</f>
        <v>0</v>
      </c>
      <c r="BB9" s="59">
        <f t="shared" si="7"/>
        <v>0</v>
      </c>
      <c r="BC9" s="54">
        <f>IFERROR(INDEX(集計pivot売上!$3:$22,MATCH(集計2021年度販売量あ!$B9,集計pivot売上!$A$3:$A$22,0),MATCH(集計2021年度販売量あ!BC$5,集計pivot売上!$3:$3,0)),0)</f>
        <v>0</v>
      </c>
      <c r="BD9" s="55">
        <f>IFERROR(INDEX(集計pivot売上!$28:$47,MATCH(集計2021年度販売量あ!$B9,集計pivot売上!$A$28:$A$47,0),MATCH(集計2021年度販売量あ!BC$5,集計pivot売上!$28:$28,0)),0)</f>
        <v>0</v>
      </c>
      <c r="BE9" s="56">
        <f>IFERROR(INDEX(集計pivot売上!$83:$109,MATCH(集計2021年度販売量あ!$B9,集計pivot売上!$A$83:$A$109,0),MATCH(集計2021年度販売量あ!BC$5,集計pivot売上!$83:$83,0)),0)</f>
        <v>0</v>
      </c>
      <c r="BF9" s="57">
        <f>IFERROR(INDEX(集計pivot売上!$118:$137,MATCH(集計2021年度販売量あ!$B9,集計pivot売上!$A$118:$A$137,0),MATCH(集計2021年度販売量あ!BC$5,集計pivot売上!$118:$118,0)),0)</f>
        <v>0</v>
      </c>
      <c r="BG9" s="58">
        <f>IFERROR(INDEX(集計pivot売上!$151:$170,MATCH(集計2021年度販売量あ!$B9,集計pivot売上!$A$151:$A$170,0),MATCH(集計2021年度販売量あ!BC$5,集計pivot売上!$151:$151,0)),0)</f>
        <v>0</v>
      </c>
      <c r="BH9" s="61">
        <f>IFERROR(INDEX(集計pivot売上!$54:$73,MATCH(集計2021年度販売量あ!$B9,集計pivot売上!$A$54:$A$73,0),MATCH(集計2021年度販売量あ!BC$5,集計pivot売上!$54:$54,0)),0)</f>
        <v>0</v>
      </c>
      <c r="BI9" s="59">
        <f t="shared" si="8"/>
        <v>0</v>
      </c>
      <c r="BJ9" s="54">
        <f>IFERROR(INDEX(集計pivot売上!$3:$22,MATCH(集計2021年度販売量あ!$B9,集計pivot売上!$A$3:$A$22,0),MATCH(集計2021年度販売量あ!BJ$5,集計pivot売上!$3:$3,0)),0)</f>
        <v>0</v>
      </c>
      <c r="BK9" s="55">
        <f>IFERROR(INDEX(集計pivot売上!$28:$47,MATCH(集計2021年度販売量あ!$B9,集計pivot売上!$A$28:$A$47,0),MATCH(集計2021年度販売量あ!BJ$5,集計pivot売上!$28:$28,0)),0)</f>
        <v>0</v>
      </c>
      <c r="BL9" s="56">
        <f>IFERROR(INDEX(集計pivot売上!$83:$109,MATCH(集計2021年度販売量あ!$B9,集計pivot売上!$A$83:$A$109,0),MATCH(集計2021年度販売量あ!BJ$5,集計pivot売上!$83:$83,0)),0)</f>
        <v>0</v>
      </c>
      <c r="BM9" s="57">
        <f>IFERROR(INDEX(集計pivot売上!$118:$137,MATCH(集計2021年度販売量あ!$B9,集計pivot売上!$A$118:$A$137,0),MATCH(集計2021年度販売量あ!BJ$5,集計pivot売上!$118:$118,0)),0)</f>
        <v>0</v>
      </c>
      <c r="BN9" s="58">
        <f>IFERROR(INDEX(集計pivot売上!$151:$170,MATCH(集計2021年度販売量あ!$B9,集計pivot売上!$A$151:$A$170,0),MATCH(集計2021年度販売量あ!BJ$5,集計pivot売上!$151:$151,0)),0)</f>
        <v>0</v>
      </c>
      <c r="BO9" s="61">
        <f>IFERROR(INDEX(集計pivot売上!$54:$73,MATCH(集計2021年度販売量あ!$B9,集計pivot売上!$A$54:$A$73,0),MATCH(集計2021年度販売量あ!BJ$5,集計pivot売上!$54:$54,0)),0)</f>
        <v>0</v>
      </c>
      <c r="BP9" s="59">
        <f t="shared" si="9"/>
        <v>0</v>
      </c>
      <c r="BQ9" s="54">
        <f>IFERROR(INDEX(集計pivot売上!$3:$22,MATCH(集計2021年度販売量あ!$B9,集計pivot売上!$A$3:$A$22,0),MATCH(集計2021年度販売量あ!BQ$5,集計pivot売上!$3:$3,0)),0)</f>
        <v>0</v>
      </c>
      <c r="BR9" s="55">
        <f>IFERROR(INDEX(集計pivot売上!$28:$47,MATCH(集計2021年度販売量あ!$B9,集計pivot売上!$A$28:$A$47,0),MATCH(集計2021年度販売量あ!BQ$5,集計pivot売上!$28:$28,0)),0)</f>
        <v>0</v>
      </c>
      <c r="BS9" s="56">
        <f>IFERROR(INDEX(集計pivot売上!$83:$109,MATCH(集計2021年度販売量あ!$B9,集計pivot売上!$A$83:$A$109,0),MATCH(集計2021年度販売量あ!BQ$5,集計pivot売上!$83:$83,0)),0)</f>
        <v>0</v>
      </c>
      <c r="BT9" s="57">
        <f>IFERROR(INDEX(集計pivot売上!$118:$137,MATCH(集計2021年度販売量あ!$B9,集計pivot売上!$A$118:$A$137,0),MATCH(集計2021年度販売量あ!BQ$5,集計pivot売上!$118:$118,0)),0)</f>
        <v>0</v>
      </c>
      <c r="BU9" s="58">
        <f>IFERROR(INDEX(集計pivot売上!$151:$170,MATCH(集計2021年度販売量あ!$B9,集計pivot売上!$A$151:$A$170,0),MATCH(集計2021年度販売量あ!BQ$5,集計pivot売上!$151:$151,0)),0)</f>
        <v>0</v>
      </c>
      <c r="BV9" s="61">
        <f>IFERROR(INDEX(集計pivot売上!$54:$73,MATCH(集計2021年度販売量あ!$B9,集計pivot売上!$A$54:$A$73,0),MATCH(集計2021年度販売量あ!BQ$5,集計pivot売上!$54:$54,0)),0)</f>
        <v>0</v>
      </c>
      <c r="BW9" s="59">
        <f t="shared" si="10"/>
        <v>0</v>
      </c>
      <c r="BX9" s="54">
        <f>IFERROR(INDEX(集計pivot売上!$3:$22,MATCH(集計2021年度販売量あ!$B9,集計pivot売上!$A$3:$A$22,0),MATCH(集計2021年度販売量あ!BX$5,集計pivot売上!$3:$3,0)),0)</f>
        <v>0</v>
      </c>
      <c r="BY9" s="55">
        <f>IFERROR(INDEX(集計pivot売上!$28:$47,MATCH(集計2021年度販売量あ!$B9,集計pivot売上!$A$28:$A$47,0),MATCH(集計2021年度販売量あ!BX$5,集計pivot売上!$28:$28,0)),0)</f>
        <v>0</v>
      </c>
      <c r="BZ9" s="56">
        <f>IFERROR(INDEX(集計pivot売上!$83:$109,MATCH(集計2021年度販売量あ!$B9,集計pivot売上!$A$83:$A$109,0),MATCH(集計2021年度販売量あ!BX$5,集計pivot売上!$83:$83,0)),0)</f>
        <v>0</v>
      </c>
      <c r="CA9" s="57">
        <f>IFERROR(INDEX(集計pivot売上!$118:$137,MATCH(集計2021年度販売量あ!$B9,集計pivot売上!$A$118:$A$137,0),MATCH(集計2021年度販売量あ!BX$5,集計pivot売上!$118:$118,0)),0)</f>
        <v>0</v>
      </c>
      <c r="CB9" s="58">
        <f>IFERROR(INDEX(集計pivot売上!$151:$170,MATCH(集計2021年度販売量あ!$B9,集計pivot売上!$A$151:$A$170,0),MATCH(集計2021年度販売量あ!BX$5,集計pivot売上!$151:$151,0)),0)</f>
        <v>0</v>
      </c>
      <c r="CC9" s="61">
        <f>IFERROR(INDEX(集計pivot売上!$54:$73,MATCH(集計2021年度販売量あ!$B9,集計pivot売上!$A$54:$A$73,0),MATCH(集計2021年度販売量あ!BX$5,集計pivot売上!$54:$54,0)),0)</f>
        <v>0</v>
      </c>
      <c r="CD9" s="59">
        <f t="shared" si="11"/>
        <v>0</v>
      </c>
      <c r="CE9" s="54">
        <f>IFERROR(INDEX(集計pivot売上!$3:$22,MATCH(集計2021年度販売量あ!$B9,集計pivot売上!$A$3:$A$22,0),MATCH(集計2021年度販売量あ!CE$5,集計pivot売上!$3:$3,0)),0)</f>
        <v>0</v>
      </c>
      <c r="CF9" s="55">
        <f>IFERROR(INDEX(集計pivot売上!$28:$47,MATCH(集計2021年度販売量あ!$B9,集計pivot売上!$A$28:$A$47,0),MATCH(集計2021年度販売量あ!CE$5,集計pivot売上!$28:$28,0)),0)</f>
        <v>0</v>
      </c>
      <c r="CG9" s="56">
        <f>IFERROR(INDEX(集計pivot売上!$83:$109,MATCH(集計2021年度販売量あ!$B9,集計pivot売上!$A$83:$A$109,0),MATCH(集計2021年度販売量あ!CE$5,集計pivot売上!$83:$83,0)),0)</f>
        <v>0</v>
      </c>
      <c r="CH9" s="57">
        <f>IFERROR(INDEX(集計pivot売上!$118:$137,MATCH(集計2021年度販売量あ!$B9,集計pivot売上!$A$118:$A$137,0),MATCH(集計2021年度販売量あ!CE$5,集計pivot売上!$118:$118,0)),0)</f>
        <v>0</v>
      </c>
      <c r="CI9" s="58">
        <f>IFERROR(INDEX(集計pivot売上!$151:$170,MATCH(集計2021年度販売量あ!$B9,集計pivot売上!$A$151:$A$170,0),MATCH(集計2021年度販売量あ!CE$5,集計pivot売上!$151:$151,0)),0)</f>
        <v>0</v>
      </c>
      <c r="CJ9" s="61">
        <f>IFERROR(INDEX(集計pivot売上!$54:$73,MATCH(集計2021年度販売量あ!$B9,集計pivot売上!$A$54:$A$73,0),MATCH(集計2021年度販売量あ!CE$5,集計pivot売上!$54:$54,0)),0)</f>
        <v>0</v>
      </c>
      <c r="CK9" s="63">
        <f t="shared" si="12"/>
        <v>0</v>
      </c>
      <c r="CM9" t="str">
        <f t="shared" si="0"/>
        <v>連続式蒸留焼酎</v>
      </c>
      <c r="CN9" s="46">
        <f t="shared" si="13"/>
        <v>0</v>
      </c>
      <c r="CO9" s="46">
        <f t="shared" si="14"/>
        <v>0</v>
      </c>
      <c r="CP9" s="46">
        <f t="shared" si="15"/>
        <v>0</v>
      </c>
    </row>
    <row r="10" spans="2:94" s="46" customFormat="1" x14ac:dyDescent="0.55000000000000004">
      <c r="B10" s="52" t="str">
        <f>'master（記入例）'!AL6</f>
        <v>単式蒸留焼酎</v>
      </c>
      <c r="C10" s="100">
        <v>0</v>
      </c>
      <c r="D10" s="54">
        <f>IFERROR(INDEX(集計pivot売上!$3:$22,MATCH(集計2021年度販売量あ!$B10,集計pivot売上!$A$3:$A$22,0),MATCH(集計2021年度販売量あ!D$5,集計pivot売上!$3:$3,0)),0)</f>
        <v>0</v>
      </c>
      <c r="E10" s="55">
        <f>IFERROR(INDEX(集計pivot売上!$28:$47,MATCH(集計2021年度販売量あ!$B10,集計pivot売上!$A$28:$A$47,0),MATCH(集計2021年度販売量あ!D$5,集計pivot売上!$28:$28,0)),0)</f>
        <v>0</v>
      </c>
      <c r="F10" s="56">
        <f>IFERROR(INDEX(集計pivot売上!$83:$109,MATCH(集計2021年度販売量あ!$B10,集計pivot売上!$A$83:$A$109,0),MATCH(集計2021年度販売量あ!D$5,集計pivot売上!$83:$83,0)),0)</f>
        <v>0</v>
      </c>
      <c r="G10" s="57">
        <f>IFERROR(INDEX(集計pivot売上!$118:$137,MATCH(集計2021年度販売量あ!$B10,集計pivot売上!$A$118:$A$137,0),MATCH(集計2021年度販売量あ!D$5,集計pivot売上!$118:$118,0)),0)</f>
        <v>0</v>
      </c>
      <c r="H10" s="58">
        <f>IFERROR(INDEX(集計pivot売上!$151:$170,MATCH(集計2021年度販売量あ!$B10,集計pivot売上!$A$151:$A$170,0),MATCH(集計2021年度販売量あ!D$5,集計pivot売上!$151:$151,0)),0)</f>
        <v>0</v>
      </c>
      <c r="I10" s="104"/>
      <c r="J10" s="61">
        <f>IFERROR(INDEX(集計pivot売上!$54:$73,MATCH(集計2021年度販売量あ!$B10,集計pivot売上!$A$54:$A$73,0),MATCH(集計2021年度販売量あ!D$5,集計pivot売上!$54:$54,0)),0)</f>
        <v>0</v>
      </c>
      <c r="K10" s="59">
        <f t="shared" si="1"/>
        <v>0</v>
      </c>
      <c r="L10" s="54">
        <f>IFERROR(INDEX(集計pivot売上!$3:$22,MATCH(集計2021年度販売量あ!$B10,集計pivot売上!$A$3:$A$22,0),MATCH(集計2021年度販売量あ!L$5,集計pivot売上!$3:$3,0)),0)</f>
        <v>0</v>
      </c>
      <c r="M10" s="55">
        <f>IFERROR(INDEX(集計pivot売上!$28:$47,MATCH(集計2021年度販売量あ!$B10,集計pivot売上!$A$28:$A$47,0),MATCH(集計2021年度販売量あ!L$5,集計pivot売上!$28:$28,0)),0)</f>
        <v>0</v>
      </c>
      <c r="N10" s="56">
        <f>IFERROR(INDEX(集計pivot売上!$83:$109,MATCH(集計2021年度販売量あ!$B10,集計pivot売上!$A$83:$A$109,0),MATCH(集計2021年度販売量あ!L$5,集計pivot売上!$83:$83,0)),0)</f>
        <v>0</v>
      </c>
      <c r="O10" s="57">
        <f>IFERROR(INDEX(集計pivot売上!$118:$137,MATCH(集計2021年度販売量あ!$B10,集計pivot売上!$A$118:$A$137,0),MATCH(集計2021年度販売量あ!L$5,集計pivot売上!$118:$118,0)),0)</f>
        <v>0</v>
      </c>
      <c r="P10" s="58">
        <f>IFERROR(INDEX(集計pivot売上!$151:$170,MATCH(集計2021年度販売量あ!$B10,集計pivot売上!$A$151:$A$170,0),MATCH(集計2021年度販売量あ!L$5,集計pivot売上!$151:$151,0)),0)</f>
        <v>0</v>
      </c>
      <c r="Q10" s="104"/>
      <c r="R10" s="61">
        <f>IFERROR(INDEX(集計pivot売上!$54:$73,MATCH(集計2021年度販売量あ!$B10,集計pivot売上!$A$54:$A$73,0),MATCH(集計2021年度販売量あ!L$5,集計pivot売上!$54:$54,0)),0)</f>
        <v>0</v>
      </c>
      <c r="S10" s="59">
        <f t="shared" si="2"/>
        <v>0</v>
      </c>
      <c r="T10" s="54">
        <f>IFERROR(INDEX(集計pivot売上!$3:$22,MATCH(集計2021年度販売量あ!$B10,集計pivot売上!$A$3:$A$22,0),MATCH(集計2021年度販売量あ!T$5,集計pivot売上!$3:$3,0)),0)</f>
        <v>0</v>
      </c>
      <c r="U10" s="55">
        <f>IFERROR(INDEX(集計pivot売上!$28:$47,MATCH(集計2021年度販売量あ!$B10,集計pivot売上!$A$28:$A$47,0),MATCH(集計2021年度販売量あ!T$5,集計pivot売上!$28:$28,0)),0)</f>
        <v>0</v>
      </c>
      <c r="V10" s="56">
        <f>IFERROR(INDEX(集計pivot売上!$83:$109,MATCH(集計2021年度販売量あ!$B10,集計pivot売上!$A$83:$A$109,0),MATCH(集計2021年度販売量あ!T$5,集計pivot売上!$83:$83,0)),0)</f>
        <v>0</v>
      </c>
      <c r="W10" s="57">
        <f>IFERROR(INDEX(集計pivot売上!$118:$137,MATCH(集計2021年度販売量あ!$B10,集計pivot売上!$A$118:$A$137,0),MATCH(集計2021年度販売量あ!T$5,集計pivot売上!$118:$118,0)),0)</f>
        <v>0</v>
      </c>
      <c r="X10" s="58">
        <f>IFERROR(INDEX(集計pivot売上!$151:$170,MATCH(集計2021年度販売量あ!$B10,集計pivot売上!$A$151:$A$170,0),MATCH(集計2021年度販売量あ!T$5,集計pivot売上!$151:$151,0)),0)</f>
        <v>0</v>
      </c>
      <c r="Y10" s="61">
        <f>IFERROR(INDEX(集計pivot売上!$54:$73,MATCH(集計2021年度販売量あ!$B10,集計pivot売上!$A$54:$A$73,0),MATCH(集計2021年度販売量あ!T$5,集計pivot売上!$54:$54,0)),0)</f>
        <v>0</v>
      </c>
      <c r="Z10" s="59">
        <f t="shared" si="3"/>
        <v>0</v>
      </c>
      <c r="AA10" s="54">
        <f>IFERROR(INDEX(集計pivot売上!$3:$22,MATCH(集計2021年度販売量あ!$B10,集計pivot売上!$A$3:$A$22,0),MATCH(集計2021年度販売量あ!AA$5,集計pivot売上!$3:$3,0)),0)</f>
        <v>0</v>
      </c>
      <c r="AB10" s="55">
        <f>IFERROR(INDEX(集計pivot売上!$28:$47,MATCH(集計2021年度販売量あ!$B10,集計pivot売上!$A$28:$A$47,0),MATCH(集計2021年度販売量あ!AA$5,集計pivot売上!$28:$28,0)),0)</f>
        <v>0</v>
      </c>
      <c r="AC10" s="56">
        <f>IFERROR(INDEX(集計pivot売上!$83:$109,MATCH(集計2021年度販売量あ!$B10,集計pivot売上!$A$83:$A$109,0),MATCH(集計2021年度販売量あ!AA$5,集計pivot売上!$83:$83,0)),0)</f>
        <v>0</v>
      </c>
      <c r="AD10" s="57">
        <f>IFERROR(INDEX(集計pivot売上!$118:$137,MATCH(集計2021年度販売量あ!$B10,集計pivot売上!$A$118:$A$137,0),MATCH(集計2021年度販売量あ!AA$5,集計pivot売上!$118:$118,0)),0)</f>
        <v>0</v>
      </c>
      <c r="AE10" s="58">
        <f>IFERROR(INDEX(集計pivot売上!$151:$170,MATCH(集計2021年度販売量あ!$B10,集計pivot売上!$A$151:$A$170,0),MATCH(集計2021年度販売量あ!AA$5,集計pivot売上!$151:$151,0)),0)</f>
        <v>0</v>
      </c>
      <c r="AF10" s="61">
        <f>IFERROR(INDEX(集計pivot売上!$54:$73,MATCH(集計2021年度販売量あ!$B10,集計pivot売上!$A$54:$A$73,0),MATCH(集計2021年度販売量あ!AA$5,集計pivot売上!$54:$54,0)),0)</f>
        <v>0</v>
      </c>
      <c r="AG10" s="59">
        <f t="shared" si="4"/>
        <v>0</v>
      </c>
      <c r="AH10" s="54">
        <f>IFERROR(INDEX(集計pivot売上!$3:$22,MATCH(集計2021年度販売量あ!$B10,集計pivot売上!$A$3:$A$22,0),MATCH(集計2021年度販売量あ!AH$5,集計pivot売上!$3:$3,0)),0)</f>
        <v>0</v>
      </c>
      <c r="AI10" s="55">
        <f>IFERROR(INDEX(集計pivot売上!$28:$47,MATCH(集計2021年度販売量あ!$B10,集計pivot売上!$A$28:$A$47,0),MATCH(集計2021年度販売量あ!AH$5,集計pivot売上!$28:$28,0)),0)</f>
        <v>0</v>
      </c>
      <c r="AJ10" s="56">
        <f>IFERROR(INDEX(集計pivot売上!$83:$109,MATCH(集計2021年度販売量あ!$B10,集計pivot売上!$A$83:$A$109,0),MATCH(集計2021年度販売量あ!AH$5,集計pivot売上!$83:$83,0)),0)</f>
        <v>0</v>
      </c>
      <c r="AK10" s="57">
        <f>IFERROR(INDEX(集計pivot売上!$118:$137,MATCH(集計2021年度販売量あ!$B10,集計pivot売上!$A$118:$A$137,0),MATCH(集計2021年度販売量あ!AH$5,集計pivot売上!$118:$118,0)),0)</f>
        <v>0</v>
      </c>
      <c r="AL10" s="58">
        <f>IFERROR(INDEX(集計pivot売上!$151:$170,MATCH(集計2021年度販売量あ!$B10,集計pivot売上!$A$151:$A$170,0),MATCH(集計2021年度販売量あ!AH$5,集計pivot売上!$151:$151,0)),0)</f>
        <v>0</v>
      </c>
      <c r="AM10" s="61">
        <f>IFERROR(INDEX(集計pivot売上!$54:$73,MATCH(集計2021年度販売量あ!$B10,集計pivot売上!$A$54:$A$73,0),MATCH(集計2021年度販売量あ!AH$5,集計pivot売上!$54:$54,0)),0)</f>
        <v>0</v>
      </c>
      <c r="AN10" s="59">
        <f t="shared" si="5"/>
        <v>0</v>
      </c>
      <c r="AO10" s="54">
        <f>IFERROR(INDEX(集計pivot売上!$3:$22,MATCH(集計2021年度販売量あ!$B10,集計pivot売上!$A$3:$A$22,0),MATCH(集計2021年度販売量あ!AO$5,集計pivot売上!$3:$3,0)),0)</f>
        <v>0</v>
      </c>
      <c r="AP10" s="55">
        <f>IFERROR(INDEX(集計pivot売上!$28:$47,MATCH(集計2021年度販売量あ!$B10,集計pivot売上!$A$28:$A$47,0),MATCH(集計2021年度販売量あ!AO$5,集計pivot売上!$28:$28,0)),0)</f>
        <v>0</v>
      </c>
      <c r="AQ10" s="56">
        <f>IFERROR(INDEX(集計pivot売上!$83:$109,MATCH(集計2021年度販売量あ!$B10,集計pivot売上!$A$83:$A$109,0),MATCH(集計2021年度販売量あ!AO$5,集計pivot売上!$83:$83,0)),0)</f>
        <v>0</v>
      </c>
      <c r="AR10" s="57">
        <f>IFERROR(INDEX(集計pivot売上!$118:$137,MATCH(集計2021年度販売量あ!$B10,集計pivot売上!$A$118:$A$137,0),MATCH(集計2021年度販売量あ!AO$5,集計pivot売上!$118:$118,0)),0)</f>
        <v>0</v>
      </c>
      <c r="AS10" s="58">
        <f>IFERROR(INDEX(集計pivot売上!$151:$170,MATCH(集計2021年度販売量あ!$B10,集計pivot売上!$A$151:$A$170,0),MATCH(集計2021年度販売量あ!AO$5,集計pivot売上!$151:$151,0)),0)</f>
        <v>0</v>
      </c>
      <c r="AT10" s="61">
        <f>IFERROR(INDEX(集計pivot売上!$54:$73,MATCH(集計2021年度販売量あ!$B10,集計pivot売上!$A$54:$A$73,0),MATCH(集計2021年度販売量あ!AO$5,集計pivot売上!$54:$54,0)),0)</f>
        <v>0</v>
      </c>
      <c r="AU10" s="59">
        <f t="shared" si="6"/>
        <v>0</v>
      </c>
      <c r="AV10" s="54">
        <f>IFERROR(INDEX(集計pivot売上!$3:$22,MATCH(集計2021年度販売量あ!$B10,集計pivot売上!$A$3:$A$22,0),MATCH(集計2021年度販売量あ!AV$5,集計pivot売上!$3:$3,0)),0)</f>
        <v>0</v>
      </c>
      <c r="AW10" s="55">
        <f>IFERROR(INDEX(集計pivot売上!$28:$47,MATCH(集計2021年度販売量あ!$B10,集計pivot売上!$A$28:$A$47,0),MATCH(集計2021年度販売量あ!AV$5,集計pivot売上!$28:$28,0)),0)</f>
        <v>0</v>
      </c>
      <c r="AX10" s="56">
        <f>IFERROR(INDEX(集計pivot売上!$83:$109,MATCH(集計2021年度販売量あ!$B10,集計pivot売上!$A$83:$A$109,0),MATCH(集計2021年度販売量あ!AV$5,集計pivot売上!$83:$83,0)),0)</f>
        <v>0</v>
      </c>
      <c r="AY10" s="57">
        <f>IFERROR(INDEX(集計pivot売上!$118:$137,MATCH(集計2021年度販売量あ!$B10,集計pivot売上!$A$118:$A$137,0),MATCH(集計2021年度販売量あ!AV$5,集計pivot売上!$118:$118,0)),0)</f>
        <v>0</v>
      </c>
      <c r="AZ10" s="58">
        <f>IFERROR(INDEX(集計pivot売上!$151:$170,MATCH(集計2021年度販売量あ!$B10,集計pivot売上!$A$151:$A$170,0),MATCH(集計2021年度販売量あ!AV$5,集計pivot売上!$151:$151,0)),0)</f>
        <v>0</v>
      </c>
      <c r="BA10" s="61">
        <f>IFERROR(INDEX(集計pivot売上!$54:$73,MATCH(集計2021年度販売量あ!$B10,集計pivot売上!$A$54:$A$73,0),MATCH(集計2021年度販売量あ!AV$5,集計pivot売上!$54:$54,0)),0)</f>
        <v>0</v>
      </c>
      <c r="BB10" s="59">
        <f t="shared" si="7"/>
        <v>0</v>
      </c>
      <c r="BC10" s="54">
        <f>IFERROR(INDEX(集計pivot売上!$3:$22,MATCH(集計2021年度販売量あ!$B10,集計pivot売上!$A$3:$A$22,0),MATCH(集計2021年度販売量あ!BC$5,集計pivot売上!$3:$3,0)),0)</f>
        <v>0</v>
      </c>
      <c r="BD10" s="55">
        <f>IFERROR(INDEX(集計pivot売上!$28:$47,MATCH(集計2021年度販売量あ!$B10,集計pivot売上!$A$28:$A$47,0),MATCH(集計2021年度販売量あ!BC$5,集計pivot売上!$28:$28,0)),0)</f>
        <v>0</v>
      </c>
      <c r="BE10" s="56">
        <f>IFERROR(INDEX(集計pivot売上!$83:$109,MATCH(集計2021年度販売量あ!$B10,集計pivot売上!$A$83:$A$109,0),MATCH(集計2021年度販売量あ!BC$5,集計pivot売上!$83:$83,0)),0)</f>
        <v>0</v>
      </c>
      <c r="BF10" s="57">
        <f>IFERROR(INDEX(集計pivot売上!$118:$137,MATCH(集計2021年度販売量あ!$B10,集計pivot売上!$A$118:$A$137,0),MATCH(集計2021年度販売量あ!BC$5,集計pivot売上!$118:$118,0)),0)</f>
        <v>0</v>
      </c>
      <c r="BG10" s="58">
        <f>IFERROR(INDEX(集計pivot売上!$151:$170,MATCH(集計2021年度販売量あ!$B10,集計pivot売上!$A$151:$A$170,0),MATCH(集計2021年度販売量あ!BC$5,集計pivot売上!$151:$151,0)),0)</f>
        <v>0</v>
      </c>
      <c r="BH10" s="61">
        <f>IFERROR(INDEX(集計pivot売上!$54:$73,MATCH(集計2021年度販売量あ!$B10,集計pivot売上!$A$54:$A$73,0),MATCH(集計2021年度販売量あ!BC$5,集計pivot売上!$54:$54,0)),0)</f>
        <v>0</v>
      </c>
      <c r="BI10" s="59">
        <f t="shared" si="8"/>
        <v>0</v>
      </c>
      <c r="BJ10" s="54">
        <f>IFERROR(INDEX(集計pivot売上!$3:$22,MATCH(集計2021年度販売量あ!$B10,集計pivot売上!$A$3:$A$22,0),MATCH(集計2021年度販売量あ!BJ$5,集計pivot売上!$3:$3,0)),0)</f>
        <v>0</v>
      </c>
      <c r="BK10" s="55">
        <f>IFERROR(INDEX(集計pivot売上!$28:$47,MATCH(集計2021年度販売量あ!$B10,集計pivot売上!$A$28:$A$47,0),MATCH(集計2021年度販売量あ!BJ$5,集計pivot売上!$28:$28,0)),0)</f>
        <v>0</v>
      </c>
      <c r="BL10" s="56">
        <f>IFERROR(INDEX(集計pivot売上!$83:$109,MATCH(集計2021年度販売量あ!$B10,集計pivot売上!$A$83:$A$109,0),MATCH(集計2021年度販売量あ!BJ$5,集計pivot売上!$83:$83,0)),0)</f>
        <v>0</v>
      </c>
      <c r="BM10" s="57">
        <f>IFERROR(INDEX(集計pivot売上!$118:$137,MATCH(集計2021年度販売量あ!$B10,集計pivot売上!$A$118:$A$137,0),MATCH(集計2021年度販売量あ!BJ$5,集計pivot売上!$118:$118,0)),0)</f>
        <v>0</v>
      </c>
      <c r="BN10" s="58">
        <f>IFERROR(INDEX(集計pivot売上!$151:$170,MATCH(集計2021年度販売量あ!$B10,集計pivot売上!$A$151:$A$170,0),MATCH(集計2021年度販売量あ!BJ$5,集計pivot売上!$151:$151,0)),0)</f>
        <v>0</v>
      </c>
      <c r="BO10" s="61">
        <f>IFERROR(INDEX(集計pivot売上!$54:$73,MATCH(集計2021年度販売量あ!$B10,集計pivot売上!$A$54:$A$73,0),MATCH(集計2021年度販売量あ!BJ$5,集計pivot売上!$54:$54,0)),0)</f>
        <v>0</v>
      </c>
      <c r="BP10" s="59">
        <f t="shared" si="9"/>
        <v>0</v>
      </c>
      <c r="BQ10" s="54">
        <f>IFERROR(INDEX(集計pivot売上!$3:$22,MATCH(集計2021年度販売量あ!$B10,集計pivot売上!$A$3:$A$22,0),MATCH(集計2021年度販売量あ!BQ$5,集計pivot売上!$3:$3,0)),0)</f>
        <v>0</v>
      </c>
      <c r="BR10" s="55">
        <f>IFERROR(INDEX(集計pivot売上!$28:$47,MATCH(集計2021年度販売量あ!$B10,集計pivot売上!$A$28:$A$47,0),MATCH(集計2021年度販売量あ!BQ$5,集計pivot売上!$28:$28,0)),0)</f>
        <v>0</v>
      </c>
      <c r="BS10" s="56">
        <f>IFERROR(INDEX(集計pivot売上!$83:$109,MATCH(集計2021年度販売量あ!$B10,集計pivot売上!$A$83:$A$109,0),MATCH(集計2021年度販売量あ!BQ$5,集計pivot売上!$83:$83,0)),0)</f>
        <v>0</v>
      </c>
      <c r="BT10" s="57">
        <f>IFERROR(INDEX(集計pivot売上!$118:$137,MATCH(集計2021年度販売量あ!$B10,集計pivot売上!$A$118:$A$137,0),MATCH(集計2021年度販売量あ!BQ$5,集計pivot売上!$118:$118,0)),0)</f>
        <v>0</v>
      </c>
      <c r="BU10" s="58">
        <f>IFERROR(INDEX(集計pivot売上!$151:$170,MATCH(集計2021年度販売量あ!$B10,集計pivot売上!$A$151:$A$170,0),MATCH(集計2021年度販売量あ!BQ$5,集計pivot売上!$151:$151,0)),0)</f>
        <v>0</v>
      </c>
      <c r="BV10" s="61">
        <f>IFERROR(INDEX(集計pivot売上!$54:$73,MATCH(集計2021年度販売量あ!$B10,集計pivot売上!$A$54:$A$73,0),MATCH(集計2021年度販売量あ!BQ$5,集計pivot売上!$54:$54,0)),0)</f>
        <v>0</v>
      </c>
      <c r="BW10" s="59">
        <f t="shared" si="10"/>
        <v>0</v>
      </c>
      <c r="BX10" s="54">
        <f>IFERROR(INDEX(集計pivot売上!$3:$22,MATCH(集計2021年度販売量あ!$B10,集計pivot売上!$A$3:$A$22,0),MATCH(集計2021年度販売量あ!BX$5,集計pivot売上!$3:$3,0)),0)</f>
        <v>0</v>
      </c>
      <c r="BY10" s="55">
        <f>IFERROR(INDEX(集計pivot売上!$28:$47,MATCH(集計2021年度販売量あ!$B10,集計pivot売上!$A$28:$A$47,0),MATCH(集計2021年度販売量あ!BX$5,集計pivot売上!$28:$28,0)),0)</f>
        <v>0</v>
      </c>
      <c r="BZ10" s="56">
        <f>IFERROR(INDEX(集計pivot売上!$83:$109,MATCH(集計2021年度販売量あ!$B10,集計pivot売上!$A$83:$A$109,0),MATCH(集計2021年度販売量あ!BX$5,集計pivot売上!$83:$83,0)),0)</f>
        <v>0</v>
      </c>
      <c r="CA10" s="57">
        <f>IFERROR(INDEX(集計pivot売上!$118:$137,MATCH(集計2021年度販売量あ!$B10,集計pivot売上!$A$118:$A$137,0),MATCH(集計2021年度販売量あ!BX$5,集計pivot売上!$118:$118,0)),0)</f>
        <v>0</v>
      </c>
      <c r="CB10" s="58">
        <f>IFERROR(INDEX(集計pivot売上!$151:$170,MATCH(集計2021年度販売量あ!$B10,集計pivot売上!$A$151:$A$170,0),MATCH(集計2021年度販売量あ!BX$5,集計pivot売上!$151:$151,0)),0)</f>
        <v>0</v>
      </c>
      <c r="CC10" s="61">
        <f>IFERROR(INDEX(集計pivot売上!$54:$73,MATCH(集計2021年度販売量あ!$B10,集計pivot売上!$A$54:$A$73,0),MATCH(集計2021年度販売量あ!BX$5,集計pivot売上!$54:$54,0)),0)</f>
        <v>0</v>
      </c>
      <c r="CD10" s="59">
        <f t="shared" si="11"/>
        <v>0</v>
      </c>
      <c r="CE10" s="54">
        <f>IFERROR(INDEX(集計pivot売上!$3:$22,MATCH(集計2021年度販売量あ!$B10,集計pivot売上!$A$3:$A$22,0),MATCH(集計2021年度販売量あ!CE$5,集計pivot売上!$3:$3,0)),0)</f>
        <v>0</v>
      </c>
      <c r="CF10" s="55">
        <f>IFERROR(INDEX(集計pivot売上!$28:$47,MATCH(集計2021年度販売量あ!$B10,集計pivot売上!$A$28:$A$47,0),MATCH(集計2021年度販売量あ!CE$5,集計pivot売上!$28:$28,0)),0)</f>
        <v>0</v>
      </c>
      <c r="CG10" s="56">
        <f>IFERROR(INDEX(集計pivot売上!$83:$109,MATCH(集計2021年度販売量あ!$B10,集計pivot売上!$A$83:$A$109,0),MATCH(集計2021年度販売量あ!CE$5,集計pivot売上!$83:$83,0)),0)</f>
        <v>0</v>
      </c>
      <c r="CH10" s="57">
        <f>IFERROR(INDEX(集計pivot売上!$118:$137,MATCH(集計2021年度販売量あ!$B10,集計pivot売上!$A$118:$A$137,0),MATCH(集計2021年度販売量あ!CE$5,集計pivot売上!$118:$118,0)),0)</f>
        <v>0</v>
      </c>
      <c r="CI10" s="58">
        <f>IFERROR(INDEX(集計pivot売上!$151:$170,MATCH(集計2021年度販売量あ!$B10,集計pivot売上!$A$151:$A$170,0),MATCH(集計2021年度販売量あ!CE$5,集計pivot売上!$151:$151,0)),0)</f>
        <v>0</v>
      </c>
      <c r="CJ10" s="61">
        <f>IFERROR(INDEX(集計pivot売上!$54:$73,MATCH(集計2021年度販売量あ!$B10,集計pivot売上!$A$54:$A$73,0),MATCH(集計2021年度販売量あ!CE$5,集計pivot売上!$54:$54,0)),0)</f>
        <v>0</v>
      </c>
      <c r="CK10" s="63">
        <f t="shared" si="12"/>
        <v>0</v>
      </c>
      <c r="CM10" t="str">
        <f t="shared" si="0"/>
        <v>単式蒸留焼酎</v>
      </c>
      <c r="CN10" s="46">
        <f t="shared" si="13"/>
        <v>0</v>
      </c>
      <c r="CO10" s="46">
        <f t="shared" si="14"/>
        <v>0</v>
      </c>
      <c r="CP10" s="46">
        <f t="shared" si="15"/>
        <v>0</v>
      </c>
    </row>
    <row r="11" spans="2:94" s="46" customFormat="1" x14ac:dyDescent="0.55000000000000004">
      <c r="B11" s="52" t="str">
        <f>'master（記入例）'!AL7</f>
        <v>みりん</v>
      </c>
      <c r="C11" s="100">
        <v>0</v>
      </c>
      <c r="D11" s="54">
        <f>IFERROR(INDEX(集計pivot売上!$3:$22,MATCH(集計2021年度販売量あ!$B11,集計pivot売上!$A$3:$A$22,0),MATCH(集計2021年度販売量あ!D$5,集計pivot売上!$3:$3,0)),0)</f>
        <v>0</v>
      </c>
      <c r="E11" s="55">
        <f>IFERROR(INDEX(集計pivot売上!$28:$47,MATCH(集計2021年度販売量あ!$B11,集計pivot売上!$A$28:$A$47,0),MATCH(集計2021年度販売量あ!D$5,集計pivot売上!$28:$28,0)),0)</f>
        <v>0</v>
      </c>
      <c r="F11" s="56">
        <f>IFERROR(INDEX(集計pivot売上!$83:$109,MATCH(集計2021年度販売量あ!$B11,集計pivot売上!$A$83:$A$109,0),MATCH(集計2021年度販売量あ!D$5,集計pivot売上!$83:$83,0)),0)</f>
        <v>0</v>
      </c>
      <c r="G11" s="57">
        <f>IFERROR(INDEX(集計pivot売上!$118:$137,MATCH(集計2021年度販売量あ!$B11,集計pivot売上!$A$118:$A$137,0),MATCH(集計2021年度販売量あ!D$5,集計pivot売上!$118:$118,0)),0)</f>
        <v>0</v>
      </c>
      <c r="H11" s="58">
        <f>IFERROR(INDEX(集計pivot売上!$151:$170,MATCH(集計2021年度販売量あ!$B11,集計pivot売上!$A$151:$A$170,0),MATCH(集計2021年度販売量あ!D$5,集計pivot売上!$151:$151,0)),0)</f>
        <v>0</v>
      </c>
      <c r="I11" s="104"/>
      <c r="J11" s="61">
        <f>IFERROR(INDEX(集計pivot売上!$54:$73,MATCH(集計2021年度販売量あ!$B11,集計pivot売上!$A$54:$A$73,0),MATCH(集計2021年度販売量あ!D$5,集計pivot売上!$54:$54,0)),0)</f>
        <v>0</v>
      </c>
      <c r="K11" s="59">
        <f t="shared" si="1"/>
        <v>0</v>
      </c>
      <c r="L11" s="54">
        <f>IFERROR(INDEX(集計pivot売上!$3:$22,MATCH(集計2021年度販売量あ!$B11,集計pivot売上!$A$3:$A$22,0),MATCH(集計2021年度販売量あ!L$5,集計pivot売上!$3:$3,0)),0)</f>
        <v>0</v>
      </c>
      <c r="M11" s="55">
        <f>IFERROR(INDEX(集計pivot売上!$28:$47,MATCH(集計2021年度販売量あ!$B11,集計pivot売上!$A$28:$A$47,0),MATCH(集計2021年度販売量あ!L$5,集計pivot売上!$28:$28,0)),0)</f>
        <v>0</v>
      </c>
      <c r="N11" s="56">
        <f>IFERROR(INDEX(集計pivot売上!$83:$109,MATCH(集計2021年度販売量あ!$B11,集計pivot売上!$A$83:$A$109,0),MATCH(集計2021年度販売量あ!L$5,集計pivot売上!$83:$83,0)),0)</f>
        <v>0</v>
      </c>
      <c r="O11" s="57">
        <f>IFERROR(INDEX(集計pivot売上!$118:$137,MATCH(集計2021年度販売量あ!$B11,集計pivot売上!$A$118:$A$137,0),MATCH(集計2021年度販売量あ!L$5,集計pivot売上!$118:$118,0)),0)</f>
        <v>0</v>
      </c>
      <c r="P11" s="58">
        <f>IFERROR(INDEX(集計pivot売上!$151:$170,MATCH(集計2021年度販売量あ!$B11,集計pivot売上!$A$151:$A$170,0),MATCH(集計2021年度販売量あ!L$5,集計pivot売上!$151:$151,0)),0)</f>
        <v>0</v>
      </c>
      <c r="Q11" s="104"/>
      <c r="R11" s="61">
        <f>IFERROR(INDEX(集計pivot売上!$54:$73,MATCH(集計2021年度販売量あ!$B11,集計pivot売上!$A$54:$A$73,0),MATCH(集計2021年度販売量あ!L$5,集計pivot売上!$54:$54,0)),0)</f>
        <v>0</v>
      </c>
      <c r="S11" s="59">
        <f t="shared" si="2"/>
        <v>0</v>
      </c>
      <c r="T11" s="54">
        <f>IFERROR(INDEX(集計pivot売上!$3:$22,MATCH(集計2021年度販売量あ!$B11,集計pivot売上!$A$3:$A$22,0),MATCH(集計2021年度販売量あ!T$5,集計pivot売上!$3:$3,0)),0)</f>
        <v>0</v>
      </c>
      <c r="U11" s="55">
        <f>IFERROR(INDEX(集計pivot売上!$28:$47,MATCH(集計2021年度販売量あ!$B11,集計pivot売上!$A$28:$A$47,0),MATCH(集計2021年度販売量あ!T$5,集計pivot売上!$28:$28,0)),0)</f>
        <v>0</v>
      </c>
      <c r="V11" s="56">
        <f>IFERROR(INDEX(集計pivot売上!$83:$109,MATCH(集計2021年度販売量あ!$B11,集計pivot売上!$A$83:$A$109,0),MATCH(集計2021年度販売量あ!T$5,集計pivot売上!$83:$83,0)),0)</f>
        <v>0</v>
      </c>
      <c r="W11" s="57">
        <f>IFERROR(INDEX(集計pivot売上!$118:$137,MATCH(集計2021年度販売量あ!$B11,集計pivot売上!$A$118:$A$137,0),MATCH(集計2021年度販売量あ!T$5,集計pivot売上!$118:$118,0)),0)</f>
        <v>0</v>
      </c>
      <c r="X11" s="58">
        <f>IFERROR(INDEX(集計pivot売上!$151:$170,MATCH(集計2021年度販売量あ!$B11,集計pivot売上!$A$151:$A$170,0),MATCH(集計2021年度販売量あ!T$5,集計pivot売上!$151:$151,0)),0)</f>
        <v>0</v>
      </c>
      <c r="Y11" s="61">
        <f>IFERROR(INDEX(集計pivot売上!$54:$73,MATCH(集計2021年度販売量あ!$B11,集計pivot売上!$A$54:$A$73,0),MATCH(集計2021年度販売量あ!T$5,集計pivot売上!$54:$54,0)),0)</f>
        <v>0</v>
      </c>
      <c r="Z11" s="59">
        <f t="shared" si="3"/>
        <v>0</v>
      </c>
      <c r="AA11" s="54">
        <f>IFERROR(INDEX(集計pivot売上!$3:$22,MATCH(集計2021年度販売量あ!$B11,集計pivot売上!$A$3:$A$22,0),MATCH(集計2021年度販売量あ!AA$5,集計pivot売上!$3:$3,0)),0)</f>
        <v>0</v>
      </c>
      <c r="AB11" s="55">
        <f>IFERROR(INDEX(集計pivot売上!$28:$47,MATCH(集計2021年度販売量あ!$B11,集計pivot売上!$A$28:$A$47,0),MATCH(集計2021年度販売量あ!AA$5,集計pivot売上!$28:$28,0)),0)</f>
        <v>0</v>
      </c>
      <c r="AC11" s="56">
        <f>IFERROR(INDEX(集計pivot売上!$83:$109,MATCH(集計2021年度販売量あ!$B11,集計pivot売上!$A$83:$A$109,0),MATCH(集計2021年度販売量あ!AA$5,集計pivot売上!$83:$83,0)),0)</f>
        <v>0</v>
      </c>
      <c r="AD11" s="57">
        <f>IFERROR(INDEX(集計pivot売上!$118:$137,MATCH(集計2021年度販売量あ!$B11,集計pivot売上!$A$118:$A$137,0),MATCH(集計2021年度販売量あ!AA$5,集計pivot売上!$118:$118,0)),0)</f>
        <v>0</v>
      </c>
      <c r="AE11" s="58">
        <f>IFERROR(INDEX(集計pivot売上!$151:$170,MATCH(集計2021年度販売量あ!$B11,集計pivot売上!$A$151:$A$170,0),MATCH(集計2021年度販売量あ!AA$5,集計pivot売上!$151:$151,0)),0)</f>
        <v>0</v>
      </c>
      <c r="AF11" s="61">
        <f>IFERROR(INDEX(集計pivot売上!$54:$73,MATCH(集計2021年度販売量あ!$B11,集計pivot売上!$A$54:$A$73,0),MATCH(集計2021年度販売量あ!AA$5,集計pivot売上!$54:$54,0)),0)</f>
        <v>0</v>
      </c>
      <c r="AG11" s="59">
        <f t="shared" si="4"/>
        <v>0</v>
      </c>
      <c r="AH11" s="54">
        <f>IFERROR(INDEX(集計pivot売上!$3:$22,MATCH(集計2021年度販売量あ!$B11,集計pivot売上!$A$3:$A$22,0),MATCH(集計2021年度販売量あ!AH$5,集計pivot売上!$3:$3,0)),0)</f>
        <v>0</v>
      </c>
      <c r="AI11" s="55">
        <f>IFERROR(INDEX(集計pivot売上!$28:$47,MATCH(集計2021年度販売量あ!$B11,集計pivot売上!$A$28:$A$47,0),MATCH(集計2021年度販売量あ!AH$5,集計pivot売上!$28:$28,0)),0)</f>
        <v>0</v>
      </c>
      <c r="AJ11" s="56">
        <f>IFERROR(INDEX(集計pivot売上!$83:$109,MATCH(集計2021年度販売量あ!$B11,集計pivot売上!$A$83:$A$109,0),MATCH(集計2021年度販売量あ!AH$5,集計pivot売上!$83:$83,0)),0)</f>
        <v>0</v>
      </c>
      <c r="AK11" s="57">
        <f>IFERROR(INDEX(集計pivot売上!$118:$137,MATCH(集計2021年度販売量あ!$B11,集計pivot売上!$A$118:$A$137,0),MATCH(集計2021年度販売量あ!AH$5,集計pivot売上!$118:$118,0)),0)</f>
        <v>0</v>
      </c>
      <c r="AL11" s="58">
        <f>IFERROR(INDEX(集計pivot売上!$151:$170,MATCH(集計2021年度販売量あ!$B11,集計pivot売上!$A$151:$A$170,0),MATCH(集計2021年度販売量あ!AH$5,集計pivot売上!$151:$151,0)),0)</f>
        <v>0</v>
      </c>
      <c r="AM11" s="61">
        <f>IFERROR(INDEX(集計pivot売上!$54:$73,MATCH(集計2021年度販売量あ!$B11,集計pivot売上!$A$54:$A$73,0),MATCH(集計2021年度販売量あ!AH$5,集計pivot売上!$54:$54,0)),0)</f>
        <v>0</v>
      </c>
      <c r="AN11" s="59">
        <f t="shared" si="5"/>
        <v>0</v>
      </c>
      <c r="AO11" s="54">
        <f>IFERROR(INDEX(集計pivot売上!$3:$22,MATCH(集計2021年度販売量あ!$B11,集計pivot売上!$A$3:$A$22,0),MATCH(集計2021年度販売量あ!AO$5,集計pivot売上!$3:$3,0)),0)</f>
        <v>0</v>
      </c>
      <c r="AP11" s="55">
        <f>IFERROR(INDEX(集計pivot売上!$28:$47,MATCH(集計2021年度販売量あ!$B11,集計pivot売上!$A$28:$A$47,0),MATCH(集計2021年度販売量あ!AO$5,集計pivot売上!$28:$28,0)),0)</f>
        <v>0</v>
      </c>
      <c r="AQ11" s="56">
        <f>IFERROR(INDEX(集計pivot売上!$83:$109,MATCH(集計2021年度販売量あ!$B11,集計pivot売上!$A$83:$A$109,0),MATCH(集計2021年度販売量あ!AO$5,集計pivot売上!$83:$83,0)),0)</f>
        <v>0</v>
      </c>
      <c r="AR11" s="57">
        <f>IFERROR(INDEX(集計pivot売上!$118:$137,MATCH(集計2021年度販売量あ!$B11,集計pivot売上!$A$118:$A$137,0),MATCH(集計2021年度販売量あ!AO$5,集計pivot売上!$118:$118,0)),0)</f>
        <v>0</v>
      </c>
      <c r="AS11" s="58">
        <f>IFERROR(INDEX(集計pivot売上!$151:$170,MATCH(集計2021年度販売量あ!$B11,集計pivot売上!$A$151:$A$170,0),MATCH(集計2021年度販売量あ!AO$5,集計pivot売上!$151:$151,0)),0)</f>
        <v>0</v>
      </c>
      <c r="AT11" s="61">
        <f>IFERROR(INDEX(集計pivot売上!$54:$73,MATCH(集計2021年度販売量あ!$B11,集計pivot売上!$A$54:$A$73,0),MATCH(集計2021年度販売量あ!AO$5,集計pivot売上!$54:$54,0)),0)</f>
        <v>0</v>
      </c>
      <c r="AU11" s="59">
        <f t="shared" si="6"/>
        <v>0</v>
      </c>
      <c r="AV11" s="54">
        <f>IFERROR(INDEX(集計pivot売上!$3:$22,MATCH(集計2021年度販売量あ!$B11,集計pivot売上!$A$3:$A$22,0),MATCH(集計2021年度販売量あ!AV$5,集計pivot売上!$3:$3,0)),0)</f>
        <v>0</v>
      </c>
      <c r="AW11" s="55">
        <f>IFERROR(INDEX(集計pivot売上!$28:$47,MATCH(集計2021年度販売量あ!$B11,集計pivot売上!$A$28:$A$47,0),MATCH(集計2021年度販売量あ!AV$5,集計pivot売上!$28:$28,0)),0)</f>
        <v>0</v>
      </c>
      <c r="AX11" s="56">
        <f>IFERROR(INDEX(集計pivot売上!$83:$109,MATCH(集計2021年度販売量あ!$B11,集計pivot売上!$A$83:$A$109,0),MATCH(集計2021年度販売量あ!AV$5,集計pivot売上!$83:$83,0)),0)</f>
        <v>0</v>
      </c>
      <c r="AY11" s="57">
        <f>IFERROR(INDEX(集計pivot売上!$118:$137,MATCH(集計2021年度販売量あ!$B11,集計pivot売上!$A$118:$A$137,0),MATCH(集計2021年度販売量あ!AV$5,集計pivot売上!$118:$118,0)),0)</f>
        <v>0</v>
      </c>
      <c r="AZ11" s="58">
        <f>IFERROR(INDEX(集計pivot売上!$151:$170,MATCH(集計2021年度販売量あ!$B11,集計pivot売上!$A$151:$A$170,0),MATCH(集計2021年度販売量あ!AV$5,集計pivot売上!$151:$151,0)),0)</f>
        <v>0</v>
      </c>
      <c r="BA11" s="61">
        <f>IFERROR(INDEX(集計pivot売上!$54:$73,MATCH(集計2021年度販売量あ!$B11,集計pivot売上!$A$54:$A$73,0),MATCH(集計2021年度販売量あ!AV$5,集計pivot売上!$54:$54,0)),0)</f>
        <v>0</v>
      </c>
      <c r="BB11" s="59">
        <f t="shared" si="7"/>
        <v>0</v>
      </c>
      <c r="BC11" s="54">
        <f>IFERROR(INDEX(集計pivot売上!$3:$22,MATCH(集計2021年度販売量あ!$B11,集計pivot売上!$A$3:$A$22,0),MATCH(集計2021年度販売量あ!BC$5,集計pivot売上!$3:$3,0)),0)</f>
        <v>0</v>
      </c>
      <c r="BD11" s="55">
        <f>IFERROR(INDEX(集計pivot売上!$28:$47,MATCH(集計2021年度販売量あ!$B11,集計pivot売上!$A$28:$A$47,0),MATCH(集計2021年度販売量あ!BC$5,集計pivot売上!$28:$28,0)),0)</f>
        <v>0</v>
      </c>
      <c r="BE11" s="56">
        <f>IFERROR(INDEX(集計pivot売上!$83:$109,MATCH(集計2021年度販売量あ!$B11,集計pivot売上!$A$83:$A$109,0),MATCH(集計2021年度販売量あ!BC$5,集計pivot売上!$83:$83,0)),0)</f>
        <v>0</v>
      </c>
      <c r="BF11" s="57">
        <f>IFERROR(INDEX(集計pivot売上!$118:$137,MATCH(集計2021年度販売量あ!$B11,集計pivot売上!$A$118:$A$137,0),MATCH(集計2021年度販売量あ!BC$5,集計pivot売上!$118:$118,0)),0)</f>
        <v>0</v>
      </c>
      <c r="BG11" s="58">
        <f>IFERROR(INDEX(集計pivot売上!$151:$170,MATCH(集計2021年度販売量あ!$B11,集計pivot売上!$A$151:$A$170,0),MATCH(集計2021年度販売量あ!BC$5,集計pivot売上!$151:$151,0)),0)</f>
        <v>0</v>
      </c>
      <c r="BH11" s="61">
        <f>IFERROR(INDEX(集計pivot売上!$54:$73,MATCH(集計2021年度販売量あ!$B11,集計pivot売上!$A$54:$A$73,0),MATCH(集計2021年度販売量あ!BC$5,集計pivot売上!$54:$54,0)),0)</f>
        <v>0</v>
      </c>
      <c r="BI11" s="59">
        <f t="shared" si="8"/>
        <v>0</v>
      </c>
      <c r="BJ11" s="54">
        <f>IFERROR(INDEX(集計pivot売上!$3:$22,MATCH(集計2021年度販売量あ!$B11,集計pivot売上!$A$3:$A$22,0),MATCH(集計2021年度販売量あ!BJ$5,集計pivot売上!$3:$3,0)),0)</f>
        <v>0</v>
      </c>
      <c r="BK11" s="55">
        <f>IFERROR(INDEX(集計pivot売上!$28:$47,MATCH(集計2021年度販売量あ!$B11,集計pivot売上!$A$28:$A$47,0),MATCH(集計2021年度販売量あ!BJ$5,集計pivot売上!$28:$28,0)),0)</f>
        <v>0</v>
      </c>
      <c r="BL11" s="56">
        <f>IFERROR(INDEX(集計pivot売上!$83:$109,MATCH(集計2021年度販売量あ!$B11,集計pivot売上!$A$83:$A$109,0),MATCH(集計2021年度販売量あ!BJ$5,集計pivot売上!$83:$83,0)),0)</f>
        <v>0</v>
      </c>
      <c r="BM11" s="57">
        <f>IFERROR(INDEX(集計pivot売上!$118:$137,MATCH(集計2021年度販売量あ!$B11,集計pivot売上!$A$118:$A$137,0),MATCH(集計2021年度販売量あ!BJ$5,集計pivot売上!$118:$118,0)),0)</f>
        <v>0</v>
      </c>
      <c r="BN11" s="58">
        <f>IFERROR(INDEX(集計pivot売上!$151:$170,MATCH(集計2021年度販売量あ!$B11,集計pivot売上!$A$151:$A$170,0),MATCH(集計2021年度販売量あ!BJ$5,集計pivot売上!$151:$151,0)),0)</f>
        <v>0</v>
      </c>
      <c r="BO11" s="61">
        <f>IFERROR(INDEX(集計pivot売上!$54:$73,MATCH(集計2021年度販売量あ!$B11,集計pivot売上!$A$54:$A$73,0),MATCH(集計2021年度販売量あ!BJ$5,集計pivot売上!$54:$54,0)),0)</f>
        <v>0</v>
      </c>
      <c r="BP11" s="59">
        <f t="shared" si="9"/>
        <v>0</v>
      </c>
      <c r="BQ11" s="54">
        <f>IFERROR(INDEX(集計pivot売上!$3:$22,MATCH(集計2021年度販売量あ!$B11,集計pivot売上!$A$3:$A$22,0),MATCH(集計2021年度販売量あ!BQ$5,集計pivot売上!$3:$3,0)),0)</f>
        <v>0</v>
      </c>
      <c r="BR11" s="55">
        <f>IFERROR(INDEX(集計pivot売上!$28:$47,MATCH(集計2021年度販売量あ!$B11,集計pivot売上!$A$28:$A$47,0),MATCH(集計2021年度販売量あ!BQ$5,集計pivot売上!$28:$28,0)),0)</f>
        <v>0</v>
      </c>
      <c r="BS11" s="56">
        <f>IFERROR(INDEX(集計pivot売上!$83:$109,MATCH(集計2021年度販売量あ!$B11,集計pivot売上!$A$83:$A$109,0),MATCH(集計2021年度販売量あ!BQ$5,集計pivot売上!$83:$83,0)),0)</f>
        <v>0</v>
      </c>
      <c r="BT11" s="57">
        <f>IFERROR(INDEX(集計pivot売上!$118:$137,MATCH(集計2021年度販売量あ!$B11,集計pivot売上!$A$118:$A$137,0),MATCH(集計2021年度販売量あ!BQ$5,集計pivot売上!$118:$118,0)),0)</f>
        <v>0</v>
      </c>
      <c r="BU11" s="58">
        <f>IFERROR(INDEX(集計pivot売上!$151:$170,MATCH(集計2021年度販売量あ!$B11,集計pivot売上!$A$151:$A$170,0),MATCH(集計2021年度販売量あ!BQ$5,集計pivot売上!$151:$151,0)),0)</f>
        <v>0</v>
      </c>
      <c r="BV11" s="61">
        <f>IFERROR(INDEX(集計pivot売上!$54:$73,MATCH(集計2021年度販売量あ!$B11,集計pivot売上!$A$54:$A$73,0),MATCH(集計2021年度販売量あ!BQ$5,集計pivot売上!$54:$54,0)),0)</f>
        <v>0</v>
      </c>
      <c r="BW11" s="59">
        <f t="shared" si="10"/>
        <v>0</v>
      </c>
      <c r="BX11" s="54">
        <f>IFERROR(INDEX(集計pivot売上!$3:$22,MATCH(集計2021年度販売量あ!$B11,集計pivot売上!$A$3:$A$22,0),MATCH(集計2021年度販売量あ!BX$5,集計pivot売上!$3:$3,0)),0)</f>
        <v>0</v>
      </c>
      <c r="BY11" s="55">
        <f>IFERROR(INDEX(集計pivot売上!$28:$47,MATCH(集計2021年度販売量あ!$B11,集計pivot売上!$A$28:$A$47,0),MATCH(集計2021年度販売量あ!BX$5,集計pivot売上!$28:$28,0)),0)</f>
        <v>0</v>
      </c>
      <c r="BZ11" s="56">
        <f>IFERROR(INDEX(集計pivot売上!$83:$109,MATCH(集計2021年度販売量あ!$B11,集計pivot売上!$A$83:$A$109,0),MATCH(集計2021年度販売量あ!BX$5,集計pivot売上!$83:$83,0)),0)</f>
        <v>0</v>
      </c>
      <c r="CA11" s="57">
        <f>IFERROR(INDEX(集計pivot売上!$118:$137,MATCH(集計2021年度販売量あ!$B11,集計pivot売上!$A$118:$A$137,0),MATCH(集計2021年度販売量あ!BX$5,集計pivot売上!$118:$118,0)),0)</f>
        <v>0</v>
      </c>
      <c r="CB11" s="58">
        <f>IFERROR(INDEX(集計pivot売上!$151:$170,MATCH(集計2021年度販売量あ!$B11,集計pivot売上!$A$151:$A$170,0),MATCH(集計2021年度販売量あ!BX$5,集計pivot売上!$151:$151,0)),0)</f>
        <v>0</v>
      </c>
      <c r="CC11" s="61">
        <f>IFERROR(INDEX(集計pivot売上!$54:$73,MATCH(集計2021年度販売量あ!$B11,集計pivot売上!$A$54:$A$73,0),MATCH(集計2021年度販売量あ!BX$5,集計pivot売上!$54:$54,0)),0)</f>
        <v>0</v>
      </c>
      <c r="CD11" s="59">
        <f t="shared" si="11"/>
        <v>0</v>
      </c>
      <c r="CE11" s="54">
        <f>IFERROR(INDEX(集計pivot売上!$3:$22,MATCH(集計2021年度販売量あ!$B11,集計pivot売上!$A$3:$A$22,0),MATCH(集計2021年度販売量あ!CE$5,集計pivot売上!$3:$3,0)),0)</f>
        <v>0</v>
      </c>
      <c r="CF11" s="55">
        <f>IFERROR(INDEX(集計pivot売上!$28:$47,MATCH(集計2021年度販売量あ!$B11,集計pivot売上!$A$28:$A$47,0),MATCH(集計2021年度販売量あ!CE$5,集計pivot売上!$28:$28,0)),0)</f>
        <v>0</v>
      </c>
      <c r="CG11" s="56">
        <f>IFERROR(INDEX(集計pivot売上!$83:$109,MATCH(集計2021年度販売量あ!$B11,集計pivot売上!$A$83:$A$109,0),MATCH(集計2021年度販売量あ!CE$5,集計pivot売上!$83:$83,0)),0)</f>
        <v>0</v>
      </c>
      <c r="CH11" s="57">
        <f>IFERROR(INDEX(集計pivot売上!$118:$137,MATCH(集計2021年度販売量あ!$B11,集計pivot売上!$A$118:$A$137,0),MATCH(集計2021年度販売量あ!CE$5,集計pivot売上!$118:$118,0)),0)</f>
        <v>0</v>
      </c>
      <c r="CI11" s="58">
        <f>IFERROR(INDEX(集計pivot売上!$151:$170,MATCH(集計2021年度販売量あ!$B11,集計pivot売上!$A$151:$A$170,0),MATCH(集計2021年度販売量あ!CE$5,集計pivot売上!$151:$151,0)),0)</f>
        <v>0</v>
      </c>
      <c r="CJ11" s="61">
        <f>IFERROR(INDEX(集計pivot売上!$54:$73,MATCH(集計2021年度販売量あ!$B11,集計pivot売上!$A$54:$A$73,0),MATCH(集計2021年度販売量あ!CE$5,集計pivot売上!$54:$54,0)),0)</f>
        <v>0</v>
      </c>
      <c r="CK11" s="63">
        <f t="shared" si="12"/>
        <v>0</v>
      </c>
      <c r="CM11" t="str">
        <f t="shared" si="0"/>
        <v>みりん</v>
      </c>
      <c r="CN11" s="46">
        <f t="shared" si="13"/>
        <v>0</v>
      </c>
      <c r="CO11" s="46">
        <f t="shared" si="14"/>
        <v>0</v>
      </c>
      <c r="CP11" s="46">
        <f t="shared" si="15"/>
        <v>0</v>
      </c>
    </row>
    <row r="12" spans="2:94" s="46" customFormat="1" x14ac:dyDescent="0.55000000000000004">
      <c r="B12" s="52" t="str">
        <f>'master（記入例）'!AL8</f>
        <v>ビール</v>
      </c>
      <c r="C12" s="100">
        <v>4.0999999999999996</v>
      </c>
      <c r="D12" s="54">
        <f>IFERROR(INDEX(集計pivot売上!$3:$22,MATCH(集計2021年度販売量あ!$B12,集計pivot売上!$A$3:$A$22,0),MATCH(集計2021年度販売量あ!D$5,集計pivot売上!$3:$3,0)),0)</f>
        <v>0</v>
      </c>
      <c r="E12" s="55">
        <f>IFERROR(INDEX(集計pivot売上!$28:$47,MATCH(集計2021年度販売量あ!$B12,集計pivot売上!$A$28:$A$47,0),MATCH(集計2021年度販売量あ!D$5,集計pivot売上!$28:$28,0)),0)</f>
        <v>0</v>
      </c>
      <c r="F12" s="56">
        <f>IFERROR(INDEX(集計pivot売上!$83:$109,MATCH(集計2021年度販売量あ!$B12,集計pivot売上!$A$83:$A$109,0),MATCH(集計2021年度販売量あ!D$5,集計pivot売上!$83:$83,0)),0)</f>
        <v>0</v>
      </c>
      <c r="G12" s="57">
        <f>IFERROR(INDEX(集計pivot売上!$118:$137,MATCH(集計2021年度販売量あ!$B12,集計pivot売上!$A$118:$A$137,0),MATCH(集計2021年度販売量あ!D$5,集計pivot売上!$118:$118,0)),0)</f>
        <v>0</v>
      </c>
      <c r="H12" s="58">
        <f>IFERROR(INDEX(集計pivot売上!$151:$170,MATCH(集計2021年度販売量あ!$B12,集計pivot売上!$A$151:$A$170,0),MATCH(集計2021年度販売量あ!D$5,集計pivot売上!$151:$151,0)),0)</f>
        <v>0</v>
      </c>
      <c r="I12" s="104"/>
      <c r="J12" s="61">
        <f>IFERROR(INDEX(集計pivot売上!$54:$73,MATCH(集計2021年度販売量あ!$B12,集計pivot売上!$A$54:$A$73,0),MATCH(集計2021年度販売量あ!D$5,集計pivot売上!$54:$54,0)),0)</f>
        <v>0</v>
      </c>
      <c r="K12" s="59">
        <f t="shared" si="1"/>
        <v>4.0999999999999996</v>
      </c>
      <c r="L12" s="54">
        <f>IFERROR(INDEX(集計pivot売上!$3:$22,MATCH(集計2021年度販売量あ!$B12,集計pivot売上!$A$3:$A$22,0),MATCH(集計2021年度販売量あ!L$5,集計pivot売上!$3:$3,0)),0)</f>
        <v>0</v>
      </c>
      <c r="M12" s="55">
        <f>IFERROR(INDEX(集計pivot売上!$28:$47,MATCH(集計2021年度販売量あ!$B12,集計pivot売上!$A$28:$A$47,0),MATCH(集計2021年度販売量あ!L$5,集計pivot売上!$28:$28,0)),0)</f>
        <v>0</v>
      </c>
      <c r="N12" s="56">
        <f>IFERROR(INDEX(集計pivot売上!$83:$109,MATCH(集計2021年度販売量あ!$B12,集計pivot売上!$A$83:$A$109,0),MATCH(集計2021年度販売量あ!L$5,集計pivot売上!$83:$83,0)),0)</f>
        <v>0</v>
      </c>
      <c r="O12" s="57">
        <f>IFERROR(INDEX(集計pivot売上!$118:$137,MATCH(集計2021年度販売量あ!$B12,集計pivot売上!$A$118:$A$137,0),MATCH(集計2021年度販売量あ!L$5,集計pivot売上!$118:$118,0)),0)</f>
        <v>0</v>
      </c>
      <c r="P12" s="58">
        <f>IFERROR(INDEX(集計pivot売上!$151:$170,MATCH(集計2021年度販売量あ!$B12,集計pivot売上!$A$151:$A$170,0),MATCH(集計2021年度販売量あ!L$5,集計pivot売上!$151:$151,0)),0)</f>
        <v>0</v>
      </c>
      <c r="Q12" s="104"/>
      <c r="R12" s="61">
        <f>IFERROR(INDEX(集計pivot売上!$54:$73,MATCH(集計2021年度販売量あ!$B12,集計pivot売上!$A$54:$A$73,0),MATCH(集計2021年度販売量あ!L$5,集計pivot売上!$54:$54,0)),0)</f>
        <v>0</v>
      </c>
      <c r="S12" s="59">
        <f t="shared" si="2"/>
        <v>4.0999999999999996</v>
      </c>
      <c r="T12" s="54">
        <f>IFERROR(INDEX(集計pivot売上!$3:$22,MATCH(集計2021年度販売量あ!$B12,集計pivot売上!$A$3:$A$22,0),MATCH(集計2021年度販売量あ!T$5,集計pivot売上!$3:$3,0)),0)</f>
        <v>0</v>
      </c>
      <c r="U12" s="55">
        <f>IFERROR(INDEX(集計pivot売上!$28:$47,MATCH(集計2021年度販売量あ!$B12,集計pivot売上!$A$28:$A$47,0),MATCH(集計2021年度販売量あ!T$5,集計pivot売上!$28:$28,0)),0)</f>
        <v>0</v>
      </c>
      <c r="V12" s="56">
        <f>IFERROR(INDEX(集計pivot売上!$83:$109,MATCH(集計2021年度販売量あ!$B12,集計pivot売上!$A$83:$A$109,0),MATCH(集計2021年度販売量あ!T$5,集計pivot売上!$83:$83,0)),0)</f>
        <v>0</v>
      </c>
      <c r="W12" s="57">
        <f>IFERROR(INDEX(集計pivot売上!$118:$137,MATCH(集計2021年度販売量あ!$B12,集計pivot売上!$A$118:$A$137,0),MATCH(集計2021年度販売量あ!T$5,集計pivot売上!$118:$118,0)),0)</f>
        <v>0</v>
      </c>
      <c r="X12" s="58">
        <f>IFERROR(INDEX(集計pivot売上!$151:$170,MATCH(集計2021年度販売量あ!$B12,集計pivot売上!$A$151:$A$170,0),MATCH(集計2021年度販売量あ!T$5,集計pivot売上!$151:$151,0)),0)</f>
        <v>0</v>
      </c>
      <c r="Y12" s="61">
        <f>IFERROR(INDEX(集計pivot売上!$54:$73,MATCH(集計2021年度販売量あ!$B12,集計pivot売上!$A$54:$A$73,0),MATCH(集計2021年度販売量あ!T$5,集計pivot売上!$54:$54,0)),0)</f>
        <v>0</v>
      </c>
      <c r="Z12" s="59">
        <f t="shared" si="3"/>
        <v>4.0999999999999996</v>
      </c>
      <c r="AA12" s="54">
        <f>IFERROR(INDEX(集計pivot売上!$3:$22,MATCH(集計2021年度販売量あ!$B12,集計pivot売上!$A$3:$A$22,0),MATCH(集計2021年度販売量あ!AA$5,集計pivot売上!$3:$3,0)),0)</f>
        <v>0</v>
      </c>
      <c r="AB12" s="55">
        <f>IFERROR(INDEX(集計pivot売上!$28:$47,MATCH(集計2021年度販売量あ!$B12,集計pivot売上!$A$28:$A$47,0),MATCH(集計2021年度販売量あ!AA$5,集計pivot売上!$28:$28,0)),0)</f>
        <v>0</v>
      </c>
      <c r="AC12" s="56">
        <f>IFERROR(INDEX(集計pivot売上!$83:$109,MATCH(集計2021年度販売量あ!$B12,集計pivot売上!$A$83:$A$109,0),MATCH(集計2021年度販売量あ!AA$5,集計pivot売上!$83:$83,0)),0)</f>
        <v>0</v>
      </c>
      <c r="AD12" s="57">
        <f>IFERROR(INDEX(集計pivot売上!$118:$137,MATCH(集計2021年度販売量あ!$B12,集計pivot売上!$A$118:$A$137,0),MATCH(集計2021年度販売量あ!AA$5,集計pivot売上!$118:$118,0)),0)</f>
        <v>0</v>
      </c>
      <c r="AE12" s="58">
        <f>IFERROR(INDEX(集計pivot売上!$151:$170,MATCH(集計2021年度販売量あ!$B12,集計pivot売上!$A$151:$A$170,0),MATCH(集計2021年度販売量あ!AA$5,集計pivot売上!$151:$151,0)),0)</f>
        <v>0</v>
      </c>
      <c r="AF12" s="61">
        <f>IFERROR(INDEX(集計pivot売上!$54:$73,MATCH(集計2021年度販売量あ!$B12,集計pivot売上!$A$54:$A$73,0),MATCH(集計2021年度販売量あ!AA$5,集計pivot売上!$54:$54,0)),0)</f>
        <v>0</v>
      </c>
      <c r="AG12" s="59">
        <f t="shared" si="4"/>
        <v>4.0999999999999996</v>
      </c>
      <c r="AH12" s="54">
        <f>IFERROR(INDEX(集計pivot売上!$3:$22,MATCH(集計2021年度販売量あ!$B12,集計pivot売上!$A$3:$A$22,0),MATCH(集計2021年度販売量あ!AH$5,集計pivot売上!$3:$3,0)),0)</f>
        <v>0</v>
      </c>
      <c r="AI12" s="55">
        <f>IFERROR(INDEX(集計pivot売上!$28:$47,MATCH(集計2021年度販売量あ!$B12,集計pivot売上!$A$28:$A$47,0),MATCH(集計2021年度販売量あ!AH$5,集計pivot売上!$28:$28,0)),0)</f>
        <v>0</v>
      </c>
      <c r="AJ12" s="56">
        <f>IFERROR(INDEX(集計pivot売上!$83:$109,MATCH(集計2021年度販売量あ!$B12,集計pivot売上!$A$83:$A$109,0),MATCH(集計2021年度販売量あ!AH$5,集計pivot売上!$83:$83,0)),0)</f>
        <v>0</v>
      </c>
      <c r="AK12" s="57">
        <f>IFERROR(INDEX(集計pivot売上!$118:$137,MATCH(集計2021年度販売量あ!$B12,集計pivot売上!$A$118:$A$137,0),MATCH(集計2021年度販売量あ!AH$5,集計pivot売上!$118:$118,0)),0)</f>
        <v>0</v>
      </c>
      <c r="AL12" s="58">
        <f>IFERROR(INDEX(集計pivot売上!$151:$170,MATCH(集計2021年度販売量あ!$B12,集計pivot売上!$A$151:$A$170,0),MATCH(集計2021年度販売量あ!AH$5,集計pivot売上!$151:$151,0)),0)</f>
        <v>0</v>
      </c>
      <c r="AM12" s="61">
        <f>IFERROR(INDEX(集計pivot売上!$54:$73,MATCH(集計2021年度販売量あ!$B12,集計pivot売上!$A$54:$A$73,0),MATCH(集計2021年度販売量あ!AH$5,集計pivot売上!$54:$54,0)),0)</f>
        <v>0</v>
      </c>
      <c r="AN12" s="59">
        <f t="shared" si="5"/>
        <v>4.0999999999999996</v>
      </c>
      <c r="AO12" s="54">
        <f>IFERROR(INDEX(集計pivot売上!$3:$22,MATCH(集計2021年度販売量あ!$B12,集計pivot売上!$A$3:$A$22,0),MATCH(集計2021年度販売量あ!AO$5,集計pivot売上!$3:$3,0)),0)</f>
        <v>0</v>
      </c>
      <c r="AP12" s="55">
        <f>IFERROR(INDEX(集計pivot売上!$28:$47,MATCH(集計2021年度販売量あ!$B12,集計pivot売上!$A$28:$A$47,0),MATCH(集計2021年度販売量あ!AO$5,集計pivot売上!$28:$28,0)),0)</f>
        <v>0</v>
      </c>
      <c r="AQ12" s="56">
        <f>IFERROR(INDEX(集計pivot売上!$83:$109,MATCH(集計2021年度販売量あ!$B12,集計pivot売上!$A$83:$A$109,0),MATCH(集計2021年度販売量あ!AO$5,集計pivot売上!$83:$83,0)),0)</f>
        <v>0</v>
      </c>
      <c r="AR12" s="57">
        <f>IFERROR(INDEX(集計pivot売上!$118:$137,MATCH(集計2021年度販売量あ!$B12,集計pivot売上!$A$118:$A$137,0),MATCH(集計2021年度販売量あ!AO$5,集計pivot売上!$118:$118,0)),0)</f>
        <v>0</v>
      </c>
      <c r="AS12" s="58">
        <f>IFERROR(INDEX(集計pivot売上!$151:$170,MATCH(集計2021年度販売量あ!$B12,集計pivot売上!$A$151:$A$170,0),MATCH(集計2021年度販売量あ!AO$5,集計pivot売上!$151:$151,0)),0)</f>
        <v>0</v>
      </c>
      <c r="AT12" s="61">
        <f>IFERROR(INDEX(集計pivot売上!$54:$73,MATCH(集計2021年度販売量あ!$B12,集計pivot売上!$A$54:$A$73,0),MATCH(集計2021年度販売量あ!AO$5,集計pivot売上!$54:$54,0)),0)</f>
        <v>0</v>
      </c>
      <c r="AU12" s="59">
        <f t="shared" si="6"/>
        <v>4.0999999999999996</v>
      </c>
      <c r="AV12" s="54">
        <f>IFERROR(INDEX(集計pivot売上!$3:$22,MATCH(集計2021年度販売量あ!$B12,集計pivot売上!$A$3:$A$22,0),MATCH(集計2021年度販売量あ!AV$5,集計pivot売上!$3:$3,0)),0)</f>
        <v>0</v>
      </c>
      <c r="AW12" s="55">
        <f>IFERROR(INDEX(集計pivot売上!$28:$47,MATCH(集計2021年度販売量あ!$B12,集計pivot売上!$A$28:$A$47,0),MATCH(集計2021年度販売量あ!AV$5,集計pivot売上!$28:$28,0)),0)</f>
        <v>0</v>
      </c>
      <c r="AX12" s="56">
        <f>IFERROR(INDEX(集計pivot売上!$83:$109,MATCH(集計2021年度販売量あ!$B12,集計pivot売上!$A$83:$A$109,0),MATCH(集計2021年度販売量あ!AV$5,集計pivot売上!$83:$83,0)),0)</f>
        <v>0</v>
      </c>
      <c r="AY12" s="57">
        <f>IFERROR(INDEX(集計pivot売上!$118:$137,MATCH(集計2021年度販売量あ!$B12,集計pivot売上!$A$118:$A$137,0),MATCH(集計2021年度販売量あ!AV$5,集計pivot売上!$118:$118,0)),0)</f>
        <v>0</v>
      </c>
      <c r="AZ12" s="58">
        <f>IFERROR(INDEX(集計pivot売上!$151:$170,MATCH(集計2021年度販売量あ!$B12,集計pivot売上!$A$151:$A$170,0),MATCH(集計2021年度販売量あ!AV$5,集計pivot売上!$151:$151,0)),0)</f>
        <v>0</v>
      </c>
      <c r="BA12" s="61">
        <f>IFERROR(INDEX(集計pivot売上!$54:$73,MATCH(集計2021年度販売量あ!$B12,集計pivot売上!$A$54:$A$73,0),MATCH(集計2021年度販売量あ!AV$5,集計pivot売上!$54:$54,0)),0)</f>
        <v>0</v>
      </c>
      <c r="BB12" s="59">
        <f t="shared" si="7"/>
        <v>4.0999999999999996</v>
      </c>
      <c r="BC12" s="54">
        <f>IFERROR(INDEX(集計pivot売上!$3:$22,MATCH(集計2021年度販売量あ!$B12,集計pivot売上!$A$3:$A$22,0),MATCH(集計2021年度販売量あ!BC$5,集計pivot売上!$3:$3,0)),0)</f>
        <v>0</v>
      </c>
      <c r="BD12" s="55">
        <f>IFERROR(INDEX(集計pivot売上!$28:$47,MATCH(集計2021年度販売量あ!$B12,集計pivot売上!$A$28:$A$47,0),MATCH(集計2021年度販売量あ!BC$5,集計pivot売上!$28:$28,0)),0)</f>
        <v>0</v>
      </c>
      <c r="BE12" s="56">
        <f>IFERROR(INDEX(集計pivot売上!$83:$109,MATCH(集計2021年度販売量あ!$B12,集計pivot売上!$A$83:$A$109,0),MATCH(集計2021年度販売量あ!BC$5,集計pivot売上!$83:$83,0)),0)</f>
        <v>0</v>
      </c>
      <c r="BF12" s="57">
        <f>IFERROR(INDEX(集計pivot売上!$118:$137,MATCH(集計2021年度販売量あ!$B12,集計pivot売上!$A$118:$A$137,0),MATCH(集計2021年度販売量あ!BC$5,集計pivot売上!$118:$118,0)),0)</f>
        <v>0</v>
      </c>
      <c r="BG12" s="58">
        <f>IFERROR(INDEX(集計pivot売上!$151:$170,MATCH(集計2021年度販売量あ!$B12,集計pivot売上!$A$151:$A$170,0),MATCH(集計2021年度販売量あ!BC$5,集計pivot売上!$151:$151,0)),0)</f>
        <v>0</v>
      </c>
      <c r="BH12" s="61">
        <f>IFERROR(INDEX(集計pivot売上!$54:$73,MATCH(集計2021年度販売量あ!$B12,集計pivot売上!$A$54:$A$73,0),MATCH(集計2021年度販売量あ!BC$5,集計pivot売上!$54:$54,0)),0)</f>
        <v>0</v>
      </c>
      <c r="BI12" s="59">
        <f t="shared" si="8"/>
        <v>4.0999999999999996</v>
      </c>
      <c r="BJ12" s="54">
        <f>IFERROR(INDEX(集計pivot売上!$3:$22,MATCH(集計2021年度販売量あ!$B12,集計pivot売上!$A$3:$A$22,0),MATCH(集計2021年度販売量あ!BJ$5,集計pivot売上!$3:$3,0)),0)</f>
        <v>0</v>
      </c>
      <c r="BK12" s="55">
        <f>IFERROR(INDEX(集計pivot売上!$28:$47,MATCH(集計2021年度販売量あ!$B12,集計pivot売上!$A$28:$A$47,0),MATCH(集計2021年度販売量あ!BJ$5,集計pivot売上!$28:$28,0)),0)</f>
        <v>0</v>
      </c>
      <c r="BL12" s="56">
        <f>IFERROR(INDEX(集計pivot売上!$83:$109,MATCH(集計2021年度販売量あ!$B12,集計pivot売上!$A$83:$A$109,0),MATCH(集計2021年度販売量あ!BJ$5,集計pivot売上!$83:$83,0)),0)</f>
        <v>0</v>
      </c>
      <c r="BM12" s="57">
        <f>IFERROR(INDEX(集計pivot売上!$118:$137,MATCH(集計2021年度販売量あ!$B12,集計pivot売上!$A$118:$A$137,0),MATCH(集計2021年度販売量あ!BJ$5,集計pivot売上!$118:$118,0)),0)</f>
        <v>0</v>
      </c>
      <c r="BN12" s="58">
        <f>IFERROR(INDEX(集計pivot売上!$151:$170,MATCH(集計2021年度販売量あ!$B12,集計pivot売上!$A$151:$A$170,0),MATCH(集計2021年度販売量あ!BJ$5,集計pivot売上!$151:$151,0)),0)</f>
        <v>0</v>
      </c>
      <c r="BO12" s="61">
        <f>IFERROR(INDEX(集計pivot売上!$54:$73,MATCH(集計2021年度販売量あ!$B12,集計pivot売上!$A$54:$A$73,0),MATCH(集計2021年度販売量あ!BJ$5,集計pivot売上!$54:$54,0)),0)</f>
        <v>0</v>
      </c>
      <c r="BP12" s="59">
        <f t="shared" si="9"/>
        <v>4.0999999999999996</v>
      </c>
      <c r="BQ12" s="54">
        <f>IFERROR(INDEX(集計pivot売上!$3:$22,MATCH(集計2021年度販売量あ!$B12,集計pivot売上!$A$3:$A$22,0),MATCH(集計2021年度販売量あ!BQ$5,集計pivot売上!$3:$3,0)),0)</f>
        <v>0</v>
      </c>
      <c r="BR12" s="55">
        <f>IFERROR(INDEX(集計pivot売上!$28:$47,MATCH(集計2021年度販売量あ!$B12,集計pivot売上!$A$28:$A$47,0),MATCH(集計2021年度販売量あ!BQ$5,集計pivot売上!$28:$28,0)),0)</f>
        <v>0</v>
      </c>
      <c r="BS12" s="56">
        <f>IFERROR(INDEX(集計pivot売上!$83:$109,MATCH(集計2021年度販売量あ!$B12,集計pivot売上!$A$83:$A$109,0),MATCH(集計2021年度販売量あ!BQ$5,集計pivot売上!$83:$83,0)),0)</f>
        <v>0</v>
      </c>
      <c r="BT12" s="57">
        <f>IFERROR(INDEX(集計pivot売上!$118:$137,MATCH(集計2021年度販売量あ!$B12,集計pivot売上!$A$118:$A$137,0),MATCH(集計2021年度販売量あ!BQ$5,集計pivot売上!$118:$118,0)),0)</f>
        <v>0</v>
      </c>
      <c r="BU12" s="58">
        <f>IFERROR(INDEX(集計pivot売上!$151:$170,MATCH(集計2021年度販売量あ!$B12,集計pivot売上!$A$151:$A$170,0),MATCH(集計2021年度販売量あ!BQ$5,集計pivot売上!$151:$151,0)),0)</f>
        <v>0</v>
      </c>
      <c r="BV12" s="61">
        <f>IFERROR(INDEX(集計pivot売上!$54:$73,MATCH(集計2021年度販売量あ!$B12,集計pivot売上!$A$54:$A$73,0),MATCH(集計2021年度販売量あ!BQ$5,集計pivot売上!$54:$54,0)),0)</f>
        <v>0</v>
      </c>
      <c r="BW12" s="59">
        <f t="shared" si="10"/>
        <v>4.0999999999999996</v>
      </c>
      <c r="BX12" s="54">
        <f>IFERROR(INDEX(集計pivot売上!$3:$22,MATCH(集計2021年度販売量あ!$B12,集計pivot売上!$A$3:$A$22,0),MATCH(集計2021年度販売量あ!BX$5,集計pivot売上!$3:$3,0)),0)</f>
        <v>0</v>
      </c>
      <c r="BY12" s="55">
        <f>IFERROR(INDEX(集計pivot売上!$28:$47,MATCH(集計2021年度販売量あ!$B12,集計pivot売上!$A$28:$A$47,0),MATCH(集計2021年度販売量あ!BX$5,集計pivot売上!$28:$28,0)),0)</f>
        <v>0</v>
      </c>
      <c r="BZ12" s="56">
        <f>IFERROR(INDEX(集計pivot売上!$83:$109,MATCH(集計2021年度販売量あ!$B12,集計pivot売上!$A$83:$A$109,0),MATCH(集計2021年度販売量あ!BX$5,集計pivot売上!$83:$83,0)),0)</f>
        <v>0</v>
      </c>
      <c r="CA12" s="57">
        <f>IFERROR(INDEX(集計pivot売上!$118:$137,MATCH(集計2021年度販売量あ!$B12,集計pivot売上!$A$118:$A$137,0),MATCH(集計2021年度販売量あ!BX$5,集計pivot売上!$118:$118,0)),0)</f>
        <v>0</v>
      </c>
      <c r="CB12" s="58">
        <f>IFERROR(INDEX(集計pivot売上!$151:$170,MATCH(集計2021年度販売量あ!$B12,集計pivot売上!$A$151:$A$170,0),MATCH(集計2021年度販売量あ!BX$5,集計pivot売上!$151:$151,0)),0)</f>
        <v>0</v>
      </c>
      <c r="CC12" s="61">
        <f>IFERROR(INDEX(集計pivot売上!$54:$73,MATCH(集計2021年度販売量あ!$B12,集計pivot売上!$A$54:$A$73,0),MATCH(集計2021年度販売量あ!BX$5,集計pivot売上!$54:$54,0)),0)</f>
        <v>0</v>
      </c>
      <c r="CD12" s="59">
        <f t="shared" si="11"/>
        <v>4.0999999999999996</v>
      </c>
      <c r="CE12" s="54">
        <f>IFERROR(INDEX(集計pivot売上!$3:$22,MATCH(集計2021年度販売量あ!$B12,集計pivot売上!$A$3:$A$22,0),MATCH(集計2021年度販売量あ!CE$5,集計pivot売上!$3:$3,0)),0)</f>
        <v>0</v>
      </c>
      <c r="CF12" s="55">
        <f>IFERROR(INDEX(集計pivot売上!$28:$47,MATCH(集計2021年度販売量あ!$B12,集計pivot売上!$A$28:$A$47,0),MATCH(集計2021年度販売量あ!CE$5,集計pivot売上!$28:$28,0)),0)</f>
        <v>0</v>
      </c>
      <c r="CG12" s="56">
        <f>IFERROR(INDEX(集計pivot売上!$83:$109,MATCH(集計2021年度販売量あ!$B12,集計pivot売上!$A$83:$A$109,0),MATCH(集計2021年度販売量あ!CE$5,集計pivot売上!$83:$83,0)),0)</f>
        <v>0</v>
      </c>
      <c r="CH12" s="57">
        <f>IFERROR(INDEX(集計pivot売上!$118:$137,MATCH(集計2021年度販売量あ!$B12,集計pivot売上!$A$118:$A$137,0),MATCH(集計2021年度販売量あ!CE$5,集計pivot売上!$118:$118,0)),0)</f>
        <v>0</v>
      </c>
      <c r="CI12" s="58">
        <f>IFERROR(INDEX(集計pivot売上!$151:$170,MATCH(集計2021年度販売量あ!$B12,集計pivot売上!$A$151:$A$170,0),MATCH(集計2021年度販売量あ!CE$5,集計pivot売上!$151:$151,0)),0)</f>
        <v>0</v>
      </c>
      <c r="CJ12" s="61">
        <f>IFERROR(INDEX(集計pivot売上!$54:$73,MATCH(集計2021年度販売量あ!$B12,集計pivot売上!$A$54:$A$73,0),MATCH(集計2021年度販売量あ!CE$5,集計pivot売上!$54:$54,0)),0)</f>
        <v>0</v>
      </c>
      <c r="CK12" s="63">
        <f t="shared" si="12"/>
        <v>4.0999999999999996</v>
      </c>
      <c r="CM12" t="str">
        <f t="shared" si="0"/>
        <v>ビール</v>
      </c>
      <c r="CN12" s="46">
        <f t="shared" si="13"/>
        <v>4.0999999999999996</v>
      </c>
      <c r="CO12" s="46">
        <f t="shared" si="14"/>
        <v>0</v>
      </c>
      <c r="CP12" s="46">
        <f t="shared" si="15"/>
        <v>4.0999999999999996</v>
      </c>
    </row>
    <row r="13" spans="2:94" s="46" customFormat="1" x14ac:dyDescent="0.55000000000000004">
      <c r="B13" s="52" t="str">
        <f>'master（記入例）'!AL9</f>
        <v>果実酒</v>
      </c>
      <c r="C13" s="100">
        <v>0.72</v>
      </c>
      <c r="D13" s="54">
        <f>IFERROR(INDEX(集計pivot売上!$3:$22,MATCH(集計2021年度販売量あ!$B13,集計pivot売上!$A$3:$A$22,0),MATCH(集計2021年度販売量あ!D$5,集計pivot売上!$3:$3,0)),0)</f>
        <v>0</v>
      </c>
      <c r="E13" s="55">
        <f>IFERROR(INDEX(集計pivot売上!$28:$47,MATCH(集計2021年度販売量あ!$B13,集計pivot売上!$A$28:$A$47,0),MATCH(集計2021年度販売量あ!D$5,集計pivot売上!$28:$28,0)),0)</f>
        <v>0</v>
      </c>
      <c r="F13" s="56">
        <f>IFERROR(INDEX(集計pivot売上!$83:$109,MATCH(集計2021年度販売量あ!$B13,集計pivot売上!$A$83:$A$109,0),MATCH(集計2021年度販売量あ!D$5,集計pivot売上!$83:$83,0)),0)</f>
        <v>0</v>
      </c>
      <c r="G13" s="57">
        <f>IFERROR(INDEX(集計pivot売上!$118:$137,MATCH(集計2021年度販売量あ!$B13,集計pivot売上!$A$118:$A$137,0),MATCH(集計2021年度販売量あ!D$5,集計pivot売上!$118:$118,0)),0)</f>
        <v>0</v>
      </c>
      <c r="H13" s="58">
        <f>IFERROR(INDEX(集計pivot売上!$151:$170,MATCH(集計2021年度販売量あ!$B13,集計pivot売上!$A$151:$A$170,0),MATCH(集計2021年度販売量あ!D$5,集計pivot売上!$151:$151,0)),0)</f>
        <v>0</v>
      </c>
      <c r="I13" s="104"/>
      <c r="J13" s="61">
        <f>IFERROR(INDEX(集計pivot売上!$54:$73,MATCH(集計2021年度販売量あ!$B13,集計pivot売上!$A$54:$A$73,0),MATCH(集計2021年度販売量あ!D$5,集計pivot売上!$54:$54,0)),0)</f>
        <v>0</v>
      </c>
      <c r="K13" s="59">
        <f t="shared" si="1"/>
        <v>0.72</v>
      </c>
      <c r="L13" s="54">
        <f>IFERROR(INDEX(集計pivot売上!$3:$22,MATCH(集計2021年度販売量あ!$B13,集計pivot売上!$A$3:$A$22,0),MATCH(集計2021年度販売量あ!L$5,集計pivot売上!$3:$3,0)),0)</f>
        <v>0</v>
      </c>
      <c r="M13" s="55">
        <f>IFERROR(INDEX(集計pivot売上!$28:$47,MATCH(集計2021年度販売量あ!$B13,集計pivot売上!$A$28:$A$47,0),MATCH(集計2021年度販売量あ!L$5,集計pivot売上!$28:$28,0)),0)</f>
        <v>0</v>
      </c>
      <c r="N13" s="56">
        <f>IFERROR(INDEX(集計pivot売上!$83:$109,MATCH(集計2021年度販売量あ!$B13,集計pivot売上!$A$83:$A$109,0),MATCH(集計2021年度販売量あ!L$5,集計pivot売上!$83:$83,0)),0)</f>
        <v>0</v>
      </c>
      <c r="O13" s="57">
        <f>IFERROR(INDEX(集計pivot売上!$118:$137,MATCH(集計2021年度販売量あ!$B13,集計pivot売上!$A$118:$A$137,0),MATCH(集計2021年度販売量あ!L$5,集計pivot売上!$118:$118,0)),0)</f>
        <v>0</v>
      </c>
      <c r="P13" s="58">
        <f>IFERROR(INDEX(集計pivot売上!$151:$170,MATCH(集計2021年度販売量あ!$B13,集計pivot売上!$A$151:$A$170,0),MATCH(集計2021年度販売量あ!L$5,集計pivot売上!$151:$151,0)),0)</f>
        <v>0</v>
      </c>
      <c r="Q13" s="104"/>
      <c r="R13" s="61">
        <f>IFERROR(INDEX(集計pivot売上!$54:$73,MATCH(集計2021年度販売量あ!$B13,集計pivot売上!$A$54:$A$73,0),MATCH(集計2021年度販売量あ!L$5,集計pivot売上!$54:$54,0)),0)</f>
        <v>0</v>
      </c>
      <c r="S13" s="59">
        <f t="shared" si="2"/>
        <v>0.72</v>
      </c>
      <c r="T13" s="54">
        <f>IFERROR(INDEX(集計pivot売上!$3:$22,MATCH(集計2021年度販売量あ!$B13,集計pivot売上!$A$3:$A$22,0),MATCH(集計2021年度販売量あ!T$5,集計pivot売上!$3:$3,0)),0)</f>
        <v>0</v>
      </c>
      <c r="U13" s="55">
        <f>IFERROR(INDEX(集計pivot売上!$28:$47,MATCH(集計2021年度販売量あ!$B13,集計pivot売上!$A$28:$A$47,0),MATCH(集計2021年度販売量あ!T$5,集計pivot売上!$28:$28,0)),0)</f>
        <v>0</v>
      </c>
      <c r="V13" s="56">
        <f>IFERROR(INDEX(集計pivot売上!$83:$109,MATCH(集計2021年度販売量あ!$B13,集計pivot売上!$A$83:$A$109,0),MATCH(集計2021年度販売量あ!T$5,集計pivot売上!$83:$83,0)),0)</f>
        <v>0</v>
      </c>
      <c r="W13" s="57">
        <f>IFERROR(INDEX(集計pivot売上!$118:$137,MATCH(集計2021年度販売量あ!$B13,集計pivot売上!$A$118:$A$137,0),MATCH(集計2021年度販売量あ!T$5,集計pivot売上!$118:$118,0)),0)</f>
        <v>0</v>
      </c>
      <c r="X13" s="58">
        <f>IFERROR(INDEX(集計pivot売上!$151:$170,MATCH(集計2021年度販売量あ!$B13,集計pivot売上!$A$151:$A$170,0),MATCH(集計2021年度販売量あ!T$5,集計pivot売上!$151:$151,0)),0)</f>
        <v>0</v>
      </c>
      <c r="Y13" s="61">
        <f>IFERROR(INDEX(集計pivot売上!$54:$73,MATCH(集計2021年度販売量あ!$B13,集計pivot売上!$A$54:$A$73,0),MATCH(集計2021年度販売量あ!T$5,集計pivot売上!$54:$54,0)),0)</f>
        <v>0</v>
      </c>
      <c r="Z13" s="59">
        <f t="shared" si="3"/>
        <v>0.72</v>
      </c>
      <c r="AA13" s="54">
        <f>IFERROR(INDEX(集計pivot売上!$3:$22,MATCH(集計2021年度販売量あ!$B13,集計pivot売上!$A$3:$A$22,0),MATCH(集計2021年度販売量あ!AA$5,集計pivot売上!$3:$3,0)),0)</f>
        <v>0</v>
      </c>
      <c r="AB13" s="55">
        <f>IFERROR(INDEX(集計pivot売上!$28:$47,MATCH(集計2021年度販売量あ!$B13,集計pivot売上!$A$28:$A$47,0),MATCH(集計2021年度販売量あ!AA$5,集計pivot売上!$28:$28,0)),0)</f>
        <v>0</v>
      </c>
      <c r="AC13" s="56">
        <f>IFERROR(INDEX(集計pivot売上!$83:$109,MATCH(集計2021年度販売量あ!$B13,集計pivot売上!$A$83:$A$109,0),MATCH(集計2021年度販売量あ!AA$5,集計pivot売上!$83:$83,0)),0)</f>
        <v>0</v>
      </c>
      <c r="AD13" s="57">
        <f>IFERROR(INDEX(集計pivot売上!$118:$137,MATCH(集計2021年度販売量あ!$B13,集計pivot売上!$A$118:$A$137,0),MATCH(集計2021年度販売量あ!AA$5,集計pivot売上!$118:$118,0)),0)</f>
        <v>0</v>
      </c>
      <c r="AE13" s="58">
        <f>IFERROR(INDEX(集計pivot売上!$151:$170,MATCH(集計2021年度販売量あ!$B13,集計pivot売上!$A$151:$A$170,0),MATCH(集計2021年度販売量あ!AA$5,集計pivot売上!$151:$151,0)),0)</f>
        <v>0</v>
      </c>
      <c r="AF13" s="61">
        <f>IFERROR(INDEX(集計pivot売上!$54:$73,MATCH(集計2021年度販売量あ!$B13,集計pivot売上!$A$54:$A$73,0),MATCH(集計2021年度販売量あ!AA$5,集計pivot売上!$54:$54,0)),0)</f>
        <v>0</v>
      </c>
      <c r="AG13" s="59">
        <f t="shared" si="4"/>
        <v>0.72</v>
      </c>
      <c r="AH13" s="54">
        <f>IFERROR(INDEX(集計pivot売上!$3:$22,MATCH(集計2021年度販売量あ!$B13,集計pivot売上!$A$3:$A$22,0),MATCH(集計2021年度販売量あ!AH$5,集計pivot売上!$3:$3,0)),0)</f>
        <v>0</v>
      </c>
      <c r="AI13" s="55">
        <f>IFERROR(INDEX(集計pivot売上!$28:$47,MATCH(集計2021年度販売量あ!$B13,集計pivot売上!$A$28:$A$47,0),MATCH(集計2021年度販売量あ!AH$5,集計pivot売上!$28:$28,0)),0)</f>
        <v>0</v>
      </c>
      <c r="AJ13" s="56">
        <f>IFERROR(INDEX(集計pivot売上!$83:$109,MATCH(集計2021年度販売量あ!$B13,集計pivot売上!$A$83:$A$109,0),MATCH(集計2021年度販売量あ!AH$5,集計pivot売上!$83:$83,0)),0)</f>
        <v>0</v>
      </c>
      <c r="AK13" s="57">
        <f>IFERROR(INDEX(集計pivot売上!$118:$137,MATCH(集計2021年度販売量あ!$B13,集計pivot売上!$A$118:$A$137,0),MATCH(集計2021年度販売量あ!AH$5,集計pivot売上!$118:$118,0)),0)</f>
        <v>0</v>
      </c>
      <c r="AL13" s="58">
        <f>IFERROR(INDEX(集計pivot売上!$151:$170,MATCH(集計2021年度販売量あ!$B13,集計pivot売上!$A$151:$A$170,0),MATCH(集計2021年度販売量あ!AH$5,集計pivot売上!$151:$151,0)),0)</f>
        <v>0</v>
      </c>
      <c r="AM13" s="61">
        <f>IFERROR(INDEX(集計pivot売上!$54:$73,MATCH(集計2021年度販売量あ!$B13,集計pivot売上!$A$54:$A$73,0),MATCH(集計2021年度販売量あ!AH$5,集計pivot売上!$54:$54,0)),0)</f>
        <v>0</v>
      </c>
      <c r="AN13" s="59">
        <f t="shared" si="5"/>
        <v>0.72</v>
      </c>
      <c r="AO13" s="54">
        <f>IFERROR(INDEX(集計pivot売上!$3:$22,MATCH(集計2021年度販売量あ!$B13,集計pivot売上!$A$3:$A$22,0),MATCH(集計2021年度販売量あ!AO$5,集計pivot売上!$3:$3,0)),0)</f>
        <v>0</v>
      </c>
      <c r="AP13" s="55">
        <f>IFERROR(INDEX(集計pivot売上!$28:$47,MATCH(集計2021年度販売量あ!$B13,集計pivot売上!$A$28:$A$47,0),MATCH(集計2021年度販売量あ!AO$5,集計pivot売上!$28:$28,0)),0)</f>
        <v>0</v>
      </c>
      <c r="AQ13" s="56">
        <f>IFERROR(INDEX(集計pivot売上!$83:$109,MATCH(集計2021年度販売量あ!$B13,集計pivot売上!$A$83:$A$109,0),MATCH(集計2021年度販売量あ!AO$5,集計pivot売上!$83:$83,0)),0)</f>
        <v>0</v>
      </c>
      <c r="AR13" s="57">
        <f>IFERROR(INDEX(集計pivot売上!$118:$137,MATCH(集計2021年度販売量あ!$B13,集計pivot売上!$A$118:$A$137,0),MATCH(集計2021年度販売量あ!AO$5,集計pivot売上!$118:$118,0)),0)</f>
        <v>0</v>
      </c>
      <c r="AS13" s="58">
        <f>IFERROR(INDEX(集計pivot売上!$151:$170,MATCH(集計2021年度販売量あ!$B13,集計pivot売上!$A$151:$A$170,0),MATCH(集計2021年度販売量あ!AO$5,集計pivot売上!$151:$151,0)),0)</f>
        <v>0</v>
      </c>
      <c r="AT13" s="61">
        <f>IFERROR(INDEX(集計pivot売上!$54:$73,MATCH(集計2021年度販売量あ!$B13,集計pivot売上!$A$54:$A$73,0),MATCH(集計2021年度販売量あ!AO$5,集計pivot売上!$54:$54,0)),0)</f>
        <v>0</v>
      </c>
      <c r="AU13" s="59">
        <f t="shared" si="6"/>
        <v>0.72</v>
      </c>
      <c r="AV13" s="54">
        <f>IFERROR(INDEX(集計pivot売上!$3:$22,MATCH(集計2021年度販売量あ!$B13,集計pivot売上!$A$3:$A$22,0),MATCH(集計2021年度販売量あ!AV$5,集計pivot売上!$3:$3,0)),0)</f>
        <v>0</v>
      </c>
      <c r="AW13" s="55">
        <f>IFERROR(INDEX(集計pivot売上!$28:$47,MATCH(集計2021年度販売量あ!$B13,集計pivot売上!$A$28:$A$47,0),MATCH(集計2021年度販売量あ!AV$5,集計pivot売上!$28:$28,0)),0)</f>
        <v>0</v>
      </c>
      <c r="AX13" s="56">
        <f>IFERROR(INDEX(集計pivot売上!$83:$109,MATCH(集計2021年度販売量あ!$B13,集計pivot売上!$A$83:$A$109,0),MATCH(集計2021年度販売量あ!AV$5,集計pivot売上!$83:$83,0)),0)</f>
        <v>0</v>
      </c>
      <c r="AY13" s="57">
        <f>IFERROR(INDEX(集計pivot売上!$118:$137,MATCH(集計2021年度販売量あ!$B13,集計pivot売上!$A$118:$A$137,0),MATCH(集計2021年度販売量あ!AV$5,集計pivot売上!$118:$118,0)),0)</f>
        <v>0</v>
      </c>
      <c r="AZ13" s="58">
        <f>IFERROR(INDEX(集計pivot売上!$151:$170,MATCH(集計2021年度販売量あ!$B13,集計pivot売上!$A$151:$A$170,0),MATCH(集計2021年度販売量あ!AV$5,集計pivot売上!$151:$151,0)),0)</f>
        <v>0</v>
      </c>
      <c r="BA13" s="61">
        <f>IFERROR(INDEX(集計pivot売上!$54:$73,MATCH(集計2021年度販売量あ!$B13,集計pivot売上!$A$54:$A$73,0),MATCH(集計2021年度販売量あ!AV$5,集計pivot売上!$54:$54,0)),0)</f>
        <v>0</v>
      </c>
      <c r="BB13" s="59">
        <f t="shared" si="7"/>
        <v>0.72</v>
      </c>
      <c r="BC13" s="54">
        <f>IFERROR(INDEX(集計pivot売上!$3:$22,MATCH(集計2021年度販売量あ!$B13,集計pivot売上!$A$3:$A$22,0),MATCH(集計2021年度販売量あ!BC$5,集計pivot売上!$3:$3,0)),0)</f>
        <v>0</v>
      </c>
      <c r="BD13" s="55">
        <f>IFERROR(INDEX(集計pivot売上!$28:$47,MATCH(集計2021年度販売量あ!$B13,集計pivot売上!$A$28:$A$47,0),MATCH(集計2021年度販売量あ!BC$5,集計pivot売上!$28:$28,0)),0)</f>
        <v>0</v>
      </c>
      <c r="BE13" s="56">
        <f>IFERROR(INDEX(集計pivot売上!$83:$109,MATCH(集計2021年度販売量あ!$B13,集計pivot売上!$A$83:$A$109,0),MATCH(集計2021年度販売量あ!BC$5,集計pivot売上!$83:$83,0)),0)</f>
        <v>0</v>
      </c>
      <c r="BF13" s="57">
        <f>IFERROR(INDEX(集計pivot売上!$118:$137,MATCH(集計2021年度販売量あ!$B13,集計pivot売上!$A$118:$A$137,0),MATCH(集計2021年度販売量あ!BC$5,集計pivot売上!$118:$118,0)),0)</f>
        <v>0</v>
      </c>
      <c r="BG13" s="58">
        <f>IFERROR(INDEX(集計pivot売上!$151:$170,MATCH(集計2021年度販売量あ!$B13,集計pivot売上!$A$151:$A$170,0),MATCH(集計2021年度販売量あ!BC$5,集計pivot売上!$151:$151,0)),0)</f>
        <v>0</v>
      </c>
      <c r="BH13" s="61">
        <f>IFERROR(INDEX(集計pivot売上!$54:$73,MATCH(集計2021年度販売量あ!$B13,集計pivot売上!$A$54:$A$73,0),MATCH(集計2021年度販売量あ!BC$5,集計pivot売上!$54:$54,0)),0)</f>
        <v>0</v>
      </c>
      <c r="BI13" s="59">
        <f t="shared" si="8"/>
        <v>0.72</v>
      </c>
      <c r="BJ13" s="54">
        <f>IFERROR(INDEX(集計pivot売上!$3:$22,MATCH(集計2021年度販売量あ!$B13,集計pivot売上!$A$3:$A$22,0),MATCH(集計2021年度販売量あ!BJ$5,集計pivot売上!$3:$3,0)),0)</f>
        <v>0</v>
      </c>
      <c r="BK13" s="55">
        <f>IFERROR(INDEX(集計pivot売上!$28:$47,MATCH(集計2021年度販売量あ!$B13,集計pivot売上!$A$28:$A$47,0),MATCH(集計2021年度販売量あ!BJ$5,集計pivot売上!$28:$28,0)),0)</f>
        <v>0</v>
      </c>
      <c r="BL13" s="56">
        <f>IFERROR(INDEX(集計pivot売上!$83:$109,MATCH(集計2021年度販売量あ!$B13,集計pivot売上!$A$83:$A$109,0),MATCH(集計2021年度販売量あ!BJ$5,集計pivot売上!$83:$83,0)),0)</f>
        <v>0</v>
      </c>
      <c r="BM13" s="57">
        <f>IFERROR(INDEX(集計pivot売上!$118:$137,MATCH(集計2021年度販売量あ!$B13,集計pivot売上!$A$118:$A$137,0),MATCH(集計2021年度販売量あ!BJ$5,集計pivot売上!$118:$118,0)),0)</f>
        <v>0</v>
      </c>
      <c r="BN13" s="58">
        <f>IFERROR(INDEX(集計pivot売上!$151:$170,MATCH(集計2021年度販売量あ!$B13,集計pivot売上!$A$151:$A$170,0),MATCH(集計2021年度販売量あ!BJ$5,集計pivot売上!$151:$151,0)),0)</f>
        <v>0</v>
      </c>
      <c r="BO13" s="61">
        <f>IFERROR(INDEX(集計pivot売上!$54:$73,MATCH(集計2021年度販売量あ!$B13,集計pivot売上!$A$54:$A$73,0),MATCH(集計2021年度販売量あ!BJ$5,集計pivot売上!$54:$54,0)),0)</f>
        <v>0</v>
      </c>
      <c r="BP13" s="59">
        <f t="shared" si="9"/>
        <v>0.72</v>
      </c>
      <c r="BQ13" s="54">
        <f>IFERROR(INDEX(集計pivot売上!$3:$22,MATCH(集計2021年度販売量あ!$B13,集計pivot売上!$A$3:$A$22,0),MATCH(集計2021年度販売量あ!BQ$5,集計pivot売上!$3:$3,0)),0)</f>
        <v>0</v>
      </c>
      <c r="BR13" s="55">
        <f>IFERROR(INDEX(集計pivot売上!$28:$47,MATCH(集計2021年度販売量あ!$B13,集計pivot売上!$A$28:$A$47,0),MATCH(集計2021年度販売量あ!BQ$5,集計pivot売上!$28:$28,0)),0)</f>
        <v>0</v>
      </c>
      <c r="BS13" s="56">
        <f>IFERROR(INDEX(集計pivot売上!$83:$109,MATCH(集計2021年度販売量あ!$B13,集計pivot売上!$A$83:$A$109,0),MATCH(集計2021年度販売量あ!BQ$5,集計pivot売上!$83:$83,0)),0)</f>
        <v>0</v>
      </c>
      <c r="BT13" s="57">
        <f>IFERROR(INDEX(集計pivot売上!$118:$137,MATCH(集計2021年度販売量あ!$B13,集計pivot売上!$A$118:$A$137,0),MATCH(集計2021年度販売量あ!BQ$5,集計pivot売上!$118:$118,0)),0)</f>
        <v>0</v>
      </c>
      <c r="BU13" s="58">
        <f>IFERROR(INDEX(集計pivot売上!$151:$170,MATCH(集計2021年度販売量あ!$B13,集計pivot売上!$A$151:$A$170,0),MATCH(集計2021年度販売量あ!BQ$5,集計pivot売上!$151:$151,0)),0)</f>
        <v>0</v>
      </c>
      <c r="BV13" s="61">
        <f>IFERROR(INDEX(集計pivot売上!$54:$73,MATCH(集計2021年度販売量あ!$B13,集計pivot売上!$A$54:$A$73,0),MATCH(集計2021年度販売量あ!BQ$5,集計pivot売上!$54:$54,0)),0)</f>
        <v>0</v>
      </c>
      <c r="BW13" s="59">
        <f t="shared" si="10"/>
        <v>0.72</v>
      </c>
      <c r="BX13" s="54">
        <f>IFERROR(INDEX(集計pivot売上!$3:$22,MATCH(集計2021年度販売量あ!$B13,集計pivot売上!$A$3:$A$22,0),MATCH(集計2021年度販売量あ!BX$5,集計pivot売上!$3:$3,0)),0)</f>
        <v>0</v>
      </c>
      <c r="BY13" s="55">
        <f>IFERROR(INDEX(集計pivot売上!$28:$47,MATCH(集計2021年度販売量あ!$B13,集計pivot売上!$A$28:$A$47,0),MATCH(集計2021年度販売量あ!BX$5,集計pivot売上!$28:$28,0)),0)</f>
        <v>0</v>
      </c>
      <c r="BZ13" s="56">
        <f>IFERROR(INDEX(集計pivot売上!$83:$109,MATCH(集計2021年度販売量あ!$B13,集計pivot売上!$A$83:$A$109,0),MATCH(集計2021年度販売量あ!BX$5,集計pivot売上!$83:$83,0)),0)</f>
        <v>0</v>
      </c>
      <c r="CA13" s="57">
        <f>IFERROR(INDEX(集計pivot売上!$118:$137,MATCH(集計2021年度販売量あ!$B13,集計pivot売上!$A$118:$A$137,0),MATCH(集計2021年度販売量あ!BX$5,集計pivot売上!$118:$118,0)),0)</f>
        <v>0</v>
      </c>
      <c r="CB13" s="58">
        <f>IFERROR(INDEX(集計pivot売上!$151:$170,MATCH(集計2021年度販売量あ!$B13,集計pivot売上!$A$151:$A$170,0),MATCH(集計2021年度販売量あ!BX$5,集計pivot売上!$151:$151,0)),0)</f>
        <v>0</v>
      </c>
      <c r="CC13" s="61">
        <f>IFERROR(INDEX(集計pivot売上!$54:$73,MATCH(集計2021年度販売量あ!$B13,集計pivot売上!$A$54:$A$73,0),MATCH(集計2021年度販売量あ!BX$5,集計pivot売上!$54:$54,0)),0)</f>
        <v>0</v>
      </c>
      <c r="CD13" s="59">
        <f t="shared" si="11"/>
        <v>0.72</v>
      </c>
      <c r="CE13" s="54">
        <f>IFERROR(INDEX(集計pivot売上!$3:$22,MATCH(集計2021年度販売量あ!$B13,集計pivot売上!$A$3:$A$22,0),MATCH(集計2021年度販売量あ!CE$5,集計pivot売上!$3:$3,0)),0)</f>
        <v>0</v>
      </c>
      <c r="CF13" s="55">
        <f>IFERROR(INDEX(集計pivot売上!$28:$47,MATCH(集計2021年度販売量あ!$B13,集計pivot売上!$A$28:$A$47,0),MATCH(集計2021年度販売量あ!CE$5,集計pivot売上!$28:$28,0)),0)</f>
        <v>0</v>
      </c>
      <c r="CG13" s="56">
        <f>IFERROR(INDEX(集計pivot売上!$83:$109,MATCH(集計2021年度販売量あ!$B13,集計pivot売上!$A$83:$A$109,0),MATCH(集計2021年度販売量あ!CE$5,集計pivot売上!$83:$83,0)),0)</f>
        <v>0</v>
      </c>
      <c r="CH13" s="57">
        <f>IFERROR(INDEX(集計pivot売上!$118:$137,MATCH(集計2021年度販売量あ!$B13,集計pivot売上!$A$118:$A$137,0),MATCH(集計2021年度販売量あ!CE$5,集計pivot売上!$118:$118,0)),0)</f>
        <v>0</v>
      </c>
      <c r="CI13" s="58">
        <f>IFERROR(INDEX(集計pivot売上!$151:$170,MATCH(集計2021年度販売量あ!$B13,集計pivot売上!$A$151:$A$170,0),MATCH(集計2021年度販売量あ!CE$5,集計pivot売上!$151:$151,0)),0)</f>
        <v>0</v>
      </c>
      <c r="CJ13" s="61">
        <f>IFERROR(INDEX(集計pivot売上!$54:$73,MATCH(集計2021年度販売量あ!$B13,集計pivot売上!$A$54:$A$73,0),MATCH(集計2021年度販売量あ!CE$5,集計pivot売上!$54:$54,0)),0)</f>
        <v>0</v>
      </c>
      <c r="CK13" s="63">
        <f t="shared" si="12"/>
        <v>0.72</v>
      </c>
      <c r="CM13" t="str">
        <f t="shared" si="0"/>
        <v>果実酒</v>
      </c>
      <c r="CN13" s="46">
        <f t="shared" si="13"/>
        <v>0.72</v>
      </c>
      <c r="CO13" s="46">
        <f t="shared" si="14"/>
        <v>0</v>
      </c>
      <c r="CP13" s="46">
        <f t="shared" si="15"/>
        <v>0.72</v>
      </c>
    </row>
    <row r="14" spans="2:94" s="46" customFormat="1" x14ac:dyDescent="0.55000000000000004">
      <c r="B14" s="52" t="str">
        <f>'master（記入例）'!AL10</f>
        <v>甘味果実酒</v>
      </c>
      <c r="C14" s="100">
        <v>0</v>
      </c>
      <c r="D14" s="54">
        <f>IFERROR(INDEX(集計pivot売上!$3:$22,MATCH(集計2021年度販売量あ!$B14,集計pivot売上!$A$3:$A$22,0),MATCH(集計2021年度販売量あ!D$5,集計pivot売上!$3:$3,0)),0)</f>
        <v>0</v>
      </c>
      <c r="E14" s="55">
        <f>IFERROR(INDEX(集計pivot売上!$28:$47,MATCH(集計2021年度販売量あ!$B14,集計pivot売上!$A$28:$A$47,0),MATCH(集計2021年度販売量あ!D$5,集計pivot売上!$28:$28,0)),0)</f>
        <v>0</v>
      </c>
      <c r="F14" s="56">
        <f>IFERROR(INDEX(集計pivot売上!$83:$109,MATCH(集計2021年度販売量あ!$B14,集計pivot売上!$A$83:$A$109,0),MATCH(集計2021年度販売量あ!D$5,集計pivot売上!$83:$83,0)),0)</f>
        <v>0</v>
      </c>
      <c r="G14" s="57">
        <f>IFERROR(INDEX(集計pivot売上!$118:$137,MATCH(集計2021年度販売量あ!$B14,集計pivot売上!$A$118:$A$137,0),MATCH(集計2021年度販売量あ!D$5,集計pivot売上!$118:$118,0)),0)</f>
        <v>0</v>
      </c>
      <c r="H14" s="58">
        <f>IFERROR(INDEX(集計pivot売上!$151:$170,MATCH(集計2021年度販売量あ!$B14,集計pivot売上!$A$151:$A$170,0),MATCH(集計2021年度販売量あ!D$5,集計pivot売上!$151:$151,0)),0)</f>
        <v>0</v>
      </c>
      <c r="I14" s="104"/>
      <c r="J14" s="61">
        <f>IFERROR(INDEX(集計pivot売上!$54:$73,MATCH(集計2021年度販売量あ!$B14,集計pivot売上!$A$54:$A$73,0),MATCH(集計2021年度販売量あ!D$5,集計pivot売上!$54:$54,0)),0)</f>
        <v>0</v>
      </c>
      <c r="K14" s="59">
        <f t="shared" si="1"/>
        <v>0</v>
      </c>
      <c r="L14" s="54">
        <f>IFERROR(INDEX(集計pivot売上!$3:$22,MATCH(集計2021年度販売量あ!$B14,集計pivot売上!$A$3:$A$22,0),MATCH(集計2021年度販売量あ!L$5,集計pivot売上!$3:$3,0)),0)</f>
        <v>0</v>
      </c>
      <c r="M14" s="55">
        <f>IFERROR(INDEX(集計pivot売上!$28:$47,MATCH(集計2021年度販売量あ!$B14,集計pivot売上!$A$28:$A$47,0),MATCH(集計2021年度販売量あ!L$5,集計pivot売上!$28:$28,0)),0)</f>
        <v>0</v>
      </c>
      <c r="N14" s="56">
        <f>IFERROR(INDEX(集計pivot売上!$83:$109,MATCH(集計2021年度販売量あ!$B14,集計pivot売上!$A$83:$A$109,0),MATCH(集計2021年度販売量あ!L$5,集計pivot売上!$83:$83,0)),0)</f>
        <v>0</v>
      </c>
      <c r="O14" s="57">
        <f>IFERROR(INDEX(集計pivot売上!$118:$137,MATCH(集計2021年度販売量あ!$B14,集計pivot売上!$A$118:$A$137,0),MATCH(集計2021年度販売量あ!L$5,集計pivot売上!$118:$118,0)),0)</f>
        <v>0</v>
      </c>
      <c r="P14" s="58">
        <f>IFERROR(INDEX(集計pivot売上!$151:$170,MATCH(集計2021年度販売量あ!$B14,集計pivot売上!$A$151:$A$170,0),MATCH(集計2021年度販売量あ!L$5,集計pivot売上!$151:$151,0)),0)</f>
        <v>0</v>
      </c>
      <c r="Q14" s="104"/>
      <c r="R14" s="61">
        <f>IFERROR(INDEX(集計pivot売上!$54:$73,MATCH(集計2021年度販売量あ!$B14,集計pivot売上!$A$54:$A$73,0),MATCH(集計2021年度販売量あ!L$5,集計pivot売上!$54:$54,0)),0)</f>
        <v>0</v>
      </c>
      <c r="S14" s="59">
        <f t="shared" si="2"/>
        <v>0</v>
      </c>
      <c r="T14" s="54">
        <f>IFERROR(INDEX(集計pivot売上!$3:$22,MATCH(集計2021年度販売量あ!$B14,集計pivot売上!$A$3:$A$22,0),MATCH(集計2021年度販売量あ!T$5,集計pivot売上!$3:$3,0)),0)</f>
        <v>0</v>
      </c>
      <c r="U14" s="55">
        <f>IFERROR(INDEX(集計pivot売上!$28:$47,MATCH(集計2021年度販売量あ!$B14,集計pivot売上!$A$28:$A$47,0),MATCH(集計2021年度販売量あ!T$5,集計pivot売上!$28:$28,0)),0)</f>
        <v>0</v>
      </c>
      <c r="V14" s="56">
        <f>IFERROR(INDEX(集計pivot売上!$83:$109,MATCH(集計2021年度販売量あ!$B14,集計pivot売上!$A$83:$A$109,0),MATCH(集計2021年度販売量あ!T$5,集計pivot売上!$83:$83,0)),0)</f>
        <v>0</v>
      </c>
      <c r="W14" s="57">
        <f>IFERROR(INDEX(集計pivot売上!$118:$137,MATCH(集計2021年度販売量あ!$B14,集計pivot売上!$A$118:$A$137,0),MATCH(集計2021年度販売量あ!T$5,集計pivot売上!$118:$118,0)),0)</f>
        <v>0</v>
      </c>
      <c r="X14" s="58">
        <f>IFERROR(INDEX(集計pivot売上!$151:$170,MATCH(集計2021年度販売量あ!$B14,集計pivot売上!$A$151:$A$170,0),MATCH(集計2021年度販売量あ!T$5,集計pivot売上!$151:$151,0)),0)</f>
        <v>0</v>
      </c>
      <c r="Y14" s="61">
        <f>IFERROR(INDEX(集計pivot売上!$54:$73,MATCH(集計2021年度販売量あ!$B14,集計pivot売上!$A$54:$A$73,0),MATCH(集計2021年度販売量あ!T$5,集計pivot売上!$54:$54,0)),0)</f>
        <v>0</v>
      </c>
      <c r="Z14" s="59">
        <f t="shared" si="3"/>
        <v>0</v>
      </c>
      <c r="AA14" s="54">
        <f>IFERROR(INDEX(集計pivot売上!$3:$22,MATCH(集計2021年度販売量あ!$B14,集計pivot売上!$A$3:$A$22,0),MATCH(集計2021年度販売量あ!AA$5,集計pivot売上!$3:$3,0)),0)</f>
        <v>0</v>
      </c>
      <c r="AB14" s="55">
        <f>IFERROR(INDEX(集計pivot売上!$28:$47,MATCH(集計2021年度販売量あ!$B14,集計pivot売上!$A$28:$A$47,0),MATCH(集計2021年度販売量あ!AA$5,集計pivot売上!$28:$28,0)),0)</f>
        <v>0</v>
      </c>
      <c r="AC14" s="56">
        <f>IFERROR(INDEX(集計pivot売上!$83:$109,MATCH(集計2021年度販売量あ!$B14,集計pivot売上!$A$83:$A$109,0),MATCH(集計2021年度販売量あ!AA$5,集計pivot売上!$83:$83,0)),0)</f>
        <v>0</v>
      </c>
      <c r="AD14" s="57">
        <f>IFERROR(INDEX(集計pivot売上!$118:$137,MATCH(集計2021年度販売量あ!$B14,集計pivot売上!$A$118:$A$137,0),MATCH(集計2021年度販売量あ!AA$5,集計pivot売上!$118:$118,0)),0)</f>
        <v>0</v>
      </c>
      <c r="AE14" s="58">
        <f>IFERROR(INDEX(集計pivot売上!$151:$170,MATCH(集計2021年度販売量あ!$B14,集計pivot売上!$A$151:$A$170,0),MATCH(集計2021年度販売量あ!AA$5,集計pivot売上!$151:$151,0)),0)</f>
        <v>0</v>
      </c>
      <c r="AF14" s="61">
        <f>IFERROR(INDEX(集計pivot売上!$54:$73,MATCH(集計2021年度販売量あ!$B14,集計pivot売上!$A$54:$A$73,0),MATCH(集計2021年度販売量あ!AA$5,集計pivot売上!$54:$54,0)),0)</f>
        <v>0</v>
      </c>
      <c r="AG14" s="59">
        <f t="shared" si="4"/>
        <v>0</v>
      </c>
      <c r="AH14" s="54">
        <f>IFERROR(INDEX(集計pivot売上!$3:$22,MATCH(集計2021年度販売量あ!$B14,集計pivot売上!$A$3:$A$22,0),MATCH(集計2021年度販売量あ!AH$5,集計pivot売上!$3:$3,0)),0)</f>
        <v>0</v>
      </c>
      <c r="AI14" s="55">
        <f>IFERROR(INDEX(集計pivot売上!$28:$47,MATCH(集計2021年度販売量あ!$B14,集計pivot売上!$A$28:$A$47,0),MATCH(集計2021年度販売量あ!AH$5,集計pivot売上!$28:$28,0)),0)</f>
        <v>0</v>
      </c>
      <c r="AJ14" s="56">
        <f>IFERROR(INDEX(集計pivot売上!$83:$109,MATCH(集計2021年度販売量あ!$B14,集計pivot売上!$A$83:$A$109,0),MATCH(集計2021年度販売量あ!AH$5,集計pivot売上!$83:$83,0)),0)</f>
        <v>0</v>
      </c>
      <c r="AK14" s="57">
        <f>IFERROR(INDEX(集計pivot売上!$118:$137,MATCH(集計2021年度販売量あ!$B14,集計pivot売上!$A$118:$A$137,0),MATCH(集計2021年度販売量あ!AH$5,集計pivot売上!$118:$118,0)),0)</f>
        <v>0</v>
      </c>
      <c r="AL14" s="58">
        <f>IFERROR(INDEX(集計pivot売上!$151:$170,MATCH(集計2021年度販売量あ!$B14,集計pivot売上!$A$151:$A$170,0),MATCH(集計2021年度販売量あ!AH$5,集計pivot売上!$151:$151,0)),0)</f>
        <v>0</v>
      </c>
      <c r="AM14" s="61">
        <f>IFERROR(INDEX(集計pivot売上!$54:$73,MATCH(集計2021年度販売量あ!$B14,集計pivot売上!$A$54:$A$73,0),MATCH(集計2021年度販売量あ!AH$5,集計pivot売上!$54:$54,0)),0)</f>
        <v>0</v>
      </c>
      <c r="AN14" s="59">
        <f t="shared" si="5"/>
        <v>0</v>
      </c>
      <c r="AO14" s="54">
        <f>IFERROR(INDEX(集計pivot売上!$3:$22,MATCH(集計2021年度販売量あ!$B14,集計pivot売上!$A$3:$A$22,0),MATCH(集計2021年度販売量あ!AO$5,集計pivot売上!$3:$3,0)),0)</f>
        <v>0</v>
      </c>
      <c r="AP14" s="55">
        <f>IFERROR(INDEX(集計pivot売上!$28:$47,MATCH(集計2021年度販売量あ!$B14,集計pivot売上!$A$28:$A$47,0),MATCH(集計2021年度販売量あ!AO$5,集計pivot売上!$28:$28,0)),0)</f>
        <v>0</v>
      </c>
      <c r="AQ14" s="56">
        <f>IFERROR(INDEX(集計pivot売上!$83:$109,MATCH(集計2021年度販売量あ!$B14,集計pivot売上!$A$83:$A$109,0),MATCH(集計2021年度販売量あ!AO$5,集計pivot売上!$83:$83,0)),0)</f>
        <v>0</v>
      </c>
      <c r="AR14" s="57">
        <f>IFERROR(INDEX(集計pivot売上!$118:$137,MATCH(集計2021年度販売量あ!$B14,集計pivot売上!$A$118:$A$137,0),MATCH(集計2021年度販売量あ!AO$5,集計pivot売上!$118:$118,0)),0)</f>
        <v>0</v>
      </c>
      <c r="AS14" s="58">
        <f>IFERROR(INDEX(集計pivot売上!$151:$170,MATCH(集計2021年度販売量あ!$B14,集計pivot売上!$A$151:$A$170,0),MATCH(集計2021年度販売量あ!AO$5,集計pivot売上!$151:$151,0)),0)</f>
        <v>0</v>
      </c>
      <c r="AT14" s="61">
        <f>IFERROR(INDEX(集計pivot売上!$54:$73,MATCH(集計2021年度販売量あ!$B14,集計pivot売上!$A$54:$A$73,0),MATCH(集計2021年度販売量あ!AO$5,集計pivot売上!$54:$54,0)),0)</f>
        <v>0</v>
      </c>
      <c r="AU14" s="59">
        <f t="shared" si="6"/>
        <v>0</v>
      </c>
      <c r="AV14" s="54">
        <f>IFERROR(INDEX(集計pivot売上!$3:$22,MATCH(集計2021年度販売量あ!$B14,集計pivot売上!$A$3:$A$22,0),MATCH(集計2021年度販売量あ!AV$5,集計pivot売上!$3:$3,0)),0)</f>
        <v>0</v>
      </c>
      <c r="AW14" s="55">
        <f>IFERROR(INDEX(集計pivot売上!$28:$47,MATCH(集計2021年度販売量あ!$B14,集計pivot売上!$A$28:$A$47,0),MATCH(集計2021年度販売量あ!AV$5,集計pivot売上!$28:$28,0)),0)</f>
        <v>0</v>
      </c>
      <c r="AX14" s="56">
        <f>IFERROR(INDEX(集計pivot売上!$83:$109,MATCH(集計2021年度販売量あ!$B14,集計pivot売上!$A$83:$A$109,0),MATCH(集計2021年度販売量あ!AV$5,集計pivot売上!$83:$83,0)),0)</f>
        <v>0</v>
      </c>
      <c r="AY14" s="57">
        <f>IFERROR(INDEX(集計pivot売上!$118:$137,MATCH(集計2021年度販売量あ!$B14,集計pivot売上!$A$118:$A$137,0),MATCH(集計2021年度販売量あ!AV$5,集計pivot売上!$118:$118,0)),0)</f>
        <v>0</v>
      </c>
      <c r="AZ14" s="58">
        <f>IFERROR(INDEX(集計pivot売上!$151:$170,MATCH(集計2021年度販売量あ!$B14,集計pivot売上!$A$151:$A$170,0),MATCH(集計2021年度販売量あ!AV$5,集計pivot売上!$151:$151,0)),0)</f>
        <v>0</v>
      </c>
      <c r="BA14" s="61">
        <f>IFERROR(INDEX(集計pivot売上!$54:$73,MATCH(集計2021年度販売量あ!$B14,集計pivot売上!$A$54:$A$73,0),MATCH(集計2021年度販売量あ!AV$5,集計pivot売上!$54:$54,0)),0)</f>
        <v>0</v>
      </c>
      <c r="BB14" s="59">
        <f t="shared" si="7"/>
        <v>0</v>
      </c>
      <c r="BC14" s="54">
        <f>IFERROR(INDEX(集計pivot売上!$3:$22,MATCH(集計2021年度販売量あ!$B14,集計pivot売上!$A$3:$A$22,0),MATCH(集計2021年度販売量あ!BC$5,集計pivot売上!$3:$3,0)),0)</f>
        <v>0</v>
      </c>
      <c r="BD14" s="55">
        <f>IFERROR(INDEX(集計pivot売上!$28:$47,MATCH(集計2021年度販売量あ!$B14,集計pivot売上!$A$28:$A$47,0),MATCH(集計2021年度販売量あ!BC$5,集計pivot売上!$28:$28,0)),0)</f>
        <v>0</v>
      </c>
      <c r="BE14" s="56">
        <f>IFERROR(INDEX(集計pivot売上!$83:$109,MATCH(集計2021年度販売量あ!$B14,集計pivot売上!$A$83:$A$109,0),MATCH(集計2021年度販売量あ!BC$5,集計pivot売上!$83:$83,0)),0)</f>
        <v>0</v>
      </c>
      <c r="BF14" s="57">
        <f>IFERROR(INDEX(集計pivot売上!$118:$137,MATCH(集計2021年度販売量あ!$B14,集計pivot売上!$A$118:$A$137,0),MATCH(集計2021年度販売量あ!BC$5,集計pivot売上!$118:$118,0)),0)</f>
        <v>0</v>
      </c>
      <c r="BG14" s="58">
        <f>IFERROR(INDEX(集計pivot売上!$151:$170,MATCH(集計2021年度販売量あ!$B14,集計pivot売上!$A$151:$A$170,0),MATCH(集計2021年度販売量あ!BC$5,集計pivot売上!$151:$151,0)),0)</f>
        <v>0</v>
      </c>
      <c r="BH14" s="61">
        <f>IFERROR(INDEX(集計pivot売上!$54:$73,MATCH(集計2021年度販売量あ!$B14,集計pivot売上!$A$54:$A$73,0),MATCH(集計2021年度販売量あ!BC$5,集計pivot売上!$54:$54,0)),0)</f>
        <v>0</v>
      </c>
      <c r="BI14" s="59">
        <f t="shared" si="8"/>
        <v>0</v>
      </c>
      <c r="BJ14" s="54">
        <f>IFERROR(INDEX(集計pivot売上!$3:$22,MATCH(集計2021年度販売量あ!$B14,集計pivot売上!$A$3:$A$22,0),MATCH(集計2021年度販売量あ!BJ$5,集計pivot売上!$3:$3,0)),0)</f>
        <v>0</v>
      </c>
      <c r="BK14" s="55">
        <f>IFERROR(INDEX(集計pivot売上!$28:$47,MATCH(集計2021年度販売量あ!$B14,集計pivot売上!$A$28:$A$47,0),MATCH(集計2021年度販売量あ!BJ$5,集計pivot売上!$28:$28,0)),0)</f>
        <v>0</v>
      </c>
      <c r="BL14" s="56">
        <f>IFERROR(INDEX(集計pivot売上!$83:$109,MATCH(集計2021年度販売量あ!$B14,集計pivot売上!$A$83:$A$109,0),MATCH(集計2021年度販売量あ!BJ$5,集計pivot売上!$83:$83,0)),0)</f>
        <v>0</v>
      </c>
      <c r="BM14" s="57">
        <f>IFERROR(INDEX(集計pivot売上!$118:$137,MATCH(集計2021年度販売量あ!$B14,集計pivot売上!$A$118:$A$137,0),MATCH(集計2021年度販売量あ!BJ$5,集計pivot売上!$118:$118,0)),0)</f>
        <v>0</v>
      </c>
      <c r="BN14" s="58">
        <f>IFERROR(INDEX(集計pivot売上!$151:$170,MATCH(集計2021年度販売量あ!$B14,集計pivot売上!$A$151:$A$170,0),MATCH(集計2021年度販売量あ!BJ$5,集計pivot売上!$151:$151,0)),0)</f>
        <v>0</v>
      </c>
      <c r="BO14" s="61">
        <f>IFERROR(INDEX(集計pivot売上!$54:$73,MATCH(集計2021年度販売量あ!$B14,集計pivot売上!$A$54:$A$73,0),MATCH(集計2021年度販売量あ!BJ$5,集計pivot売上!$54:$54,0)),0)</f>
        <v>0</v>
      </c>
      <c r="BP14" s="59">
        <f t="shared" si="9"/>
        <v>0</v>
      </c>
      <c r="BQ14" s="54">
        <f>IFERROR(INDEX(集計pivot売上!$3:$22,MATCH(集計2021年度販売量あ!$B14,集計pivot売上!$A$3:$A$22,0),MATCH(集計2021年度販売量あ!BQ$5,集計pivot売上!$3:$3,0)),0)</f>
        <v>0</v>
      </c>
      <c r="BR14" s="55">
        <f>IFERROR(INDEX(集計pivot売上!$28:$47,MATCH(集計2021年度販売量あ!$B14,集計pivot売上!$A$28:$A$47,0),MATCH(集計2021年度販売量あ!BQ$5,集計pivot売上!$28:$28,0)),0)</f>
        <v>0</v>
      </c>
      <c r="BS14" s="56">
        <f>IFERROR(INDEX(集計pivot売上!$83:$109,MATCH(集計2021年度販売量あ!$B14,集計pivot売上!$A$83:$A$109,0),MATCH(集計2021年度販売量あ!BQ$5,集計pivot売上!$83:$83,0)),0)</f>
        <v>0</v>
      </c>
      <c r="BT14" s="57">
        <f>IFERROR(INDEX(集計pivot売上!$118:$137,MATCH(集計2021年度販売量あ!$B14,集計pivot売上!$A$118:$A$137,0),MATCH(集計2021年度販売量あ!BQ$5,集計pivot売上!$118:$118,0)),0)</f>
        <v>0</v>
      </c>
      <c r="BU14" s="58">
        <f>IFERROR(INDEX(集計pivot売上!$151:$170,MATCH(集計2021年度販売量あ!$B14,集計pivot売上!$A$151:$A$170,0),MATCH(集計2021年度販売量あ!BQ$5,集計pivot売上!$151:$151,0)),0)</f>
        <v>0</v>
      </c>
      <c r="BV14" s="61">
        <f>IFERROR(INDEX(集計pivot売上!$54:$73,MATCH(集計2021年度販売量あ!$B14,集計pivot売上!$A$54:$A$73,0),MATCH(集計2021年度販売量あ!BQ$5,集計pivot売上!$54:$54,0)),0)</f>
        <v>0</v>
      </c>
      <c r="BW14" s="59">
        <f t="shared" si="10"/>
        <v>0</v>
      </c>
      <c r="BX14" s="54">
        <f>IFERROR(INDEX(集計pivot売上!$3:$22,MATCH(集計2021年度販売量あ!$B14,集計pivot売上!$A$3:$A$22,0),MATCH(集計2021年度販売量あ!BX$5,集計pivot売上!$3:$3,0)),0)</f>
        <v>0</v>
      </c>
      <c r="BY14" s="55">
        <f>IFERROR(INDEX(集計pivot売上!$28:$47,MATCH(集計2021年度販売量あ!$B14,集計pivot売上!$A$28:$A$47,0),MATCH(集計2021年度販売量あ!BX$5,集計pivot売上!$28:$28,0)),0)</f>
        <v>0</v>
      </c>
      <c r="BZ14" s="56">
        <f>IFERROR(INDEX(集計pivot売上!$83:$109,MATCH(集計2021年度販売量あ!$B14,集計pivot売上!$A$83:$A$109,0),MATCH(集計2021年度販売量あ!BX$5,集計pivot売上!$83:$83,0)),0)</f>
        <v>0</v>
      </c>
      <c r="CA14" s="57">
        <f>IFERROR(INDEX(集計pivot売上!$118:$137,MATCH(集計2021年度販売量あ!$B14,集計pivot売上!$A$118:$A$137,0),MATCH(集計2021年度販売量あ!BX$5,集計pivot売上!$118:$118,0)),0)</f>
        <v>0</v>
      </c>
      <c r="CB14" s="58">
        <f>IFERROR(INDEX(集計pivot売上!$151:$170,MATCH(集計2021年度販売量あ!$B14,集計pivot売上!$A$151:$A$170,0),MATCH(集計2021年度販売量あ!BX$5,集計pivot売上!$151:$151,0)),0)</f>
        <v>0</v>
      </c>
      <c r="CC14" s="61">
        <f>IFERROR(INDEX(集計pivot売上!$54:$73,MATCH(集計2021年度販売量あ!$B14,集計pivot売上!$A$54:$A$73,0),MATCH(集計2021年度販売量あ!BX$5,集計pivot売上!$54:$54,0)),0)</f>
        <v>0</v>
      </c>
      <c r="CD14" s="59">
        <f t="shared" si="11"/>
        <v>0</v>
      </c>
      <c r="CE14" s="54">
        <f>IFERROR(INDEX(集計pivot売上!$3:$22,MATCH(集計2021年度販売量あ!$B14,集計pivot売上!$A$3:$A$22,0),MATCH(集計2021年度販売量あ!CE$5,集計pivot売上!$3:$3,0)),0)</f>
        <v>0</v>
      </c>
      <c r="CF14" s="55">
        <f>IFERROR(INDEX(集計pivot売上!$28:$47,MATCH(集計2021年度販売量あ!$B14,集計pivot売上!$A$28:$A$47,0),MATCH(集計2021年度販売量あ!CE$5,集計pivot売上!$28:$28,0)),0)</f>
        <v>0</v>
      </c>
      <c r="CG14" s="56">
        <f>IFERROR(INDEX(集計pivot売上!$83:$109,MATCH(集計2021年度販売量あ!$B14,集計pivot売上!$A$83:$A$109,0),MATCH(集計2021年度販売量あ!CE$5,集計pivot売上!$83:$83,0)),0)</f>
        <v>0</v>
      </c>
      <c r="CH14" s="57">
        <f>IFERROR(INDEX(集計pivot売上!$118:$137,MATCH(集計2021年度販売量あ!$B14,集計pivot売上!$A$118:$A$137,0),MATCH(集計2021年度販売量あ!CE$5,集計pivot売上!$118:$118,0)),0)</f>
        <v>0</v>
      </c>
      <c r="CI14" s="58">
        <f>IFERROR(INDEX(集計pivot売上!$151:$170,MATCH(集計2021年度販売量あ!$B14,集計pivot売上!$A$151:$A$170,0),MATCH(集計2021年度販売量あ!CE$5,集計pivot売上!$151:$151,0)),0)</f>
        <v>0</v>
      </c>
      <c r="CJ14" s="61">
        <f>IFERROR(INDEX(集計pivot売上!$54:$73,MATCH(集計2021年度販売量あ!$B14,集計pivot売上!$A$54:$A$73,0),MATCH(集計2021年度販売量あ!CE$5,集計pivot売上!$54:$54,0)),0)</f>
        <v>0</v>
      </c>
      <c r="CK14" s="63">
        <f t="shared" si="12"/>
        <v>0</v>
      </c>
      <c r="CM14" t="str">
        <f t="shared" si="0"/>
        <v>甘味果実酒</v>
      </c>
      <c r="CN14" s="46">
        <f t="shared" si="13"/>
        <v>0</v>
      </c>
      <c r="CO14" s="46">
        <f t="shared" si="14"/>
        <v>0</v>
      </c>
      <c r="CP14" s="46">
        <f t="shared" si="15"/>
        <v>0</v>
      </c>
    </row>
    <row r="15" spans="2:94" s="46" customFormat="1" x14ac:dyDescent="0.55000000000000004">
      <c r="B15" s="52" t="str">
        <f>'master（記入例）'!AL11</f>
        <v>ウイスキー</v>
      </c>
      <c r="C15" s="100">
        <v>38.700999999999993</v>
      </c>
      <c r="D15" s="54">
        <f>IFERROR(INDEX(集計pivot売上!$3:$22,MATCH(集計2021年度販売量あ!$B15,集計pivot売上!$A$3:$A$22,0),MATCH(集計2021年度販売量あ!D$5,集計pivot売上!$3:$3,0)),0)</f>
        <v>0</v>
      </c>
      <c r="E15" s="55">
        <f>IFERROR(INDEX(集計pivot売上!$28:$47,MATCH(集計2021年度販売量あ!$B15,集計pivot売上!$A$28:$A$47,0),MATCH(集計2021年度販売量あ!D$5,集計pivot売上!$28:$28,0)),0)</f>
        <v>0</v>
      </c>
      <c r="F15" s="56">
        <f>IFERROR(INDEX(集計pivot売上!$83:$109,MATCH(集計2021年度販売量あ!$B15,集計pivot売上!$A$83:$A$109,0),MATCH(集計2021年度販売量あ!D$5,集計pivot売上!$83:$83,0)),0)</f>
        <v>0</v>
      </c>
      <c r="G15" s="57">
        <f>IFERROR(INDEX(集計pivot売上!$118:$137,MATCH(集計2021年度販売量あ!$B15,集計pivot売上!$A$118:$A$137,0),MATCH(集計2021年度販売量あ!D$5,集計pivot売上!$118:$118,0)),0)</f>
        <v>0</v>
      </c>
      <c r="H15" s="58">
        <f>IFERROR(INDEX(集計pivot売上!$151:$170,MATCH(集計2021年度販売量あ!$B15,集計pivot売上!$A$151:$A$170,0),MATCH(集計2021年度販売量あ!D$5,集計pivot売上!$151:$151,0)),0)</f>
        <v>0</v>
      </c>
      <c r="I15" s="104"/>
      <c r="J15" s="61">
        <f>IFERROR(INDEX(集計pivot売上!$54:$73,MATCH(集計2021年度販売量あ!$B15,集計pivot売上!$A$54:$A$73,0),MATCH(集計2021年度販売量あ!D$5,集計pivot売上!$54:$54,0)),0)</f>
        <v>0</v>
      </c>
      <c r="K15" s="59">
        <f t="shared" si="1"/>
        <v>38.700999999999993</v>
      </c>
      <c r="L15" s="54">
        <f>IFERROR(INDEX(集計pivot売上!$3:$22,MATCH(集計2021年度販売量あ!$B15,集計pivot売上!$A$3:$A$22,0),MATCH(集計2021年度販売量あ!L$5,集計pivot売上!$3:$3,0)),0)</f>
        <v>0</v>
      </c>
      <c r="M15" s="55">
        <f>IFERROR(INDEX(集計pivot売上!$28:$47,MATCH(集計2021年度販売量あ!$B15,集計pivot売上!$A$28:$A$47,0),MATCH(集計2021年度販売量あ!L$5,集計pivot売上!$28:$28,0)),0)</f>
        <v>0</v>
      </c>
      <c r="N15" s="56">
        <f>IFERROR(INDEX(集計pivot売上!$83:$109,MATCH(集計2021年度販売量あ!$B15,集計pivot売上!$A$83:$A$109,0),MATCH(集計2021年度販売量あ!L$5,集計pivot売上!$83:$83,0)),0)</f>
        <v>0</v>
      </c>
      <c r="O15" s="57">
        <f>IFERROR(INDEX(集計pivot売上!$118:$137,MATCH(集計2021年度販売量あ!$B15,集計pivot売上!$A$118:$A$137,0),MATCH(集計2021年度販売量あ!L$5,集計pivot売上!$118:$118,0)),0)</f>
        <v>0</v>
      </c>
      <c r="P15" s="58">
        <f>IFERROR(INDEX(集計pivot売上!$151:$170,MATCH(集計2021年度販売量あ!$B15,集計pivot売上!$A$151:$A$170,0),MATCH(集計2021年度販売量あ!L$5,集計pivot売上!$151:$151,0)),0)</f>
        <v>0</v>
      </c>
      <c r="Q15" s="104"/>
      <c r="R15" s="61">
        <f>IFERROR(INDEX(集計pivot売上!$54:$73,MATCH(集計2021年度販売量あ!$B15,集計pivot売上!$A$54:$A$73,0),MATCH(集計2021年度販売量あ!L$5,集計pivot売上!$54:$54,0)),0)</f>
        <v>0</v>
      </c>
      <c r="S15" s="59">
        <f t="shared" si="2"/>
        <v>38.700999999999993</v>
      </c>
      <c r="T15" s="54">
        <f>IFERROR(INDEX(集計pivot売上!$3:$22,MATCH(集計2021年度販売量あ!$B15,集計pivot売上!$A$3:$A$22,0),MATCH(集計2021年度販売量あ!T$5,集計pivot売上!$3:$3,0)),0)</f>
        <v>0</v>
      </c>
      <c r="U15" s="55">
        <f>IFERROR(INDEX(集計pivot売上!$28:$47,MATCH(集計2021年度販売量あ!$B15,集計pivot売上!$A$28:$A$47,0),MATCH(集計2021年度販売量あ!T$5,集計pivot売上!$28:$28,0)),0)</f>
        <v>0</v>
      </c>
      <c r="V15" s="56">
        <f>IFERROR(INDEX(集計pivot売上!$83:$109,MATCH(集計2021年度販売量あ!$B15,集計pivot売上!$A$83:$A$109,0),MATCH(集計2021年度販売量あ!T$5,集計pivot売上!$83:$83,0)),0)</f>
        <v>0</v>
      </c>
      <c r="W15" s="57">
        <f>IFERROR(INDEX(集計pivot売上!$118:$137,MATCH(集計2021年度販売量あ!$B15,集計pivot売上!$A$118:$A$137,0),MATCH(集計2021年度販売量あ!T$5,集計pivot売上!$118:$118,0)),0)</f>
        <v>0</v>
      </c>
      <c r="X15" s="58">
        <f>IFERROR(INDEX(集計pivot売上!$151:$170,MATCH(集計2021年度販売量あ!$B15,集計pivot売上!$A$151:$A$170,0),MATCH(集計2021年度販売量あ!T$5,集計pivot売上!$151:$151,0)),0)</f>
        <v>0</v>
      </c>
      <c r="Y15" s="61">
        <f>IFERROR(INDEX(集計pivot売上!$54:$73,MATCH(集計2021年度販売量あ!$B15,集計pivot売上!$A$54:$A$73,0),MATCH(集計2021年度販売量あ!T$5,集計pivot売上!$54:$54,0)),0)</f>
        <v>0</v>
      </c>
      <c r="Z15" s="59">
        <f t="shared" si="3"/>
        <v>38.700999999999993</v>
      </c>
      <c r="AA15" s="54">
        <f>IFERROR(INDEX(集計pivot売上!$3:$22,MATCH(集計2021年度販売量あ!$B15,集計pivot売上!$A$3:$A$22,0),MATCH(集計2021年度販売量あ!AA$5,集計pivot売上!$3:$3,0)),0)</f>
        <v>0</v>
      </c>
      <c r="AB15" s="55">
        <f>IFERROR(INDEX(集計pivot売上!$28:$47,MATCH(集計2021年度販売量あ!$B15,集計pivot売上!$A$28:$A$47,0),MATCH(集計2021年度販売量あ!AA$5,集計pivot売上!$28:$28,0)),0)</f>
        <v>0</v>
      </c>
      <c r="AC15" s="56">
        <f>IFERROR(INDEX(集計pivot売上!$83:$109,MATCH(集計2021年度販売量あ!$B15,集計pivot売上!$A$83:$A$109,0),MATCH(集計2021年度販売量あ!AA$5,集計pivot売上!$83:$83,0)),0)</f>
        <v>0</v>
      </c>
      <c r="AD15" s="57">
        <f>IFERROR(INDEX(集計pivot売上!$118:$137,MATCH(集計2021年度販売量あ!$B15,集計pivot売上!$A$118:$A$137,0),MATCH(集計2021年度販売量あ!AA$5,集計pivot売上!$118:$118,0)),0)</f>
        <v>0</v>
      </c>
      <c r="AE15" s="58">
        <f>IFERROR(INDEX(集計pivot売上!$151:$170,MATCH(集計2021年度販売量あ!$B15,集計pivot売上!$A$151:$A$170,0),MATCH(集計2021年度販売量あ!AA$5,集計pivot売上!$151:$151,0)),0)</f>
        <v>0</v>
      </c>
      <c r="AF15" s="61">
        <f>IFERROR(INDEX(集計pivot売上!$54:$73,MATCH(集計2021年度販売量あ!$B15,集計pivot売上!$A$54:$A$73,0),MATCH(集計2021年度販売量あ!AA$5,集計pivot売上!$54:$54,0)),0)</f>
        <v>0</v>
      </c>
      <c r="AG15" s="59">
        <f t="shared" si="4"/>
        <v>38.700999999999993</v>
      </c>
      <c r="AH15" s="54">
        <f>IFERROR(INDEX(集計pivot売上!$3:$22,MATCH(集計2021年度販売量あ!$B15,集計pivot売上!$A$3:$A$22,0),MATCH(集計2021年度販売量あ!AH$5,集計pivot売上!$3:$3,0)),0)</f>
        <v>0</v>
      </c>
      <c r="AI15" s="55">
        <f>IFERROR(INDEX(集計pivot売上!$28:$47,MATCH(集計2021年度販売量あ!$B15,集計pivot売上!$A$28:$A$47,0),MATCH(集計2021年度販売量あ!AH$5,集計pivot売上!$28:$28,0)),0)</f>
        <v>0</v>
      </c>
      <c r="AJ15" s="56">
        <f>IFERROR(INDEX(集計pivot売上!$83:$109,MATCH(集計2021年度販売量あ!$B15,集計pivot売上!$A$83:$A$109,0),MATCH(集計2021年度販売量あ!AH$5,集計pivot売上!$83:$83,0)),0)</f>
        <v>0</v>
      </c>
      <c r="AK15" s="57">
        <f>IFERROR(INDEX(集計pivot売上!$118:$137,MATCH(集計2021年度販売量あ!$B15,集計pivot売上!$A$118:$A$137,0),MATCH(集計2021年度販売量あ!AH$5,集計pivot売上!$118:$118,0)),0)</f>
        <v>0</v>
      </c>
      <c r="AL15" s="58">
        <f>IFERROR(INDEX(集計pivot売上!$151:$170,MATCH(集計2021年度販売量あ!$B15,集計pivot売上!$A$151:$A$170,0),MATCH(集計2021年度販売量あ!AH$5,集計pivot売上!$151:$151,0)),0)</f>
        <v>0</v>
      </c>
      <c r="AM15" s="61">
        <f>IFERROR(INDEX(集計pivot売上!$54:$73,MATCH(集計2021年度販売量あ!$B15,集計pivot売上!$A$54:$A$73,0),MATCH(集計2021年度販売量あ!AH$5,集計pivot売上!$54:$54,0)),0)</f>
        <v>0</v>
      </c>
      <c r="AN15" s="59">
        <f t="shared" si="5"/>
        <v>38.700999999999993</v>
      </c>
      <c r="AO15" s="54">
        <f>IFERROR(INDEX(集計pivot売上!$3:$22,MATCH(集計2021年度販売量あ!$B15,集計pivot売上!$A$3:$A$22,0),MATCH(集計2021年度販売量あ!AO$5,集計pivot売上!$3:$3,0)),0)</f>
        <v>0</v>
      </c>
      <c r="AP15" s="55">
        <f>IFERROR(INDEX(集計pivot売上!$28:$47,MATCH(集計2021年度販売量あ!$B15,集計pivot売上!$A$28:$A$47,0),MATCH(集計2021年度販売量あ!AO$5,集計pivot売上!$28:$28,0)),0)</f>
        <v>0</v>
      </c>
      <c r="AQ15" s="56">
        <f>IFERROR(INDEX(集計pivot売上!$83:$109,MATCH(集計2021年度販売量あ!$B15,集計pivot売上!$A$83:$A$109,0),MATCH(集計2021年度販売量あ!AO$5,集計pivot売上!$83:$83,0)),0)</f>
        <v>0</v>
      </c>
      <c r="AR15" s="57">
        <f>IFERROR(INDEX(集計pivot売上!$118:$137,MATCH(集計2021年度販売量あ!$B15,集計pivot売上!$A$118:$A$137,0),MATCH(集計2021年度販売量あ!AO$5,集計pivot売上!$118:$118,0)),0)</f>
        <v>0</v>
      </c>
      <c r="AS15" s="58">
        <f>IFERROR(INDEX(集計pivot売上!$151:$170,MATCH(集計2021年度販売量あ!$B15,集計pivot売上!$A$151:$A$170,0),MATCH(集計2021年度販売量あ!AO$5,集計pivot売上!$151:$151,0)),0)</f>
        <v>0</v>
      </c>
      <c r="AT15" s="61">
        <f>IFERROR(INDEX(集計pivot売上!$54:$73,MATCH(集計2021年度販売量あ!$B15,集計pivot売上!$A$54:$A$73,0),MATCH(集計2021年度販売量あ!AO$5,集計pivot売上!$54:$54,0)),0)</f>
        <v>0</v>
      </c>
      <c r="AU15" s="59">
        <f t="shared" si="6"/>
        <v>38.700999999999993</v>
      </c>
      <c r="AV15" s="54">
        <f>IFERROR(INDEX(集計pivot売上!$3:$22,MATCH(集計2021年度販売量あ!$B15,集計pivot売上!$A$3:$A$22,0),MATCH(集計2021年度販売量あ!AV$5,集計pivot売上!$3:$3,0)),0)</f>
        <v>0</v>
      </c>
      <c r="AW15" s="55">
        <f>IFERROR(INDEX(集計pivot売上!$28:$47,MATCH(集計2021年度販売量あ!$B15,集計pivot売上!$A$28:$A$47,0),MATCH(集計2021年度販売量あ!AV$5,集計pivot売上!$28:$28,0)),0)</f>
        <v>0</v>
      </c>
      <c r="AX15" s="56">
        <f>IFERROR(INDEX(集計pivot売上!$83:$109,MATCH(集計2021年度販売量あ!$B15,集計pivot売上!$A$83:$A$109,0),MATCH(集計2021年度販売量あ!AV$5,集計pivot売上!$83:$83,0)),0)</f>
        <v>0</v>
      </c>
      <c r="AY15" s="57">
        <f>IFERROR(INDEX(集計pivot売上!$118:$137,MATCH(集計2021年度販売量あ!$B15,集計pivot売上!$A$118:$A$137,0),MATCH(集計2021年度販売量あ!AV$5,集計pivot売上!$118:$118,0)),0)</f>
        <v>0</v>
      </c>
      <c r="AZ15" s="58">
        <f>IFERROR(INDEX(集計pivot売上!$151:$170,MATCH(集計2021年度販売量あ!$B15,集計pivot売上!$A$151:$A$170,0),MATCH(集計2021年度販売量あ!AV$5,集計pivot売上!$151:$151,0)),0)</f>
        <v>0</v>
      </c>
      <c r="BA15" s="61">
        <f>IFERROR(INDEX(集計pivot売上!$54:$73,MATCH(集計2021年度販売量あ!$B15,集計pivot売上!$A$54:$A$73,0),MATCH(集計2021年度販売量あ!AV$5,集計pivot売上!$54:$54,0)),0)</f>
        <v>0</v>
      </c>
      <c r="BB15" s="59">
        <f t="shared" si="7"/>
        <v>38.700999999999993</v>
      </c>
      <c r="BC15" s="54">
        <f>IFERROR(INDEX(集計pivot売上!$3:$22,MATCH(集計2021年度販売量あ!$B15,集計pivot売上!$A$3:$A$22,0),MATCH(集計2021年度販売量あ!BC$5,集計pivot売上!$3:$3,0)),0)</f>
        <v>0</v>
      </c>
      <c r="BD15" s="55">
        <f>IFERROR(INDEX(集計pivot売上!$28:$47,MATCH(集計2021年度販売量あ!$B15,集計pivot売上!$A$28:$A$47,0),MATCH(集計2021年度販売量あ!BC$5,集計pivot売上!$28:$28,0)),0)</f>
        <v>0</v>
      </c>
      <c r="BE15" s="56">
        <f>IFERROR(INDEX(集計pivot売上!$83:$109,MATCH(集計2021年度販売量あ!$B15,集計pivot売上!$A$83:$A$109,0),MATCH(集計2021年度販売量あ!BC$5,集計pivot売上!$83:$83,0)),0)</f>
        <v>0</v>
      </c>
      <c r="BF15" s="57">
        <f>IFERROR(INDEX(集計pivot売上!$118:$137,MATCH(集計2021年度販売量あ!$B15,集計pivot売上!$A$118:$A$137,0),MATCH(集計2021年度販売量あ!BC$5,集計pivot売上!$118:$118,0)),0)</f>
        <v>0</v>
      </c>
      <c r="BG15" s="58">
        <f>IFERROR(INDEX(集計pivot売上!$151:$170,MATCH(集計2021年度販売量あ!$B15,集計pivot売上!$A$151:$A$170,0),MATCH(集計2021年度販売量あ!BC$5,集計pivot売上!$151:$151,0)),0)</f>
        <v>0</v>
      </c>
      <c r="BH15" s="61">
        <f>IFERROR(INDEX(集計pivot売上!$54:$73,MATCH(集計2021年度販売量あ!$B15,集計pivot売上!$A$54:$A$73,0),MATCH(集計2021年度販売量あ!BC$5,集計pivot売上!$54:$54,0)),0)</f>
        <v>0</v>
      </c>
      <c r="BI15" s="59">
        <f t="shared" si="8"/>
        <v>38.700999999999993</v>
      </c>
      <c r="BJ15" s="54">
        <f>IFERROR(INDEX(集計pivot売上!$3:$22,MATCH(集計2021年度販売量あ!$B15,集計pivot売上!$A$3:$A$22,0),MATCH(集計2021年度販売量あ!BJ$5,集計pivot売上!$3:$3,0)),0)</f>
        <v>0</v>
      </c>
      <c r="BK15" s="55">
        <f>IFERROR(INDEX(集計pivot売上!$28:$47,MATCH(集計2021年度販売量あ!$B15,集計pivot売上!$A$28:$A$47,0),MATCH(集計2021年度販売量あ!BJ$5,集計pivot売上!$28:$28,0)),0)</f>
        <v>0</v>
      </c>
      <c r="BL15" s="56">
        <f>IFERROR(INDEX(集計pivot売上!$83:$109,MATCH(集計2021年度販売量あ!$B15,集計pivot売上!$A$83:$A$109,0),MATCH(集計2021年度販売量あ!BJ$5,集計pivot売上!$83:$83,0)),0)</f>
        <v>0</v>
      </c>
      <c r="BM15" s="57">
        <f>IFERROR(INDEX(集計pivot売上!$118:$137,MATCH(集計2021年度販売量あ!$B15,集計pivot売上!$A$118:$A$137,0),MATCH(集計2021年度販売量あ!BJ$5,集計pivot売上!$118:$118,0)),0)</f>
        <v>0</v>
      </c>
      <c r="BN15" s="58">
        <f>IFERROR(INDEX(集計pivot売上!$151:$170,MATCH(集計2021年度販売量あ!$B15,集計pivot売上!$A$151:$A$170,0),MATCH(集計2021年度販売量あ!BJ$5,集計pivot売上!$151:$151,0)),0)</f>
        <v>0</v>
      </c>
      <c r="BO15" s="61">
        <f>IFERROR(INDEX(集計pivot売上!$54:$73,MATCH(集計2021年度販売量あ!$B15,集計pivot売上!$A$54:$A$73,0),MATCH(集計2021年度販売量あ!BJ$5,集計pivot売上!$54:$54,0)),0)</f>
        <v>0</v>
      </c>
      <c r="BP15" s="59">
        <f t="shared" si="9"/>
        <v>38.700999999999993</v>
      </c>
      <c r="BQ15" s="54">
        <f>IFERROR(INDEX(集計pivot売上!$3:$22,MATCH(集計2021年度販売量あ!$B15,集計pivot売上!$A$3:$A$22,0),MATCH(集計2021年度販売量あ!BQ$5,集計pivot売上!$3:$3,0)),0)</f>
        <v>0</v>
      </c>
      <c r="BR15" s="55">
        <f>IFERROR(INDEX(集計pivot売上!$28:$47,MATCH(集計2021年度販売量あ!$B15,集計pivot売上!$A$28:$A$47,0),MATCH(集計2021年度販売量あ!BQ$5,集計pivot売上!$28:$28,0)),0)</f>
        <v>0</v>
      </c>
      <c r="BS15" s="56">
        <f>IFERROR(INDEX(集計pivot売上!$83:$109,MATCH(集計2021年度販売量あ!$B15,集計pivot売上!$A$83:$A$109,0),MATCH(集計2021年度販売量あ!BQ$5,集計pivot売上!$83:$83,0)),0)</f>
        <v>0</v>
      </c>
      <c r="BT15" s="57">
        <f>IFERROR(INDEX(集計pivot売上!$118:$137,MATCH(集計2021年度販売量あ!$B15,集計pivot売上!$A$118:$A$137,0),MATCH(集計2021年度販売量あ!BQ$5,集計pivot売上!$118:$118,0)),0)</f>
        <v>0</v>
      </c>
      <c r="BU15" s="58">
        <f>IFERROR(INDEX(集計pivot売上!$151:$170,MATCH(集計2021年度販売量あ!$B15,集計pivot売上!$A$151:$A$170,0),MATCH(集計2021年度販売量あ!BQ$5,集計pivot売上!$151:$151,0)),0)</f>
        <v>0</v>
      </c>
      <c r="BV15" s="61">
        <f>IFERROR(INDEX(集計pivot売上!$54:$73,MATCH(集計2021年度販売量あ!$B15,集計pivot売上!$A$54:$A$73,0),MATCH(集計2021年度販売量あ!BQ$5,集計pivot売上!$54:$54,0)),0)</f>
        <v>0</v>
      </c>
      <c r="BW15" s="59">
        <f t="shared" si="10"/>
        <v>38.700999999999993</v>
      </c>
      <c r="BX15" s="54">
        <f>IFERROR(INDEX(集計pivot売上!$3:$22,MATCH(集計2021年度販売量あ!$B15,集計pivot売上!$A$3:$A$22,0),MATCH(集計2021年度販売量あ!BX$5,集計pivot売上!$3:$3,0)),0)</f>
        <v>0</v>
      </c>
      <c r="BY15" s="55">
        <f>IFERROR(INDEX(集計pivot売上!$28:$47,MATCH(集計2021年度販売量あ!$B15,集計pivot売上!$A$28:$A$47,0),MATCH(集計2021年度販売量あ!BX$5,集計pivot売上!$28:$28,0)),0)</f>
        <v>0</v>
      </c>
      <c r="BZ15" s="56">
        <f>IFERROR(INDEX(集計pivot売上!$83:$109,MATCH(集計2021年度販売量あ!$B15,集計pivot売上!$A$83:$A$109,0),MATCH(集計2021年度販売量あ!BX$5,集計pivot売上!$83:$83,0)),0)</f>
        <v>0</v>
      </c>
      <c r="CA15" s="57">
        <f>IFERROR(INDEX(集計pivot売上!$118:$137,MATCH(集計2021年度販売量あ!$B15,集計pivot売上!$A$118:$A$137,0),MATCH(集計2021年度販売量あ!BX$5,集計pivot売上!$118:$118,0)),0)</f>
        <v>0</v>
      </c>
      <c r="CB15" s="58">
        <f>IFERROR(INDEX(集計pivot売上!$151:$170,MATCH(集計2021年度販売量あ!$B15,集計pivot売上!$A$151:$A$170,0),MATCH(集計2021年度販売量あ!BX$5,集計pivot売上!$151:$151,0)),0)</f>
        <v>0</v>
      </c>
      <c r="CC15" s="61">
        <f>IFERROR(INDEX(集計pivot売上!$54:$73,MATCH(集計2021年度販売量あ!$B15,集計pivot売上!$A$54:$A$73,0),MATCH(集計2021年度販売量あ!BX$5,集計pivot売上!$54:$54,0)),0)</f>
        <v>0</v>
      </c>
      <c r="CD15" s="59">
        <f t="shared" si="11"/>
        <v>38.700999999999993</v>
      </c>
      <c r="CE15" s="54">
        <f>IFERROR(INDEX(集計pivot売上!$3:$22,MATCH(集計2021年度販売量あ!$B15,集計pivot売上!$A$3:$A$22,0),MATCH(集計2021年度販売量あ!CE$5,集計pivot売上!$3:$3,0)),0)</f>
        <v>0</v>
      </c>
      <c r="CF15" s="55">
        <f>IFERROR(INDEX(集計pivot売上!$28:$47,MATCH(集計2021年度販売量あ!$B15,集計pivot売上!$A$28:$A$47,0),MATCH(集計2021年度販売量あ!CE$5,集計pivot売上!$28:$28,0)),0)</f>
        <v>0</v>
      </c>
      <c r="CG15" s="56">
        <f>IFERROR(INDEX(集計pivot売上!$83:$109,MATCH(集計2021年度販売量あ!$B15,集計pivot売上!$A$83:$A$109,0),MATCH(集計2021年度販売量あ!CE$5,集計pivot売上!$83:$83,0)),0)</f>
        <v>0</v>
      </c>
      <c r="CH15" s="57">
        <f>IFERROR(INDEX(集計pivot売上!$118:$137,MATCH(集計2021年度販売量あ!$B15,集計pivot売上!$A$118:$A$137,0),MATCH(集計2021年度販売量あ!CE$5,集計pivot売上!$118:$118,0)),0)</f>
        <v>0</v>
      </c>
      <c r="CI15" s="58">
        <f>IFERROR(INDEX(集計pivot売上!$151:$170,MATCH(集計2021年度販売量あ!$B15,集計pivot売上!$A$151:$A$170,0),MATCH(集計2021年度販売量あ!CE$5,集計pivot売上!$151:$151,0)),0)</f>
        <v>0</v>
      </c>
      <c r="CJ15" s="61">
        <f>IFERROR(INDEX(集計pivot売上!$54:$73,MATCH(集計2021年度販売量あ!$B15,集計pivot売上!$A$54:$A$73,0),MATCH(集計2021年度販売量あ!CE$5,集計pivot売上!$54:$54,0)),0)</f>
        <v>0</v>
      </c>
      <c r="CK15" s="63">
        <f t="shared" si="12"/>
        <v>38.700999999999993</v>
      </c>
      <c r="CM15" t="str">
        <f t="shared" si="0"/>
        <v>ウイスキー</v>
      </c>
      <c r="CN15" s="46">
        <f t="shared" si="13"/>
        <v>38.700999999999993</v>
      </c>
      <c r="CO15" s="46">
        <f t="shared" si="14"/>
        <v>0</v>
      </c>
      <c r="CP15" s="46">
        <f t="shared" si="15"/>
        <v>38.700999999999993</v>
      </c>
    </row>
    <row r="16" spans="2:94" s="46" customFormat="1" x14ac:dyDescent="0.55000000000000004">
      <c r="B16" s="52" t="str">
        <f>'master（記入例）'!AL12</f>
        <v>ブランデー</v>
      </c>
      <c r="C16" s="100">
        <v>30.709999999999994</v>
      </c>
      <c r="D16" s="54">
        <f>IFERROR(INDEX(集計pivot売上!$3:$22,MATCH(集計2021年度販売量あ!$B16,集計pivot売上!$A$3:$A$22,0),MATCH(集計2021年度販売量あ!D$5,集計pivot売上!$3:$3,0)),0)</f>
        <v>0</v>
      </c>
      <c r="E16" s="55">
        <f>IFERROR(INDEX(集計pivot売上!$28:$47,MATCH(集計2021年度販売量あ!$B16,集計pivot売上!$A$28:$A$47,0),MATCH(集計2021年度販売量あ!D$5,集計pivot売上!$28:$28,0)),0)</f>
        <v>0</v>
      </c>
      <c r="F16" s="56">
        <f>IFERROR(INDEX(集計pivot売上!$83:$109,MATCH(集計2021年度販売量あ!$B16,集計pivot売上!$A$83:$A$109,0),MATCH(集計2021年度販売量あ!D$5,集計pivot売上!$83:$83,0)),0)</f>
        <v>0</v>
      </c>
      <c r="G16" s="57">
        <f>IFERROR(INDEX(集計pivot売上!$118:$137,MATCH(集計2021年度販売量あ!$B16,集計pivot売上!$A$118:$A$137,0),MATCH(集計2021年度販売量あ!D$5,集計pivot売上!$118:$118,0)),0)</f>
        <v>0</v>
      </c>
      <c r="H16" s="58">
        <f>IFERROR(INDEX(集計pivot売上!$151:$170,MATCH(集計2021年度販売量あ!$B16,集計pivot売上!$A$151:$A$170,0),MATCH(集計2021年度販売量あ!D$5,集計pivot売上!$151:$151,0)),0)</f>
        <v>0</v>
      </c>
      <c r="I16" s="104"/>
      <c r="J16" s="61">
        <f>IFERROR(INDEX(集計pivot売上!$54:$73,MATCH(集計2021年度販売量あ!$B16,集計pivot売上!$A$54:$A$73,0),MATCH(集計2021年度販売量あ!D$5,集計pivot売上!$54:$54,0)),0)</f>
        <v>0</v>
      </c>
      <c r="K16" s="59">
        <f t="shared" si="1"/>
        <v>30.709999999999994</v>
      </c>
      <c r="L16" s="54">
        <f>IFERROR(INDEX(集計pivot売上!$3:$22,MATCH(集計2021年度販売量あ!$B16,集計pivot売上!$A$3:$A$22,0),MATCH(集計2021年度販売量あ!L$5,集計pivot売上!$3:$3,0)),0)</f>
        <v>0</v>
      </c>
      <c r="M16" s="55">
        <f>IFERROR(INDEX(集計pivot売上!$28:$47,MATCH(集計2021年度販売量あ!$B16,集計pivot売上!$A$28:$A$47,0),MATCH(集計2021年度販売量あ!L$5,集計pivot売上!$28:$28,0)),0)</f>
        <v>0</v>
      </c>
      <c r="N16" s="56">
        <f>IFERROR(INDEX(集計pivot売上!$83:$109,MATCH(集計2021年度販売量あ!$B16,集計pivot売上!$A$83:$A$109,0),MATCH(集計2021年度販売量あ!L$5,集計pivot売上!$83:$83,0)),0)</f>
        <v>0</v>
      </c>
      <c r="O16" s="57">
        <f>IFERROR(INDEX(集計pivot売上!$118:$137,MATCH(集計2021年度販売量あ!$B16,集計pivot売上!$A$118:$A$137,0),MATCH(集計2021年度販売量あ!L$5,集計pivot売上!$118:$118,0)),0)</f>
        <v>0</v>
      </c>
      <c r="P16" s="58">
        <f>IFERROR(INDEX(集計pivot売上!$151:$170,MATCH(集計2021年度販売量あ!$B16,集計pivot売上!$A$151:$A$170,0),MATCH(集計2021年度販売量あ!L$5,集計pivot売上!$151:$151,0)),0)</f>
        <v>0</v>
      </c>
      <c r="Q16" s="104"/>
      <c r="R16" s="61">
        <f>IFERROR(INDEX(集計pivot売上!$54:$73,MATCH(集計2021年度販売量あ!$B16,集計pivot売上!$A$54:$A$73,0),MATCH(集計2021年度販売量あ!L$5,集計pivot売上!$54:$54,0)),0)</f>
        <v>0</v>
      </c>
      <c r="S16" s="59">
        <f t="shared" si="2"/>
        <v>30.709999999999994</v>
      </c>
      <c r="T16" s="54">
        <f>IFERROR(INDEX(集計pivot売上!$3:$22,MATCH(集計2021年度販売量あ!$B16,集計pivot売上!$A$3:$A$22,0),MATCH(集計2021年度販売量あ!T$5,集計pivot売上!$3:$3,0)),0)</f>
        <v>0</v>
      </c>
      <c r="U16" s="55">
        <f>IFERROR(INDEX(集計pivot売上!$28:$47,MATCH(集計2021年度販売量あ!$B16,集計pivot売上!$A$28:$A$47,0),MATCH(集計2021年度販売量あ!T$5,集計pivot売上!$28:$28,0)),0)</f>
        <v>0</v>
      </c>
      <c r="V16" s="56">
        <f>IFERROR(INDEX(集計pivot売上!$83:$109,MATCH(集計2021年度販売量あ!$B16,集計pivot売上!$A$83:$A$109,0),MATCH(集計2021年度販売量あ!T$5,集計pivot売上!$83:$83,0)),0)</f>
        <v>0</v>
      </c>
      <c r="W16" s="57">
        <f>IFERROR(INDEX(集計pivot売上!$118:$137,MATCH(集計2021年度販売量あ!$B16,集計pivot売上!$A$118:$A$137,0),MATCH(集計2021年度販売量あ!T$5,集計pivot売上!$118:$118,0)),0)</f>
        <v>0</v>
      </c>
      <c r="X16" s="58">
        <f>IFERROR(INDEX(集計pivot売上!$151:$170,MATCH(集計2021年度販売量あ!$B16,集計pivot売上!$A$151:$A$170,0),MATCH(集計2021年度販売量あ!T$5,集計pivot売上!$151:$151,0)),0)</f>
        <v>0</v>
      </c>
      <c r="Y16" s="61">
        <f>IFERROR(INDEX(集計pivot売上!$54:$73,MATCH(集計2021年度販売量あ!$B16,集計pivot売上!$A$54:$A$73,0),MATCH(集計2021年度販売量あ!T$5,集計pivot売上!$54:$54,0)),0)</f>
        <v>0</v>
      </c>
      <c r="Z16" s="59">
        <f t="shared" si="3"/>
        <v>30.709999999999994</v>
      </c>
      <c r="AA16" s="54">
        <f>IFERROR(INDEX(集計pivot売上!$3:$22,MATCH(集計2021年度販売量あ!$B16,集計pivot売上!$A$3:$A$22,0),MATCH(集計2021年度販売量あ!AA$5,集計pivot売上!$3:$3,0)),0)</f>
        <v>0</v>
      </c>
      <c r="AB16" s="55">
        <f>IFERROR(INDEX(集計pivot売上!$28:$47,MATCH(集計2021年度販売量あ!$B16,集計pivot売上!$A$28:$A$47,0),MATCH(集計2021年度販売量あ!AA$5,集計pivot売上!$28:$28,0)),0)</f>
        <v>0</v>
      </c>
      <c r="AC16" s="56">
        <f>IFERROR(INDEX(集計pivot売上!$83:$109,MATCH(集計2021年度販売量あ!$B16,集計pivot売上!$A$83:$A$109,0),MATCH(集計2021年度販売量あ!AA$5,集計pivot売上!$83:$83,0)),0)</f>
        <v>0</v>
      </c>
      <c r="AD16" s="57">
        <f>IFERROR(INDEX(集計pivot売上!$118:$137,MATCH(集計2021年度販売量あ!$B16,集計pivot売上!$A$118:$A$137,0),MATCH(集計2021年度販売量あ!AA$5,集計pivot売上!$118:$118,0)),0)</f>
        <v>0</v>
      </c>
      <c r="AE16" s="58">
        <f>IFERROR(INDEX(集計pivot売上!$151:$170,MATCH(集計2021年度販売量あ!$B16,集計pivot売上!$A$151:$A$170,0),MATCH(集計2021年度販売量あ!AA$5,集計pivot売上!$151:$151,0)),0)</f>
        <v>0</v>
      </c>
      <c r="AF16" s="61">
        <f>IFERROR(INDEX(集計pivot売上!$54:$73,MATCH(集計2021年度販売量あ!$B16,集計pivot売上!$A$54:$A$73,0),MATCH(集計2021年度販売量あ!AA$5,集計pivot売上!$54:$54,0)),0)</f>
        <v>0</v>
      </c>
      <c r="AG16" s="59">
        <f t="shared" si="4"/>
        <v>30.709999999999994</v>
      </c>
      <c r="AH16" s="54">
        <f>IFERROR(INDEX(集計pivot売上!$3:$22,MATCH(集計2021年度販売量あ!$B16,集計pivot売上!$A$3:$A$22,0),MATCH(集計2021年度販売量あ!AH$5,集計pivot売上!$3:$3,0)),0)</f>
        <v>0</v>
      </c>
      <c r="AI16" s="55">
        <f>IFERROR(INDEX(集計pivot売上!$28:$47,MATCH(集計2021年度販売量あ!$B16,集計pivot売上!$A$28:$A$47,0),MATCH(集計2021年度販売量あ!AH$5,集計pivot売上!$28:$28,0)),0)</f>
        <v>0</v>
      </c>
      <c r="AJ16" s="56">
        <f>IFERROR(INDEX(集計pivot売上!$83:$109,MATCH(集計2021年度販売量あ!$B16,集計pivot売上!$A$83:$A$109,0),MATCH(集計2021年度販売量あ!AH$5,集計pivot売上!$83:$83,0)),0)</f>
        <v>0</v>
      </c>
      <c r="AK16" s="57">
        <f>IFERROR(INDEX(集計pivot売上!$118:$137,MATCH(集計2021年度販売量あ!$B16,集計pivot売上!$A$118:$A$137,0),MATCH(集計2021年度販売量あ!AH$5,集計pivot売上!$118:$118,0)),0)</f>
        <v>0</v>
      </c>
      <c r="AL16" s="58">
        <f>IFERROR(INDEX(集計pivot売上!$151:$170,MATCH(集計2021年度販売量あ!$B16,集計pivot売上!$A$151:$A$170,0),MATCH(集計2021年度販売量あ!AH$5,集計pivot売上!$151:$151,0)),0)</f>
        <v>0</v>
      </c>
      <c r="AM16" s="61">
        <f>IFERROR(INDEX(集計pivot売上!$54:$73,MATCH(集計2021年度販売量あ!$B16,集計pivot売上!$A$54:$A$73,0),MATCH(集計2021年度販売量あ!AH$5,集計pivot売上!$54:$54,0)),0)</f>
        <v>0</v>
      </c>
      <c r="AN16" s="59">
        <f t="shared" si="5"/>
        <v>30.709999999999994</v>
      </c>
      <c r="AO16" s="54">
        <f>IFERROR(INDEX(集計pivot売上!$3:$22,MATCH(集計2021年度販売量あ!$B16,集計pivot売上!$A$3:$A$22,0),MATCH(集計2021年度販売量あ!AO$5,集計pivot売上!$3:$3,0)),0)</f>
        <v>0</v>
      </c>
      <c r="AP16" s="55">
        <f>IFERROR(INDEX(集計pivot売上!$28:$47,MATCH(集計2021年度販売量あ!$B16,集計pivot売上!$A$28:$A$47,0),MATCH(集計2021年度販売量あ!AO$5,集計pivot売上!$28:$28,0)),0)</f>
        <v>0</v>
      </c>
      <c r="AQ16" s="56">
        <f>IFERROR(INDEX(集計pivot売上!$83:$109,MATCH(集計2021年度販売量あ!$B16,集計pivot売上!$A$83:$A$109,0),MATCH(集計2021年度販売量あ!AO$5,集計pivot売上!$83:$83,0)),0)</f>
        <v>0</v>
      </c>
      <c r="AR16" s="57">
        <f>IFERROR(INDEX(集計pivot売上!$118:$137,MATCH(集計2021年度販売量あ!$B16,集計pivot売上!$A$118:$A$137,0),MATCH(集計2021年度販売量あ!AO$5,集計pivot売上!$118:$118,0)),0)</f>
        <v>0</v>
      </c>
      <c r="AS16" s="58">
        <f>IFERROR(INDEX(集計pivot売上!$151:$170,MATCH(集計2021年度販売量あ!$B16,集計pivot売上!$A$151:$A$170,0),MATCH(集計2021年度販売量あ!AO$5,集計pivot売上!$151:$151,0)),0)</f>
        <v>0</v>
      </c>
      <c r="AT16" s="61">
        <f>IFERROR(INDEX(集計pivot売上!$54:$73,MATCH(集計2021年度販売量あ!$B16,集計pivot売上!$A$54:$A$73,0),MATCH(集計2021年度販売量あ!AO$5,集計pivot売上!$54:$54,0)),0)</f>
        <v>0</v>
      </c>
      <c r="AU16" s="59">
        <f t="shared" si="6"/>
        <v>30.709999999999994</v>
      </c>
      <c r="AV16" s="54">
        <f>IFERROR(INDEX(集計pivot売上!$3:$22,MATCH(集計2021年度販売量あ!$B16,集計pivot売上!$A$3:$A$22,0),MATCH(集計2021年度販売量あ!AV$5,集計pivot売上!$3:$3,0)),0)</f>
        <v>0</v>
      </c>
      <c r="AW16" s="55">
        <f>IFERROR(INDEX(集計pivot売上!$28:$47,MATCH(集計2021年度販売量あ!$B16,集計pivot売上!$A$28:$A$47,0),MATCH(集計2021年度販売量あ!AV$5,集計pivot売上!$28:$28,0)),0)</f>
        <v>0</v>
      </c>
      <c r="AX16" s="56">
        <f>IFERROR(INDEX(集計pivot売上!$83:$109,MATCH(集計2021年度販売量あ!$B16,集計pivot売上!$A$83:$A$109,0),MATCH(集計2021年度販売量あ!AV$5,集計pivot売上!$83:$83,0)),0)</f>
        <v>0</v>
      </c>
      <c r="AY16" s="57">
        <f>IFERROR(INDEX(集計pivot売上!$118:$137,MATCH(集計2021年度販売量あ!$B16,集計pivot売上!$A$118:$A$137,0),MATCH(集計2021年度販売量あ!AV$5,集計pivot売上!$118:$118,0)),0)</f>
        <v>0</v>
      </c>
      <c r="AZ16" s="58">
        <f>IFERROR(INDEX(集計pivot売上!$151:$170,MATCH(集計2021年度販売量あ!$B16,集計pivot売上!$A$151:$A$170,0),MATCH(集計2021年度販売量あ!AV$5,集計pivot売上!$151:$151,0)),0)</f>
        <v>0</v>
      </c>
      <c r="BA16" s="61">
        <f>IFERROR(INDEX(集計pivot売上!$54:$73,MATCH(集計2021年度販売量あ!$B16,集計pivot売上!$A$54:$A$73,0),MATCH(集計2021年度販売量あ!AV$5,集計pivot売上!$54:$54,0)),0)</f>
        <v>0</v>
      </c>
      <c r="BB16" s="59">
        <f t="shared" si="7"/>
        <v>30.709999999999994</v>
      </c>
      <c r="BC16" s="54">
        <f>IFERROR(INDEX(集計pivot売上!$3:$22,MATCH(集計2021年度販売量あ!$B16,集計pivot売上!$A$3:$A$22,0),MATCH(集計2021年度販売量あ!BC$5,集計pivot売上!$3:$3,0)),0)</f>
        <v>0</v>
      </c>
      <c r="BD16" s="55">
        <f>IFERROR(INDEX(集計pivot売上!$28:$47,MATCH(集計2021年度販売量あ!$B16,集計pivot売上!$A$28:$A$47,0),MATCH(集計2021年度販売量あ!BC$5,集計pivot売上!$28:$28,0)),0)</f>
        <v>0</v>
      </c>
      <c r="BE16" s="56">
        <f>IFERROR(INDEX(集計pivot売上!$83:$109,MATCH(集計2021年度販売量あ!$B16,集計pivot売上!$A$83:$A$109,0),MATCH(集計2021年度販売量あ!BC$5,集計pivot売上!$83:$83,0)),0)</f>
        <v>0</v>
      </c>
      <c r="BF16" s="57">
        <f>IFERROR(INDEX(集計pivot売上!$118:$137,MATCH(集計2021年度販売量あ!$B16,集計pivot売上!$A$118:$A$137,0),MATCH(集計2021年度販売量あ!BC$5,集計pivot売上!$118:$118,0)),0)</f>
        <v>0</v>
      </c>
      <c r="BG16" s="58">
        <f>IFERROR(INDEX(集計pivot売上!$151:$170,MATCH(集計2021年度販売量あ!$B16,集計pivot売上!$A$151:$A$170,0),MATCH(集計2021年度販売量あ!BC$5,集計pivot売上!$151:$151,0)),0)</f>
        <v>0</v>
      </c>
      <c r="BH16" s="61">
        <f>IFERROR(INDEX(集計pivot売上!$54:$73,MATCH(集計2021年度販売量あ!$B16,集計pivot売上!$A$54:$A$73,0),MATCH(集計2021年度販売量あ!BC$5,集計pivot売上!$54:$54,0)),0)</f>
        <v>0</v>
      </c>
      <c r="BI16" s="59">
        <f t="shared" si="8"/>
        <v>30.709999999999994</v>
      </c>
      <c r="BJ16" s="54">
        <f>IFERROR(INDEX(集計pivot売上!$3:$22,MATCH(集計2021年度販売量あ!$B16,集計pivot売上!$A$3:$A$22,0),MATCH(集計2021年度販売量あ!BJ$5,集計pivot売上!$3:$3,0)),0)</f>
        <v>0</v>
      </c>
      <c r="BK16" s="55">
        <f>IFERROR(INDEX(集計pivot売上!$28:$47,MATCH(集計2021年度販売量あ!$B16,集計pivot売上!$A$28:$A$47,0),MATCH(集計2021年度販売量あ!BJ$5,集計pivot売上!$28:$28,0)),0)</f>
        <v>0</v>
      </c>
      <c r="BL16" s="56">
        <f>IFERROR(INDEX(集計pivot売上!$83:$109,MATCH(集計2021年度販売量あ!$B16,集計pivot売上!$A$83:$A$109,0),MATCH(集計2021年度販売量あ!BJ$5,集計pivot売上!$83:$83,0)),0)</f>
        <v>0</v>
      </c>
      <c r="BM16" s="57">
        <f>IFERROR(INDEX(集計pivot売上!$118:$137,MATCH(集計2021年度販売量あ!$B16,集計pivot売上!$A$118:$A$137,0),MATCH(集計2021年度販売量あ!BJ$5,集計pivot売上!$118:$118,0)),0)</f>
        <v>0</v>
      </c>
      <c r="BN16" s="58">
        <f>IFERROR(INDEX(集計pivot売上!$151:$170,MATCH(集計2021年度販売量あ!$B16,集計pivot売上!$A$151:$A$170,0),MATCH(集計2021年度販売量あ!BJ$5,集計pivot売上!$151:$151,0)),0)</f>
        <v>0</v>
      </c>
      <c r="BO16" s="61">
        <f>IFERROR(INDEX(集計pivot売上!$54:$73,MATCH(集計2021年度販売量あ!$B16,集計pivot売上!$A$54:$A$73,0),MATCH(集計2021年度販売量あ!BJ$5,集計pivot売上!$54:$54,0)),0)</f>
        <v>0</v>
      </c>
      <c r="BP16" s="59">
        <f t="shared" si="9"/>
        <v>30.709999999999994</v>
      </c>
      <c r="BQ16" s="54">
        <f>IFERROR(INDEX(集計pivot売上!$3:$22,MATCH(集計2021年度販売量あ!$B16,集計pivot売上!$A$3:$A$22,0),MATCH(集計2021年度販売量あ!BQ$5,集計pivot売上!$3:$3,0)),0)</f>
        <v>0</v>
      </c>
      <c r="BR16" s="55">
        <f>IFERROR(INDEX(集計pivot売上!$28:$47,MATCH(集計2021年度販売量あ!$B16,集計pivot売上!$A$28:$A$47,0),MATCH(集計2021年度販売量あ!BQ$5,集計pivot売上!$28:$28,0)),0)</f>
        <v>0</v>
      </c>
      <c r="BS16" s="56">
        <f>IFERROR(INDEX(集計pivot売上!$83:$109,MATCH(集計2021年度販売量あ!$B16,集計pivot売上!$A$83:$A$109,0),MATCH(集計2021年度販売量あ!BQ$5,集計pivot売上!$83:$83,0)),0)</f>
        <v>0</v>
      </c>
      <c r="BT16" s="57">
        <f>IFERROR(INDEX(集計pivot売上!$118:$137,MATCH(集計2021年度販売量あ!$B16,集計pivot売上!$A$118:$A$137,0),MATCH(集計2021年度販売量あ!BQ$5,集計pivot売上!$118:$118,0)),0)</f>
        <v>0</v>
      </c>
      <c r="BU16" s="58">
        <f>IFERROR(INDEX(集計pivot売上!$151:$170,MATCH(集計2021年度販売量あ!$B16,集計pivot売上!$A$151:$A$170,0),MATCH(集計2021年度販売量あ!BQ$5,集計pivot売上!$151:$151,0)),0)</f>
        <v>0</v>
      </c>
      <c r="BV16" s="61">
        <f>IFERROR(INDEX(集計pivot売上!$54:$73,MATCH(集計2021年度販売量あ!$B16,集計pivot売上!$A$54:$A$73,0),MATCH(集計2021年度販売量あ!BQ$5,集計pivot売上!$54:$54,0)),0)</f>
        <v>0</v>
      </c>
      <c r="BW16" s="59">
        <f t="shared" si="10"/>
        <v>30.709999999999994</v>
      </c>
      <c r="BX16" s="54">
        <f>IFERROR(INDEX(集計pivot売上!$3:$22,MATCH(集計2021年度販売量あ!$B16,集計pivot売上!$A$3:$A$22,0),MATCH(集計2021年度販売量あ!BX$5,集計pivot売上!$3:$3,0)),0)</f>
        <v>0</v>
      </c>
      <c r="BY16" s="55">
        <f>IFERROR(INDEX(集計pivot売上!$28:$47,MATCH(集計2021年度販売量あ!$B16,集計pivot売上!$A$28:$A$47,0),MATCH(集計2021年度販売量あ!BX$5,集計pivot売上!$28:$28,0)),0)</f>
        <v>0</v>
      </c>
      <c r="BZ16" s="56">
        <f>IFERROR(INDEX(集計pivot売上!$83:$109,MATCH(集計2021年度販売量あ!$B16,集計pivot売上!$A$83:$A$109,0),MATCH(集計2021年度販売量あ!BX$5,集計pivot売上!$83:$83,0)),0)</f>
        <v>0</v>
      </c>
      <c r="CA16" s="57">
        <f>IFERROR(INDEX(集計pivot売上!$118:$137,MATCH(集計2021年度販売量あ!$B16,集計pivot売上!$A$118:$A$137,0),MATCH(集計2021年度販売量あ!BX$5,集計pivot売上!$118:$118,0)),0)</f>
        <v>0</v>
      </c>
      <c r="CB16" s="58">
        <f>IFERROR(INDEX(集計pivot売上!$151:$170,MATCH(集計2021年度販売量あ!$B16,集計pivot売上!$A$151:$A$170,0),MATCH(集計2021年度販売量あ!BX$5,集計pivot売上!$151:$151,0)),0)</f>
        <v>0</v>
      </c>
      <c r="CC16" s="61">
        <f>IFERROR(INDEX(集計pivot売上!$54:$73,MATCH(集計2021年度販売量あ!$B16,集計pivot売上!$A$54:$A$73,0),MATCH(集計2021年度販売量あ!BX$5,集計pivot売上!$54:$54,0)),0)</f>
        <v>0</v>
      </c>
      <c r="CD16" s="59">
        <f t="shared" si="11"/>
        <v>30.709999999999994</v>
      </c>
      <c r="CE16" s="54">
        <f>IFERROR(INDEX(集計pivot売上!$3:$22,MATCH(集計2021年度販売量あ!$B16,集計pivot売上!$A$3:$A$22,0),MATCH(集計2021年度販売量あ!CE$5,集計pivot売上!$3:$3,0)),0)</f>
        <v>0</v>
      </c>
      <c r="CF16" s="55">
        <f>IFERROR(INDEX(集計pivot売上!$28:$47,MATCH(集計2021年度販売量あ!$B16,集計pivot売上!$A$28:$A$47,0),MATCH(集計2021年度販売量あ!CE$5,集計pivot売上!$28:$28,0)),0)</f>
        <v>0</v>
      </c>
      <c r="CG16" s="56">
        <f>IFERROR(INDEX(集計pivot売上!$83:$109,MATCH(集計2021年度販売量あ!$B16,集計pivot売上!$A$83:$A$109,0),MATCH(集計2021年度販売量あ!CE$5,集計pivot売上!$83:$83,0)),0)</f>
        <v>0</v>
      </c>
      <c r="CH16" s="57">
        <f>IFERROR(INDEX(集計pivot売上!$118:$137,MATCH(集計2021年度販売量あ!$B16,集計pivot売上!$A$118:$A$137,0),MATCH(集計2021年度販売量あ!CE$5,集計pivot売上!$118:$118,0)),0)</f>
        <v>0</v>
      </c>
      <c r="CI16" s="58">
        <f>IFERROR(INDEX(集計pivot売上!$151:$170,MATCH(集計2021年度販売量あ!$B16,集計pivot売上!$A$151:$A$170,0),MATCH(集計2021年度販売量あ!CE$5,集計pivot売上!$151:$151,0)),0)</f>
        <v>0</v>
      </c>
      <c r="CJ16" s="61">
        <f>IFERROR(INDEX(集計pivot売上!$54:$73,MATCH(集計2021年度販売量あ!$B16,集計pivot売上!$A$54:$A$73,0),MATCH(集計2021年度販売量あ!CE$5,集計pivot売上!$54:$54,0)),0)</f>
        <v>0</v>
      </c>
      <c r="CK16" s="63">
        <f t="shared" si="12"/>
        <v>30.709999999999994</v>
      </c>
      <c r="CM16" t="str">
        <f t="shared" si="0"/>
        <v>ブランデー</v>
      </c>
      <c r="CN16" s="46">
        <f t="shared" si="13"/>
        <v>30.709999999999994</v>
      </c>
      <c r="CO16" s="46">
        <f t="shared" si="14"/>
        <v>0</v>
      </c>
      <c r="CP16" s="46">
        <f t="shared" si="15"/>
        <v>30.709999999999994</v>
      </c>
    </row>
    <row r="17" spans="2:94" s="46" customFormat="1" x14ac:dyDescent="0.55000000000000004">
      <c r="B17" s="52" t="str">
        <f>'master（記入例）'!AL13</f>
        <v>原料用アルコール</v>
      </c>
      <c r="C17" s="100">
        <v>0</v>
      </c>
      <c r="D17" s="54">
        <f>IFERROR(INDEX(集計pivot売上!$3:$22,MATCH(集計2021年度販売量あ!$B17,集計pivot売上!$A$3:$A$22,0),MATCH(集計2021年度販売量あ!D$5,集計pivot売上!$3:$3,0)),0)</f>
        <v>0</v>
      </c>
      <c r="E17" s="55">
        <f>IFERROR(INDEX(集計pivot売上!$28:$47,MATCH(集計2021年度販売量あ!$B17,集計pivot売上!$A$28:$A$47,0),MATCH(集計2021年度販売量あ!D$5,集計pivot売上!$28:$28,0)),0)</f>
        <v>0</v>
      </c>
      <c r="F17" s="56">
        <f>IFERROR(INDEX(集計pivot売上!$83:$109,MATCH(集計2021年度販売量あ!$B17,集計pivot売上!$A$83:$A$109,0),MATCH(集計2021年度販売量あ!D$5,集計pivot売上!$83:$83,0)),0)</f>
        <v>0</v>
      </c>
      <c r="G17" s="57">
        <f>IFERROR(INDEX(集計pivot売上!$118:$137,MATCH(集計2021年度販売量あ!$B17,集計pivot売上!$A$118:$A$137,0),MATCH(集計2021年度販売量あ!D$5,集計pivot売上!$118:$118,0)),0)</f>
        <v>0</v>
      </c>
      <c r="H17" s="58">
        <f>IFERROR(INDEX(集計pivot売上!$151:$170,MATCH(集計2021年度販売量あ!$B17,集計pivot売上!$A$151:$A$170,0),MATCH(集計2021年度販売量あ!D$5,集計pivot売上!$151:$151,0)),0)</f>
        <v>0</v>
      </c>
      <c r="I17" s="104"/>
      <c r="J17" s="61">
        <f>IFERROR(INDEX(集計pivot売上!$54:$73,MATCH(集計2021年度販売量あ!$B17,集計pivot売上!$A$54:$A$73,0),MATCH(集計2021年度販売量あ!D$5,集計pivot売上!$54:$54,0)),0)</f>
        <v>0</v>
      </c>
      <c r="K17" s="59">
        <f t="shared" si="1"/>
        <v>0</v>
      </c>
      <c r="L17" s="54">
        <f>IFERROR(INDEX(集計pivot売上!$3:$22,MATCH(集計2021年度販売量あ!$B17,集計pivot売上!$A$3:$A$22,0),MATCH(集計2021年度販売量あ!L$5,集計pivot売上!$3:$3,0)),0)</f>
        <v>0</v>
      </c>
      <c r="M17" s="55">
        <f>IFERROR(INDEX(集計pivot売上!$28:$47,MATCH(集計2021年度販売量あ!$B17,集計pivot売上!$A$28:$A$47,0),MATCH(集計2021年度販売量あ!L$5,集計pivot売上!$28:$28,0)),0)</f>
        <v>0</v>
      </c>
      <c r="N17" s="56">
        <f>IFERROR(INDEX(集計pivot売上!$83:$109,MATCH(集計2021年度販売量あ!$B17,集計pivot売上!$A$83:$A$109,0),MATCH(集計2021年度販売量あ!L$5,集計pivot売上!$83:$83,0)),0)</f>
        <v>0</v>
      </c>
      <c r="O17" s="57">
        <f>IFERROR(INDEX(集計pivot売上!$118:$137,MATCH(集計2021年度販売量あ!$B17,集計pivot売上!$A$118:$A$137,0),MATCH(集計2021年度販売量あ!L$5,集計pivot売上!$118:$118,0)),0)</f>
        <v>0</v>
      </c>
      <c r="P17" s="58">
        <f>IFERROR(INDEX(集計pivot売上!$151:$170,MATCH(集計2021年度販売量あ!$B17,集計pivot売上!$A$151:$A$170,0),MATCH(集計2021年度販売量あ!L$5,集計pivot売上!$151:$151,0)),0)</f>
        <v>0</v>
      </c>
      <c r="Q17" s="104"/>
      <c r="R17" s="61">
        <f>IFERROR(INDEX(集計pivot売上!$54:$73,MATCH(集計2021年度販売量あ!$B17,集計pivot売上!$A$54:$A$73,0),MATCH(集計2021年度販売量あ!L$5,集計pivot売上!$54:$54,0)),0)</f>
        <v>0</v>
      </c>
      <c r="S17" s="59">
        <f t="shared" si="2"/>
        <v>0</v>
      </c>
      <c r="T17" s="54">
        <f>IFERROR(INDEX(集計pivot売上!$3:$22,MATCH(集計2021年度販売量あ!$B17,集計pivot売上!$A$3:$A$22,0),MATCH(集計2021年度販売量あ!T$5,集計pivot売上!$3:$3,0)),0)</f>
        <v>0</v>
      </c>
      <c r="U17" s="55">
        <f>IFERROR(INDEX(集計pivot売上!$28:$47,MATCH(集計2021年度販売量あ!$B17,集計pivot売上!$A$28:$A$47,0),MATCH(集計2021年度販売量あ!T$5,集計pivot売上!$28:$28,0)),0)</f>
        <v>0</v>
      </c>
      <c r="V17" s="56">
        <f>IFERROR(INDEX(集計pivot売上!$83:$109,MATCH(集計2021年度販売量あ!$B17,集計pivot売上!$A$83:$A$109,0),MATCH(集計2021年度販売量あ!T$5,集計pivot売上!$83:$83,0)),0)</f>
        <v>0</v>
      </c>
      <c r="W17" s="57">
        <f>IFERROR(INDEX(集計pivot売上!$118:$137,MATCH(集計2021年度販売量あ!$B17,集計pivot売上!$A$118:$A$137,0),MATCH(集計2021年度販売量あ!T$5,集計pivot売上!$118:$118,0)),0)</f>
        <v>0</v>
      </c>
      <c r="X17" s="58">
        <f>IFERROR(INDEX(集計pivot売上!$151:$170,MATCH(集計2021年度販売量あ!$B17,集計pivot売上!$A$151:$A$170,0),MATCH(集計2021年度販売量あ!T$5,集計pivot売上!$151:$151,0)),0)</f>
        <v>0</v>
      </c>
      <c r="Y17" s="61">
        <f>IFERROR(INDEX(集計pivot売上!$54:$73,MATCH(集計2021年度販売量あ!$B17,集計pivot売上!$A$54:$A$73,0),MATCH(集計2021年度販売量あ!T$5,集計pivot売上!$54:$54,0)),0)</f>
        <v>0</v>
      </c>
      <c r="Z17" s="59">
        <f t="shared" si="3"/>
        <v>0</v>
      </c>
      <c r="AA17" s="54">
        <f>IFERROR(INDEX(集計pivot売上!$3:$22,MATCH(集計2021年度販売量あ!$B17,集計pivot売上!$A$3:$A$22,0),MATCH(集計2021年度販売量あ!AA$5,集計pivot売上!$3:$3,0)),0)</f>
        <v>0</v>
      </c>
      <c r="AB17" s="55">
        <f>IFERROR(INDEX(集計pivot売上!$28:$47,MATCH(集計2021年度販売量あ!$B17,集計pivot売上!$A$28:$A$47,0),MATCH(集計2021年度販売量あ!AA$5,集計pivot売上!$28:$28,0)),0)</f>
        <v>0</v>
      </c>
      <c r="AC17" s="56">
        <f>IFERROR(INDEX(集計pivot売上!$83:$109,MATCH(集計2021年度販売量あ!$B17,集計pivot売上!$A$83:$A$109,0),MATCH(集計2021年度販売量あ!AA$5,集計pivot売上!$83:$83,0)),0)</f>
        <v>0</v>
      </c>
      <c r="AD17" s="57">
        <f>IFERROR(INDEX(集計pivot売上!$118:$137,MATCH(集計2021年度販売量あ!$B17,集計pivot売上!$A$118:$A$137,0),MATCH(集計2021年度販売量あ!AA$5,集計pivot売上!$118:$118,0)),0)</f>
        <v>0</v>
      </c>
      <c r="AE17" s="58">
        <f>IFERROR(INDEX(集計pivot売上!$151:$170,MATCH(集計2021年度販売量あ!$B17,集計pivot売上!$A$151:$A$170,0),MATCH(集計2021年度販売量あ!AA$5,集計pivot売上!$151:$151,0)),0)</f>
        <v>0</v>
      </c>
      <c r="AF17" s="61">
        <f>IFERROR(INDEX(集計pivot売上!$54:$73,MATCH(集計2021年度販売量あ!$B17,集計pivot売上!$A$54:$A$73,0),MATCH(集計2021年度販売量あ!AA$5,集計pivot売上!$54:$54,0)),0)</f>
        <v>0</v>
      </c>
      <c r="AG17" s="59">
        <f t="shared" si="4"/>
        <v>0</v>
      </c>
      <c r="AH17" s="54">
        <f>IFERROR(INDEX(集計pivot売上!$3:$22,MATCH(集計2021年度販売量あ!$B17,集計pivot売上!$A$3:$A$22,0),MATCH(集計2021年度販売量あ!AH$5,集計pivot売上!$3:$3,0)),0)</f>
        <v>0</v>
      </c>
      <c r="AI17" s="55">
        <f>IFERROR(INDEX(集計pivot売上!$28:$47,MATCH(集計2021年度販売量あ!$B17,集計pivot売上!$A$28:$A$47,0),MATCH(集計2021年度販売量あ!AH$5,集計pivot売上!$28:$28,0)),0)</f>
        <v>0</v>
      </c>
      <c r="AJ17" s="56">
        <f>IFERROR(INDEX(集計pivot売上!$83:$109,MATCH(集計2021年度販売量あ!$B17,集計pivot売上!$A$83:$A$109,0),MATCH(集計2021年度販売量あ!AH$5,集計pivot売上!$83:$83,0)),0)</f>
        <v>0</v>
      </c>
      <c r="AK17" s="57">
        <f>IFERROR(INDEX(集計pivot売上!$118:$137,MATCH(集計2021年度販売量あ!$B17,集計pivot売上!$A$118:$A$137,0),MATCH(集計2021年度販売量あ!AH$5,集計pivot売上!$118:$118,0)),0)</f>
        <v>0</v>
      </c>
      <c r="AL17" s="58">
        <f>IFERROR(INDEX(集計pivot売上!$151:$170,MATCH(集計2021年度販売量あ!$B17,集計pivot売上!$A$151:$A$170,0),MATCH(集計2021年度販売量あ!AH$5,集計pivot売上!$151:$151,0)),0)</f>
        <v>0</v>
      </c>
      <c r="AM17" s="61">
        <f>IFERROR(INDEX(集計pivot売上!$54:$73,MATCH(集計2021年度販売量あ!$B17,集計pivot売上!$A$54:$A$73,0),MATCH(集計2021年度販売量あ!AH$5,集計pivot売上!$54:$54,0)),0)</f>
        <v>0</v>
      </c>
      <c r="AN17" s="59">
        <f t="shared" si="5"/>
        <v>0</v>
      </c>
      <c r="AO17" s="54">
        <f>IFERROR(INDEX(集計pivot売上!$3:$22,MATCH(集計2021年度販売量あ!$B17,集計pivot売上!$A$3:$A$22,0),MATCH(集計2021年度販売量あ!AO$5,集計pivot売上!$3:$3,0)),0)</f>
        <v>0</v>
      </c>
      <c r="AP17" s="55">
        <f>IFERROR(INDEX(集計pivot売上!$28:$47,MATCH(集計2021年度販売量あ!$B17,集計pivot売上!$A$28:$A$47,0),MATCH(集計2021年度販売量あ!AO$5,集計pivot売上!$28:$28,0)),0)</f>
        <v>0</v>
      </c>
      <c r="AQ17" s="56">
        <f>IFERROR(INDEX(集計pivot売上!$83:$109,MATCH(集計2021年度販売量あ!$B17,集計pivot売上!$A$83:$A$109,0),MATCH(集計2021年度販売量あ!AO$5,集計pivot売上!$83:$83,0)),0)</f>
        <v>0</v>
      </c>
      <c r="AR17" s="57">
        <f>IFERROR(INDEX(集計pivot売上!$118:$137,MATCH(集計2021年度販売量あ!$B17,集計pivot売上!$A$118:$A$137,0),MATCH(集計2021年度販売量あ!AO$5,集計pivot売上!$118:$118,0)),0)</f>
        <v>0</v>
      </c>
      <c r="AS17" s="58">
        <f>IFERROR(INDEX(集計pivot売上!$151:$170,MATCH(集計2021年度販売量あ!$B17,集計pivot売上!$A$151:$A$170,0),MATCH(集計2021年度販売量あ!AO$5,集計pivot売上!$151:$151,0)),0)</f>
        <v>0</v>
      </c>
      <c r="AT17" s="61">
        <f>IFERROR(INDEX(集計pivot売上!$54:$73,MATCH(集計2021年度販売量あ!$B17,集計pivot売上!$A$54:$A$73,0),MATCH(集計2021年度販売量あ!AO$5,集計pivot売上!$54:$54,0)),0)</f>
        <v>0</v>
      </c>
      <c r="AU17" s="59">
        <f t="shared" si="6"/>
        <v>0</v>
      </c>
      <c r="AV17" s="54">
        <f>IFERROR(INDEX(集計pivot売上!$3:$22,MATCH(集計2021年度販売量あ!$B17,集計pivot売上!$A$3:$A$22,0),MATCH(集計2021年度販売量あ!AV$5,集計pivot売上!$3:$3,0)),0)</f>
        <v>0</v>
      </c>
      <c r="AW17" s="55">
        <f>IFERROR(INDEX(集計pivot売上!$28:$47,MATCH(集計2021年度販売量あ!$B17,集計pivot売上!$A$28:$A$47,0),MATCH(集計2021年度販売量あ!AV$5,集計pivot売上!$28:$28,0)),0)</f>
        <v>0</v>
      </c>
      <c r="AX17" s="56">
        <f>IFERROR(INDEX(集計pivot売上!$83:$109,MATCH(集計2021年度販売量あ!$B17,集計pivot売上!$A$83:$A$109,0),MATCH(集計2021年度販売量あ!AV$5,集計pivot売上!$83:$83,0)),0)</f>
        <v>0</v>
      </c>
      <c r="AY17" s="57">
        <f>IFERROR(INDEX(集計pivot売上!$118:$137,MATCH(集計2021年度販売量あ!$B17,集計pivot売上!$A$118:$A$137,0),MATCH(集計2021年度販売量あ!AV$5,集計pivot売上!$118:$118,0)),0)</f>
        <v>0</v>
      </c>
      <c r="AZ17" s="58">
        <f>IFERROR(INDEX(集計pivot売上!$151:$170,MATCH(集計2021年度販売量あ!$B17,集計pivot売上!$A$151:$A$170,0),MATCH(集計2021年度販売量あ!AV$5,集計pivot売上!$151:$151,0)),0)</f>
        <v>0</v>
      </c>
      <c r="BA17" s="61">
        <f>IFERROR(INDEX(集計pivot売上!$54:$73,MATCH(集計2021年度販売量あ!$B17,集計pivot売上!$A$54:$A$73,0),MATCH(集計2021年度販売量あ!AV$5,集計pivot売上!$54:$54,0)),0)</f>
        <v>0</v>
      </c>
      <c r="BB17" s="59">
        <f t="shared" si="7"/>
        <v>0</v>
      </c>
      <c r="BC17" s="54">
        <f>IFERROR(INDEX(集計pivot売上!$3:$22,MATCH(集計2021年度販売量あ!$B17,集計pivot売上!$A$3:$A$22,0),MATCH(集計2021年度販売量あ!BC$5,集計pivot売上!$3:$3,0)),0)</f>
        <v>0</v>
      </c>
      <c r="BD17" s="55">
        <f>IFERROR(INDEX(集計pivot売上!$28:$47,MATCH(集計2021年度販売量あ!$B17,集計pivot売上!$A$28:$A$47,0),MATCH(集計2021年度販売量あ!BC$5,集計pivot売上!$28:$28,0)),0)</f>
        <v>0</v>
      </c>
      <c r="BE17" s="56">
        <f>IFERROR(INDEX(集計pivot売上!$83:$109,MATCH(集計2021年度販売量あ!$B17,集計pivot売上!$A$83:$A$109,0),MATCH(集計2021年度販売量あ!BC$5,集計pivot売上!$83:$83,0)),0)</f>
        <v>0</v>
      </c>
      <c r="BF17" s="57">
        <f>IFERROR(INDEX(集計pivot売上!$118:$137,MATCH(集計2021年度販売量あ!$B17,集計pivot売上!$A$118:$A$137,0),MATCH(集計2021年度販売量あ!BC$5,集計pivot売上!$118:$118,0)),0)</f>
        <v>0</v>
      </c>
      <c r="BG17" s="58">
        <f>IFERROR(INDEX(集計pivot売上!$151:$170,MATCH(集計2021年度販売量あ!$B17,集計pivot売上!$A$151:$A$170,0),MATCH(集計2021年度販売量あ!BC$5,集計pivot売上!$151:$151,0)),0)</f>
        <v>0</v>
      </c>
      <c r="BH17" s="61">
        <f>IFERROR(INDEX(集計pivot売上!$54:$73,MATCH(集計2021年度販売量あ!$B17,集計pivot売上!$A$54:$A$73,0),MATCH(集計2021年度販売量あ!BC$5,集計pivot売上!$54:$54,0)),0)</f>
        <v>0</v>
      </c>
      <c r="BI17" s="59">
        <f t="shared" si="8"/>
        <v>0</v>
      </c>
      <c r="BJ17" s="54">
        <f>IFERROR(INDEX(集計pivot売上!$3:$22,MATCH(集計2021年度販売量あ!$B17,集計pivot売上!$A$3:$A$22,0),MATCH(集計2021年度販売量あ!BJ$5,集計pivot売上!$3:$3,0)),0)</f>
        <v>0</v>
      </c>
      <c r="BK17" s="55">
        <f>IFERROR(INDEX(集計pivot売上!$28:$47,MATCH(集計2021年度販売量あ!$B17,集計pivot売上!$A$28:$A$47,0),MATCH(集計2021年度販売量あ!BJ$5,集計pivot売上!$28:$28,0)),0)</f>
        <v>0</v>
      </c>
      <c r="BL17" s="56">
        <f>IFERROR(INDEX(集計pivot売上!$83:$109,MATCH(集計2021年度販売量あ!$B17,集計pivot売上!$A$83:$A$109,0),MATCH(集計2021年度販売量あ!BJ$5,集計pivot売上!$83:$83,0)),0)</f>
        <v>0</v>
      </c>
      <c r="BM17" s="57">
        <f>IFERROR(INDEX(集計pivot売上!$118:$137,MATCH(集計2021年度販売量あ!$B17,集計pivot売上!$A$118:$A$137,0),MATCH(集計2021年度販売量あ!BJ$5,集計pivot売上!$118:$118,0)),0)</f>
        <v>0</v>
      </c>
      <c r="BN17" s="58">
        <f>IFERROR(INDEX(集計pivot売上!$151:$170,MATCH(集計2021年度販売量あ!$B17,集計pivot売上!$A$151:$A$170,0),MATCH(集計2021年度販売量あ!BJ$5,集計pivot売上!$151:$151,0)),0)</f>
        <v>0</v>
      </c>
      <c r="BO17" s="61">
        <f>IFERROR(INDEX(集計pivot売上!$54:$73,MATCH(集計2021年度販売量あ!$B17,集計pivot売上!$A$54:$A$73,0),MATCH(集計2021年度販売量あ!BJ$5,集計pivot売上!$54:$54,0)),0)</f>
        <v>0</v>
      </c>
      <c r="BP17" s="59">
        <f t="shared" si="9"/>
        <v>0</v>
      </c>
      <c r="BQ17" s="54">
        <f>IFERROR(INDEX(集計pivot売上!$3:$22,MATCH(集計2021年度販売量あ!$B17,集計pivot売上!$A$3:$A$22,0),MATCH(集計2021年度販売量あ!BQ$5,集計pivot売上!$3:$3,0)),0)</f>
        <v>0</v>
      </c>
      <c r="BR17" s="55">
        <f>IFERROR(INDEX(集計pivot売上!$28:$47,MATCH(集計2021年度販売量あ!$B17,集計pivot売上!$A$28:$A$47,0),MATCH(集計2021年度販売量あ!BQ$5,集計pivot売上!$28:$28,0)),0)</f>
        <v>0</v>
      </c>
      <c r="BS17" s="56">
        <f>IFERROR(INDEX(集計pivot売上!$83:$109,MATCH(集計2021年度販売量あ!$B17,集計pivot売上!$A$83:$A$109,0),MATCH(集計2021年度販売量あ!BQ$5,集計pivot売上!$83:$83,0)),0)</f>
        <v>0</v>
      </c>
      <c r="BT17" s="57">
        <f>IFERROR(INDEX(集計pivot売上!$118:$137,MATCH(集計2021年度販売量あ!$B17,集計pivot売上!$A$118:$A$137,0),MATCH(集計2021年度販売量あ!BQ$5,集計pivot売上!$118:$118,0)),0)</f>
        <v>0</v>
      </c>
      <c r="BU17" s="58">
        <f>IFERROR(INDEX(集計pivot売上!$151:$170,MATCH(集計2021年度販売量あ!$B17,集計pivot売上!$A$151:$A$170,0),MATCH(集計2021年度販売量あ!BQ$5,集計pivot売上!$151:$151,0)),0)</f>
        <v>0</v>
      </c>
      <c r="BV17" s="61">
        <f>IFERROR(INDEX(集計pivot売上!$54:$73,MATCH(集計2021年度販売量あ!$B17,集計pivot売上!$A$54:$A$73,0),MATCH(集計2021年度販売量あ!BQ$5,集計pivot売上!$54:$54,0)),0)</f>
        <v>0</v>
      </c>
      <c r="BW17" s="59">
        <f t="shared" si="10"/>
        <v>0</v>
      </c>
      <c r="BX17" s="54">
        <f>IFERROR(INDEX(集計pivot売上!$3:$22,MATCH(集計2021年度販売量あ!$B17,集計pivot売上!$A$3:$A$22,0),MATCH(集計2021年度販売量あ!BX$5,集計pivot売上!$3:$3,0)),0)</f>
        <v>0</v>
      </c>
      <c r="BY17" s="55">
        <f>IFERROR(INDEX(集計pivot売上!$28:$47,MATCH(集計2021年度販売量あ!$B17,集計pivot売上!$A$28:$A$47,0),MATCH(集計2021年度販売量あ!BX$5,集計pivot売上!$28:$28,0)),0)</f>
        <v>0</v>
      </c>
      <c r="BZ17" s="56">
        <f>IFERROR(INDEX(集計pivot売上!$83:$109,MATCH(集計2021年度販売量あ!$B17,集計pivot売上!$A$83:$A$109,0),MATCH(集計2021年度販売量あ!BX$5,集計pivot売上!$83:$83,0)),0)</f>
        <v>0</v>
      </c>
      <c r="CA17" s="57">
        <f>IFERROR(INDEX(集計pivot売上!$118:$137,MATCH(集計2021年度販売量あ!$B17,集計pivot売上!$A$118:$A$137,0),MATCH(集計2021年度販売量あ!BX$5,集計pivot売上!$118:$118,0)),0)</f>
        <v>0</v>
      </c>
      <c r="CB17" s="58">
        <f>IFERROR(INDEX(集計pivot売上!$151:$170,MATCH(集計2021年度販売量あ!$B17,集計pivot売上!$A$151:$A$170,0),MATCH(集計2021年度販売量あ!BX$5,集計pivot売上!$151:$151,0)),0)</f>
        <v>0</v>
      </c>
      <c r="CC17" s="61">
        <f>IFERROR(INDEX(集計pivot売上!$54:$73,MATCH(集計2021年度販売量あ!$B17,集計pivot売上!$A$54:$A$73,0),MATCH(集計2021年度販売量あ!BX$5,集計pivot売上!$54:$54,0)),0)</f>
        <v>0</v>
      </c>
      <c r="CD17" s="59">
        <f t="shared" si="11"/>
        <v>0</v>
      </c>
      <c r="CE17" s="54">
        <f>IFERROR(INDEX(集計pivot売上!$3:$22,MATCH(集計2021年度販売量あ!$B17,集計pivot売上!$A$3:$A$22,0),MATCH(集計2021年度販売量あ!CE$5,集計pivot売上!$3:$3,0)),0)</f>
        <v>0</v>
      </c>
      <c r="CF17" s="55">
        <f>IFERROR(INDEX(集計pivot売上!$28:$47,MATCH(集計2021年度販売量あ!$B17,集計pivot売上!$A$28:$A$47,0),MATCH(集計2021年度販売量あ!CE$5,集計pivot売上!$28:$28,0)),0)</f>
        <v>0</v>
      </c>
      <c r="CG17" s="56">
        <f>IFERROR(INDEX(集計pivot売上!$83:$109,MATCH(集計2021年度販売量あ!$B17,集計pivot売上!$A$83:$A$109,0),MATCH(集計2021年度販売量あ!CE$5,集計pivot売上!$83:$83,0)),0)</f>
        <v>0</v>
      </c>
      <c r="CH17" s="57">
        <f>IFERROR(INDEX(集計pivot売上!$118:$137,MATCH(集計2021年度販売量あ!$B17,集計pivot売上!$A$118:$A$137,0),MATCH(集計2021年度販売量あ!CE$5,集計pivot売上!$118:$118,0)),0)</f>
        <v>0</v>
      </c>
      <c r="CI17" s="58">
        <f>IFERROR(INDEX(集計pivot売上!$151:$170,MATCH(集計2021年度販売量あ!$B17,集計pivot売上!$A$151:$A$170,0),MATCH(集計2021年度販売量あ!CE$5,集計pivot売上!$151:$151,0)),0)</f>
        <v>0</v>
      </c>
      <c r="CJ17" s="61">
        <f>IFERROR(INDEX(集計pivot売上!$54:$73,MATCH(集計2021年度販売量あ!$B17,集計pivot売上!$A$54:$A$73,0),MATCH(集計2021年度販売量あ!CE$5,集計pivot売上!$54:$54,0)),0)</f>
        <v>0</v>
      </c>
      <c r="CK17" s="63">
        <f t="shared" si="12"/>
        <v>0</v>
      </c>
      <c r="CM17" t="str">
        <f t="shared" si="0"/>
        <v>原料用アルコール</v>
      </c>
      <c r="CN17" s="46">
        <f t="shared" si="13"/>
        <v>0</v>
      </c>
      <c r="CO17" s="46">
        <f t="shared" si="14"/>
        <v>0</v>
      </c>
      <c r="CP17" s="46">
        <f t="shared" si="15"/>
        <v>0</v>
      </c>
    </row>
    <row r="18" spans="2:94" s="46" customFormat="1" x14ac:dyDescent="0.55000000000000004">
      <c r="B18" s="52" t="str">
        <f>'master（記入例）'!AL14</f>
        <v>発泡酒</v>
      </c>
      <c r="C18" s="100">
        <v>0.70000000000000018</v>
      </c>
      <c r="D18" s="54">
        <f>IFERROR(INDEX(集計pivot売上!$3:$22,MATCH(集計2021年度販売量あ!$B18,集計pivot売上!$A$3:$A$22,0),MATCH(集計2021年度販売量あ!D$5,集計pivot売上!$3:$3,0)),0)</f>
        <v>0</v>
      </c>
      <c r="E18" s="55">
        <f>IFERROR(INDEX(集計pivot売上!$28:$47,MATCH(集計2021年度販売量あ!$B18,集計pivot売上!$A$28:$A$47,0),MATCH(集計2021年度販売量あ!D$5,集計pivot売上!$28:$28,0)),0)</f>
        <v>0</v>
      </c>
      <c r="F18" s="56">
        <f>IFERROR(INDEX(集計pivot売上!$83:$109,MATCH(集計2021年度販売量あ!$B18,集計pivot売上!$A$83:$A$109,0),MATCH(集計2021年度販売量あ!D$5,集計pivot売上!$83:$83,0)),0)</f>
        <v>0</v>
      </c>
      <c r="G18" s="57">
        <f>IFERROR(INDEX(集計pivot売上!$118:$137,MATCH(集計2021年度販売量あ!$B18,集計pivot売上!$A$118:$A$137,0),MATCH(集計2021年度販売量あ!D$5,集計pivot売上!$118:$118,0)),0)</f>
        <v>0</v>
      </c>
      <c r="H18" s="58">
        <f>IFERROR(INDEX(集計pivot売上!$151:$170,MATCH(集計2021年度販売量あ!$B18,集計pivot売上!$A$151:$A$170,0),MATCH(集計2021年度販売量あ!D$5,集計pivot売上!$151:$151,0)),0)</f>
        <v>0</v>
      </c>
      <c r="I18" s="104"/>
      <c r="J18" s="61">
        <f>IFERROR(INDEX(集計pivot売上!$54:$73,MATCH(集計2021年度販売量あ!$B18,集計pivot売上!$A$54:$A$73,0),MATCH(集計2021年度販売量あ!D$5,集計pivot売上!$54:$54,0)),0)</f>
        <v>0</v>
      </c>
      <c r="K18" s="59">
        <f t="shared" si="1"/>
        <v>0.70000000000000018</v>
      </c>
      <c r="L18" s="54">
        <f>IFERROR(INDEX(集計pivot売上!$3:$22,MATCH(集計2021年度販売量あ!$B18,集計pivot売上!$A$3:$A$22,0),MATCH(集計2021年度販売量あ!L$5,集計pivot売上!$3:$3,0)),0)</f>
        <v>0</v>
      </c>
      <c r="M18" s="55">
        <f>IFERROR(INDEX(集計pivot売上!$28:$47,MATCH(集計2021年度販売量あ!$B18,集計pivot売上!$A$28:$A$47,0),MATCH(集計2021年度販売量あ!L$5,集計pivot売上!$28:$28,0)),0)</f>
        <v>0</v>
      </c>
      <c r="N18" s="56">
        <f>IFERROR(INDEX(集計pivot売上!$83:$109,MATCH(集計2021年度販売量あ!$B18,集計pivot売上!$A$83:$A$109,0),MATCH(集計2021年度販売量あ!L$5,集計pivot売上!$83:$83,0)),0)</f>
        <v>0</v>
      </c>
      <c r="O18" s="57">
        <f>IFERROR(INDEX(集計pivot売上!$118:$137,MATCH(集計2021年度販売量あ!$B18,集計pivot売上!$A$118:$A$137,0),MATCH(集計2021年度販売量あ!L$5,集計pivot売上!$118:$118,0)),0)</f>
        <v>0</v>
      </c>
      <c r="P18" s="58">
        <f>IFERROR(INDEX(集計pivot売上!$151:$170,MATCH(集計2021年度販売量あ!$B18,集計pivot売上!$A$151:$A$170,0),MATCH(集計2021年度販売量あ!L$5,集計pivot売上!$151:$151,0)),0)</f>
        <v>0</v>
      </c>
      <c r="Q18" s="104"/>
      <c r="R18" s="61">
        <f>IFERROR(INDEX(集計pivot売上!$54:$73,MATCH(集計2021年度販売量あ!$B18,集計pivot売上!$A$54:$A$73,0),MATCH(集計2021年度販売量あ!L$5,集計pivot売上!$54:$54,0)),0)</f>
        <v>0</v>
      </c>
      <c r="S18" s="59">
        <f t="shared" si="2"/>
        <v>0.70000000000000018</v>
      </c>
      <c r="T18" s="54">
        <f>IFERROR(INDEX(集計pivot売上!$3:$22,MATCH(集計2021年度販売量あ!$B18,集計pivot売上!$A$3:$A$22,0),MATCH(集計2021年度販売量あ!T$5,集計pivot売上!$3:$3,0)),0)</f>
        <v>0</v>
      </c>
      <c r="U18" s="55">
        <f>IFERROR(INDEX(集計pivot売上!$28:$47,MATCH(集計2021年度販売量あ!$B18,集計pivot売上!$A$28:$A$47,0),MATCH(集計2021年度販売量あ!T$5,集計pivot売上!$28:$28,0)),0)</f>
        <v>0</v>
      </c>
      <c r="V18" s="56">
        <f>IFERROR(INDEX(集計pivot売上!$83:$109,MATCH(集計2021年度販売量あ!$B18,集計pivot売上!$A$83:$A$109,0),MATCH(集計2021年度販売量あ!T$5,集計pivot売上!$83:$83,0)),0)</f>
        <v>0</v>
      </c>
      <c r="W18" s="57">
        <f>IFERROR(INDEX(集計pivot売上!$118:$137,MATCH(集計2021年度販売量あ!$B18,集計pivot売上!$A$118:$A$137,0),MATCH(集計2021年度販売量あ!T$5,集計pivot売上!$118:$118,0)),0)</f>
        <v>0</v>
      </c>
      <c r="X18" s="58">
        <f>IFERROR(INDEX(集計pivot売上!$151:$170,MATCH(集計2021年度販売量あ!$B18,集計pivot売上!$A$151:$A$170,0),MATCH(集計2021年度販売量あ!T$5,集計pivot売上!$151:$151,0)),0)</f>
        <v>0</v>
      </c>
      <c r="Y18" s="61">
        <f>IFERROR(INDEX(集計pivot売上!$54:$73,MATCH(集計2021年度販売量あ!$B18,集計pivot売上!$A$54:$A$73,0),MATCH(集計2021年度販売量あ!T$5,集計pivot売上!$54:$54,0)),0)</f>
        <v>0</v>
      </c>
      <c r="Z18" s="59">
        <f t="shared" si="3"/>
        <v>0.70000000000000018</v>
      </c>
      <c r="AA18" s="54">
        <f>IFERROR(INDEX(集計pivot売上!$3:$22,MATCH(集計2021年度販売量あ!$B18,集計pivot売上!$A$3:$A$22,0),MATCH(集計2021年度販売量あ!AA$5,集計pivot売上!$3:$3,0)),0)</f>
        <v>0</v>
      </c>
      <c r="AB18" s="55">
        <f>IFERROR(INDEX(集計pivot売上!$28:$47,MATCH(集計2021年度販売量あ!$B18,集計pivot売上!$A$28:$A$47,0),MATCH(集計2021年度販売量あ!AA$5,集計pivot売上!$28:$28,0)),0)</f>
        <v>0</v>
      </c>
      <c r="AC18" s="56">
        <f>IFERROR(INDEX(集計pivot売上!$83:$109,MATCH(集計2021年度販売量あ!$B18,集計pivot売上!$A$83:$A$109,0),MATCH(集計2021年度販売量あ!AA$5,集計pivot売上!$83:$83,0)),0)</f>
        <v>0</v>
      </c>
      <c r="AD18" s="57">
        <f>IFERROR(INDEX(集計pivot売上!$118:$137,MATCH(集計2021年度販売量あ!$B18,集計pivot売上!$A$118:$A$137,0),MATCH(集計2021年度販売量あ!AA$5,集計pivot売上!$118:$118,0)),0)</f>
        <v>0</v>
      </c>
      <c r="AE18" s="58">
        <f>IFERROR(INDEX(集計pivot売上!$151:$170,MATCH(集計2021年度販売量あ!$B18,集計pivot売上!$A$151:$A$170,0),MATCH(集計2021年度販売量あ!AA$5,集計pivot売上!$151:$151,0)),0)</f>
        <v>0</v>
      </c>
      <c r="AF18" s="61">
        <f>IFERROR(INDEX(集計pivot売上!$54:$73,MATCH(集計2021年度販売量あ!$B18,集計pivot売上!$A$54:$A$73,0),MATCH(集計2021年度販売量あ!AA$5,集計pivot売上!$54:$54,0)),0)</f>
        <v>0</v>
      </c>
      <c r="AG18" s="59">
        <f t="shared" si="4"/>
        <v>0.70000000000000018</v>
      </c>
      <c r="AH18" s="54">
        <f>IFERROR(INDEX(集計pivot売上!$3:$22,MATCH(集計2021年度販売量あ!$B18,集計pivot売上!$A$3:$A$22,0),MATCH(集計2021年度販売量あ!AH$5,集計pivot売上!$3:$3,0)),0)</f>
        <v>0</v>
      </c>
      <c r="AI18" s="55">
        <f>IFERROR(INDEX(集計pivot売上!$28:$47,MATCH(集計2021年度販売量あ!$B18,集計pivot売上!$A$28:$A$47,0),MATCH(集計2021年度販売量あ!AH$5,集計pivot売上!$28:$28,0)),0)</f>
        <v>0</v>
      </c>
      <c r="AJ18" s="56">
        <f>IFERROR(INDEX(集計pivot売上!$83:$109,MATCH(集計2021年度販売量あ!$B18,集計pivot売上!$A$83:$A$109,0),MATCH(集計2021年度販売量あ!AH$5,集計pivot売上!$83:$83,0)),0)</f>
        <v>0</v>
      </c>
      <c r="AK18" s="57">
        <f>IFERROR(INDEX(集計pivot売上!$118:$137,MATCH(集計2021年度販売量あ!$B18,集計pivot売上!$A$118:$A$137,0),MATCH(集計2021年度販売量あ!AH$5,集計pivot売上!$118:$118,0)),0)</f>
        <v>0</v>
      </c>
      <c r="AL18" s="58">
        <f>IFERROR(INDEX(集計pivot売上!$151:$170,MATCH(集計2021年度販売量あ!$B18,集計pivot売上!$A$151:$A$170,0),MATCH(集計2021年度販売量あ!AH$5,集計pivot売上!$151:$151,0)),0)</f>
        <v>0</v>
      </c>
      <c r="AM18" s="61">
        <f>IFERROR(INDEX(集計pivot売上!$54:$73,MATCH(集計2021年度販売量あ!$B18,集計pivot売上!$A$54:$A$73,0),MATCH(集計2021年度販売量あ!AH$5,集計pivot売上!$54:$54,0)),0)</f>
        <v>0</v>
      </c>
      <c r="AN18" s="59">
        <f t="shared" si="5"/>
        <v>0.70000000000000018</v>
      </c>
      <c r="AO18" s="54">
        <f>IFERROR(INDEX(集計pivot売上!$3:$22,MATCH(集計2021年度販売量あ!$B18,集計pivot売上!$A$3:$A$22,0),MATCH(集計2021年度販売量あ!AO$5,集計pivot売上!$3:$3,0)),0)</f>
        <v>0</v>
      </c>
      <c r="AP18" s="55">
        <f>IFERROR(INDEX(集計pivot売上!$28:$47,MATCH(集計2021年度販売量あ!$B18,集計pivot売上!$A$28:$A$47,0),MATCH(集計2021年度販売量あ!AO$5,集計pivot売上!$28:$28,0)),0)</f>
        <v>0</v>
      </c>
      <c r="AQ18" s="56">
        <f>IFERROR(INDEX(集計pivot売上!$83:$109,MATCH(集計2021年度販売量あ!$B18,集計pivot売上!$A$83:$A$109,0),MATCH(集計2021年度販売量あ!AO$5,集計pivot売上!$83:$83,0)),0)</f>
        <v>0</v>
      </c>
      <c r="AR18" s="57">
        <f>IFERROR(INDEX(集計pivot売上!$118:$137,MATCH(集計2021年度販売量あ!$B18,集計pivot売上!$A$118:$A$137,0),MATCH(集計2021年度販売量あ!AO$5,集計pivot売上!$118:$118,0)),0)</f>
        <v>0</v>
      </c>
      <c r="AS18" s="58">
        <f>IFERROR(INDEX(集計pivot売上!$151:$170,MATCH(集計2021年度販売量あ!$B18,集計pivot売上!$A$151:$A$170,0),MATCH(集計2021年度販売量あ!AO$5,集計pivot売上!$151:$151,0)),0)</f>
        <v>0</v>
      </c>
      <c r="AT18" s="61">
        <f>IFERROR(INDEX(集計pivot売上!$54:$73,MATCH(集計2021年度販売量あ!$B18,集計pivot売上!$A$54:$A$73,0),MATCH(集計2021年度販売量あ!AO$5,集計pivot売上!$54:$54,0)),0)</f>
        <v>0</v>
      </c>
      <c r="AU18" s="59">
        <f t="shared" si="6"/>
        <v>0.70000000000000018</v>
      </c>
      <c r="AV18" s="54">
        <f>IFERROR(INDEX(集計pivot売上!$3:$22,MATCH(集計2021年度販売量あ!$B18,集計pivot売上!$A$3:$A$22,0),MATCH(集計2021年度販売量あ!AV$5,集計pivot売上!$3:$3,0)),0)</f>
        <v>0</v>
      </c>
      <c r="AW18" s="55">
        <f>IFERROR(INDEX(集計pivot売上!$28:$47,MATCH(集計2021年度販売量あ!$B18,集計pivot売上!$A$28:$A$47,0),MATCH(集計2021年度販売量あ!AV$5,集計pivot売上!$28:$28,0)),0)</f>
        <v>0</v>
      </c>
      <c r="AX18" s="56">
        <f>IFERROR(INDEX(集計pivot売上!$83:$109,MATCH(集計2021年度販売量あ!$B18,集計pivot売上!$A$83:$A$109,0),MATCH(集計2021年度販売量あ!AV$5,集計pivot売上!$83:$83,0)),0)</f>
        <v>0</v>
      </c>
      <c r="AY18" s="57">
        <f>IFERROR(INDEX(集計pivot売上!$118:$137,MATCH(集計2021年度販売量あ!$B18,集計pivot売上!$A$118:$A$137,0),MATCH(集計2021年度販売量あ!AV$5,集計pivot売上!$118:$118,0)),0)</f>
        <v>0</v>
      </c>
      <c r="AZ18" s="58">
        <f>IFERROR(INDEX(集計pivot売上!$151:$170,MATCH(集計2021年度販売量あ!$B18,集計pivot売上!$A$151:$A$170,0),MATCH(集計2021年度販売量あ!AV$5,集計pivot売上!$151:$151,0)),0)</f>
        <v>0</v>
      </c>
      <c r="BA18" s="61">
        <f>IFERROR(INDEX(集計pivot売上!$54:$73,MATCH(集計2021年度販売量あ!$B18,集計pivot売上!$A$54:$A$73,0),MATCH(集計2021年度販売量あ!AV$5,集計pivot売上!$54:$54,0)),0)</f>
        <v>0</v>
      </c>
      <c r="BB18" s="59">
        <f t="shared" si="7"/>
        <v>0.70000000000000018</v>
      </c>
      <c r="BC18" s="54">
        <f>IFERROR(INDEX(集計pivot売上!$3:$22,MATCH(集計2021年度販売量あ!$B18,集計pivot売上!$A$3:$A$22,0),MATCH(集計2021年度販売量あ!BC$5,集計pivot売上!$3:$3,0)),0)</f>
        <v>0</v>
      </c>
      <c r="BD18" s="55">
        <f>IFERROR(INDEX(集計pivot売上!$28:$47,MATCH(集計2021年度販売量あ!$B18,集計pivot売上!$A$28:$A$47,0),MATCH(集計2021年度販売量あ!BC$5,集計pivot売上!$28:$28,0)),0)</f>
        <v>0</v>
      </c>
      <c r="BE18" s="56">
        <f>IFERROR(INDEX(集計pivot売上!$83:$109,MATCH(集計2021年度販売量あ!$B18,集計pivot売上!$A$83:$A$109,0),MATCH(集計2021年度販売量あ!BC$5,集計pivot売上!$83:$83,0)),0)</f>
        <v>0</v>
      </c>
      <c r="BF18" s="57">
        <f>IFERROR(INDEX(集計pivot売上!$118:$137,MATCH(集計2021年度販売量あ!$B18,集計pivot売上!$A$118:$A$137,0),MATCH(集計2021年度販売量あ!BC$5,集計pivot売上!$118:$118,0)),0)</f>
        <v>0</v>
      </c>
      <c r="BG18" s="58">
        <f>IFERROR(INDEX(集計pivot売上!$151:$170,MATCH(集計2021年度販売量あ!$B18,集計pivot売上!$A$151:$A$170,0),MATCH(集計2021年度販売量あ!BC$5,集計pivot売上!$151:$151,0)),0)</f>
        <v>0</v>
      </c>
      <c r="BH18" s="61">
        <f>IFERROR(INDEX(集計pivot売上!$54:$73,MATCH(集計2021年度販売量あ!$B18,集計pivot売上!$A$54:$A$73,0),MATCH(集計2021年度販売量あ!BC$5,集計pivot売上!$54:$54,0)),0)</f>
        <v>0</v>
      </c>
      <c r="BI18" s="59">
        <f t="shared" si="8"/>
        <v>0.70000000000000018</v>
      </c>
      <c r="BJ18" s="54">
        <f>IFERROR(INDEX(集計pivot売上!$3:$22,MATCH(集計2021年度販売量あ!$B18,集計pivot売上!$A$3:$A$22,0),MATCH(集計2021年度販売量あ!BJ$5,集計pivot売上!$3:$3,0)),0)</f>
        <v>0</v>
      </c>
      <c r="BK18" s="55">
        <f>IFERROR(INDEX(集計pivot売上!$28:$47,MATCH(集計2021年度販売量あ!$B18,集計pivot売上!$A$28:$A$47,0),MATCH(集計2021年度販売量あ!BJ$5,集計pivot売上!$28:$28,0)),0)</f>
        <v>0</v>
      </c>
      <c r="BL18" s="56">
        <f>IFERROR(INDEX(集計pivot売上!$83:$109,MATCH(集計2021年度販売量あ!$B18,集計pivot売上!$A$83:$A$109,0),MATCH(集計2021年度販売量あ!BJ$5,集計pivot売上!$83:$83,0)),0)</f>
        <v>0</v>
      </c>
      <c r="BM18" s="57">
        <f>IFERROR(INDEX(集計pivot売上!$118:$137,MATCH(集計2021年度販売量あ!$B18,集計pivot売上!$A$118:$A$137,0),MATCH(集計2021年度販売量あ!BJ$5,集計pivot売上!$118:$118,0)),0)</f>
        <v>0</v>
      </c>
      <c r="BN18" s="58">
        <f>IFERROR(INDEX(集計pivot売上!$151:$170,MATCH(集計2021年度販売量あ!$B18,集計pivot売上!$A$151:$A$170,0),MATCH(集計2021年度販売量あ!BJ$5,集計pivot売上!$151:$151,0)),0)</f>
        <v>0</v>
      </c>
      <c r="BO18" s="61">
        <f>IFERROR(INDEX(集計pivot売上!$54:$73,MATCH(集計2021年度販売量あ!$B18,集計pivot売上!$A$54:$A$73,0),MATCH(集計2021年度販売量あ!BJ$5,集計pivot売上!$54:$54,0)),0)</f>
        <v>0</v>
      </c>
      <c r="BP18" s="59">
        <f t="shared" si="9"/>
        <v>0.70000000000000018</v>
      </c>
      <c r="BQ18" s="54">
        <f>IFERROR(INDEX(集計pivot売上!$3:$22,MATCH(集計2021年度販売量あ!$B18,集計pivot売上!$A$3:$A$22,0),MATCH(集計2021年度販売量あ!BQ$5,集計pivot売上!$3:$3,0)),0)</f>
        <v>0</v>
      </c>
      <c r="BR18" s="55">
        <f>IFERROR(INDEX(集計pivot売上!$28:$47,MATCH(集計2021年度販売量あ!$B18,集計pivot売上!$A$28:$A$47,0),MATCH(集計2021年度販売量あ!BQ$5,集計pivot売上!$28:$28,0)),0)</f>
        <v>0</v>
      </c>
      <c r="BS18" s="56">
        <f>IFERROR(INDEX(集計pivot売上!$83:$109,MATCH(集計2021年度販売量あ!$B18,集計pivot売上!$A$83:$A$109,0),MATCH(集計2021年度販売量あ!BQ$5,集計pivot売上!$83:$83,0)),0)</f>
        <v>0</v>
      </c>
      <c r="BT18" s="57">
        <f>IFERROR(INDEX(集計pivot売上!$118:$137,MATCH(集計2021年度販売量あ!$B18,集計pivot売上!$A$118:$A$137,0),MATCH(集計2021年度販売量あ!BQ$5,集計pivot売上!$118:$118,0)),0)</f>
        <v>0</v>
      </c>
      <c r="BU18" s="58">
        <f>IFERROR(INDEX(集計pivot売上!$151:$170,MATCH(集計2021年度販売量あ!$B18,集計pivot売上!$A$151:$A$170,0),MATCH(集計2021年度販売量あ!BQ$5,集計pivot売上!$151:$151,0)),0)</f>
        <v>0</v>
      </c>
      <c r="BV18" s="61">
        <f>IFERROR(INDEX(集計pivot売上!$54:$73,MATCH(集計2021年度販売量あ!$B18,集計pivot売上!$A$54:$A$73,0),MATCH(集計2021年度販売量あ!BQ$5,集計pivot売上!$54:$54,0)),0)</f>
        <v>0</v>
      </c>
      <c r="BW18" s="59">
        <f t="shared" si="10"/>
        <v>0.70000000000000018</v>
      </c>
      <c r="BX18" s="54">
        <f>IFERROR(INDEX(集計pivot売上!$3:$22,MATCH(集計2021年度販売量あ!$B18,集計pivot売上!$A$3:$A$22,0),MATCH(集計2021年度販売量あ!BX$5,集計pivot売上!$3:$3,0)),0)</f>
        <v>0</v>
      </c>
      <c r="BY18" s="55">
        <f>IFERROR(INDEX(集計pivot売上!$28:$47,MATCH(集計2021年度販売量あ!$B18,集計pivot売上!$A$28:$A$47,0),MATCH(集計2021年度販売量あ!BX$5,集計pivot売上!$28:$28,0)),0)</f>
        <v>0</v>
      </c>
      <c r="BZ18" s="56">
        <f>IFERROR(INDEX(集計pivot売上!$83:$109,MATCH(集計2021年度販売量あ!$B18,集計pivot売上!$A$83:$A$109,0),MATCH(集計2021年度販売量あ!BX$5,集計pivot売上!$83:$83,0)),0)</f>
        <v>0</v>
      </c>
      <c r="CA18" s="57">
        <f>IFERROR(INDEX(集計pivot売上!$118:$137,MATCH(集計2021年度販売量あ!$B18,集計pivot売上!$A$118:$A$137,0),MATCH(集計2021年度販売量あ!BX$5,集計pivot売上!$118:$118,0)),0)</f>
        <v>0</v>
      </c>
      <c r="CB18" s="58">
        <f>IFERROR(INDEX(集計pivot売上!$151:$170,MATCH(集計2021年度販売量あ!$B18,集計pivot売上!$A$151:$A$170,0),MATCH(集計2021年度販売量あ!BX$5,集計pivot売上!$151:$151,0)),0)</f>
        <v>0</v>
      </c>
      <c r="CC18" s="61">
        <f>IFERROR(INDEX(集計pivot売上!$54:$73,MATCH(集計2021年度販売量あ!$B18,集計pivot売上!$A$54:$A$73,0),MATCH(集計2021年度販売量あ!BX$5,集計pivot売上!$54:$54,0)),0)</f>
        <v>0</v>
      </c>
      <c r="CD18" s="59">
        <f t="shared" si="11"/>
        <v>0.70000000000000018</v>
      </c>
      <c r="CE18" s="54">
        <f>IFERROR(INDEX(集計pivot売上!$3:$22,MATCH(集計2021年度販売量あ!$B18,集計pivot売上!$A$3:$A$22,0),MATCH(集計2021年度販売量あ!CE$5,集計pivot売上!$3:$3,0)),0)</f>
        <v>0</v>
      </c>
      <c r="CF18" s="55">
        <f>IFERROR(INDEX(集計pivot売上!$28:$47,MATCH(集計2021年度販売量あ!$B18,集計pivot売上!$A$28:$A$47,0),MATCH(集計2021年度販売量あ!CE$5,集計pivot売上!$28:$28,0)),0)</f>
        <v>0</v>
      </c>
      <c r="CG18" s="56">
        <f>IFERROR(INDEX(集計pivot売上!$83:$109,MATCH(集計2021年度販売量あ!$B18,集計pivot売上!$A$83:$A$109,0),MATCH(集計2021年度販売量あ!CE$5,集計pivot売上!$83:$83,0)),0)</f>
        <v>0</v>
      </c>
      <c r="CH18" s="57">
        <f>IFERROR(INDEX(集計pivot売上!$118:$137,MATCH(集計2021年度販売量あ!$B18,集計pivot売上!$A$118:$A$137,0),MATCH(集計2021年度販売量あ!CE$5,集計pivot売上!$118:$118,0)),0)</f>
        <v>0</v>
      </c>
      <c r="CI18" s="58">
        <f>IFERROR(INDEX(集計pivot売上!$151:$170,MATCH(集計2021年度販売量あ!$B18,集計pivot売上!$A$151:$A$170,0),MATCH(集計2021年度販売量あ!CE$5,集計pivot売上!$151:$151,0)),0)</f>
        <v>0</v>
      </c>
      <c r="CJ18" s="61">
        <f>IFERROR(INDEX(集計pivot売上!$54:$73,MATCH(集計2021年度販売量あ!$B18,集計pivot売上!$A$54:$A$73,0),MATCH(集計2021年度販売量あ!CE$5,集計pivot売上!$54:$54,0)),0)</f>
        <v>0</v>
      </c>
      <c r="CK18" s="63">
        <f t="shared" si="12"/>
        <v>0.70000000000000018</v>
      </c>
      <c r="CM18" t="str">
        <f t="shared" si="0"/>
        <v>発泡酒</v>
      </c>
      <c r="CN18" s="46">
        <f t="shared" si="13"/>
        <v>0.70000000000000018</v>
      </c>
      <c r="CO18" s="46">
        <f t="shared" si="14"/>
        <v>0</v>
      </c>
      <c r="CP18" s="46">
        <f t="shared" si="15"/>
        <v>0.70000000000000018</v>
      </c>
    </row>
    <row r="19" spans="2:94" s="46" customFormat="1" x14ac:dyDescent="0.55000000000000004">
      <c r="B19" s="52" t="str">
        <f>'master（記入例）'!AL15</f>
        <v>その他の醸造酒</v>
      </c>
      <c r="C19" s="100">
        <v>0</v>
      </c>
      <c r="D19" s="54">
        <f>IFERROR(INDEX(集計pivot売上!$3:$22,MATCH(集計2021年度販売量あ!$B19,集計pivot売上!$A$3:$A$22,0),MATCH(集計2021年度販売量あ!D$5,集計pivot売上!$3:$3,0)),0)</f>
        <v>0</v>
      </c>
      <c r="E19" s="55">
        <f>IFERROR(INDEX(集計pivot売上!$28:$47,MATCH(集計2021年度販売量あ!$B19,集計pivot売上!$A$28:$A$47,0),MATCH(集計2021年度販売量あ!D$5,集計pivot売上!$28:$28,0)),0)</f>
        <v>0</v>
      </c>
      <c r="F19" s="56">
        <f>IFERROR(INDEX(集計pivot売上!$83:$109,MATCH(集計2021年度販売量あ!$B19,集計pivot売上!$A$83:$A$109,0),MATCH(集計2021年度販売量あ!D$5,集計pivot売上!$83:$83,0)),0)</f>
        <v>0</v>
      </c>
      <c r="G19" s="57">
        <f>IFERROR(INDEX(集計pivot売上!$118:$137,MATCH(集計2021年度販売量あ!$B19,集計pivot売上!$A$118:$A$137,0),MATCH(集計2021年度販売量あ!D$5,集計pivot売上!$118:$118,0)),0)</f>
        <v>0</v>
      </c>
      <c r="H19" s="58">
        <f>IFERROR(INDEX(集計pivot売上!$151:$170,MATCH(集計2021年度販売量あ!$B19,集計pivot売上!$A$151:$A$170,0),MATCH(集計2021年度販売量あ!D$5,集計pivot売上!$151:$151,0)),0)</f>
        <v>0</v>
      </c>
      <c r="I19" s="104"/>
      <c r="J19" s="61">
        <f>IFERROR(INDEX(集計pivot売上!$54:$73,MATCH(集計2021年度販売量あ!$B19,集計pivot売上!$A$54:$A$73,0),MATCH(集計2021年度販売量あ!D$5,集計pivot売上!$54:$54,0)),0)</f>
        <v>0</v>
      </c>
      <c r="K19" s="59">
        <f t="shared" si="1"/>
        <v>0</v>
      </c>
      <c r="L19" s="54">
        <f>IFERROR(INDEX(集計pivot売上!$3:$22,MATCH(集計2021年度販売量あ!$B19,集計pivot売上!$A$3:$A$22,0),MATCH(集計2021年度販売量あ!L$5,集計pivot売上!$3:$3,0)),0)</f>
        <v>0</v>
      </c>
      <c r="M19" s="55">
        <f>IFERROR(INDEX(集計pivot売上!$28:$47,MATCH(集計2021年度販売量あ!$B19,集計pivot売上!$A$28:$A$47,0),MATCH(集計2021年度販売量あ!L$5,集計pivot売上!$28:$28,0)),0)</f>
        <v>0</v>
      </c>
      <c r="N19" s="56">
        <f>IFERROR(INDEX(集計pivot売上!$83:$109,MATCH(集計2021年度販売量あ!$B19,集計pivot売上!$A$83:$A$109,0),MATCH(集計2021年度販売量あ!L$5,集計pivot売上!$83:$83,0)),0)</f>
        <v>0</v>
      </c>
      <c r="O19" s="57">
        <f>IFERROR(INDEX(集計pivot売上!$118:$137,MATCH(集計2021年度販売量あ!$B19,集計pivot売上!$A$118:$A$137,0),MATCH(集計2021年度販売量あ!L$5,集計pivot売上!$118:$118,0)),0)</f>
        <v>0</v>
      </c>
      <c r="P19" s="58">
        <f>IFERROR(INDEX(集計pivot売上!$151:$170,MATCH(集計2021年度販売量あ!$B19,集計pivot売上!$A$151:$A$170,0),MATCH(集計2021年度販売量あ!L$5,集計pivot売上!$151:$151,0)),0)</f>
        <v>0</v>
      </c>
      <c r="Q19" s="104"/>
      <c r="R19" s="61">
        <f>IFERROR(INDEX(集計pivot売上!$54:$73,MATCH(集計2021年度販売量あ!$B19,集計pivot売上!$A$54:$A$73,0),MATCH(集計2021年度販売量あ!L$5,集計pivot売上!$54:$54,0)),0)</f>
        <v>0</v>
      </c>
      <c r="S19" s="59">
        <f t="shared" si="2"/>
        <v>0</v>
      </c>
      <c r="T19" s="54">
        <f>IFERROR(INDEX(集計pivot売上!$3:$22,MATCH(集計2021年度販売量あ!$B19,集計pivot売上!$A$3:$A$22,0),MATCH(集計2021年度販売量あ!T$5,集計pivot売上!$3:$3,0)),0)</f>
        <v>0</v>
      </c>
      <c r="U19" s="55">
        <f>IFERROR(INDEX(集計pivot売上!$28:$47,MATCH(集計2021年度販売量あ!$B19,集計pivot売上!$A$28:$A$47,0),MATCH(集計2021年度販売量あ!T$5,集計pivot売上!$28:$28,0)),0)</f>
        <v>0</v>
      </c>
      <c r="V19" s="56">
        <f>IFERROR(INDEX(集計pivot売上!$83:$109,MATCH(集計2021年度販売量あ!$B19,集計pivot売上!$A$83:$A$109,0),MATCH(集計2021年度販売量あ!T$5,集計pivot売上!$83:$83,0)),0)</f>
        <v>0</v>
      </c>
      <c r="W19" s="57">
        <f>IFERROR(INDEX(集計pivot売上!$118:$137,MATCH(集計2021年度販売量あ!$B19,集計pivot売上!$A$118:$A$137,0),MATCH(集計2021年度販売量あ!T$5,集計pivot売上!$118:$118,0)),0)</f>
        <v>0</v>
      </c>
      <c r="X19" s="58">
        <f>IFERROR(INDEX(集計pivot売上!$151:$170,MATCH(集計2021年度販売量あ!$B19,集計pivot売上!$A$151:$A$170,0),MATCH(集計2021年度販売量あ!T$5,集計pivot売上!$151:$151,0)),0)</f>
        <v>0</v>
      </c>
      <c r="Y19" s="61">
        <f>IFERROR(INDEX(集計pivot売上!$54:$73,MATCH(集計2021年度販売量あ!$B19,集計pivot売上!$A$54:$A$73,0),MATCH(集計2021年度販売量あ!T$5,集計pivot売上!$54:$54,0)),0)</f>
        <v>0</v>
      </c>
      <c r="Z19" s="59">
        <f t="shared" si="3"/>
        <v>0</v>
      </c>
      <c r="AA19" s="54">
        <f>IFERROR(INDEX(集計pivot売上!$3:$22,MATCH(集計2021年度販売量あ!$B19,集計pivot売上!$A$3:$A$22,0),MATCH(集計2021年度販売量あ!AA$5,集計pivot売上!$3:$3,0)),0)</f>
        <v>0</v>
      </c>
      <c r="AB19" s="55">
        <f>IFERROR(INDEX(集計pivot売上!$28:$47,MATCH(集計2021年度販売量あ!$B19,集計pivot売上!$A$28:$A$47,0),MATCH(集計2021年度販売量あ!AA$5,集計pivot売上!$28:$28,0)),0)</f>
        <v>0</v>
      </c>
      <c r="AC19" s="56">
        <f>IFERROR(INDEX(集計pivot売上!$83:$109,MATCH(集計2021年度販売量あ!$B19,集計pivot売上!$A$83:$A$109,0),MATCH(集計2021年度販売量あ!AA$5,集計pivot売上!$83:$83,0)),0)</f>
        <v>0</v>
      </c>
      <c r="AD19" s="57">
        <f>IFERROR(INDEX(集計pivot売上!$118:$137,MATCH(集計2021年度販売量あ!$B19,集計pivot売上!$A$118:$A$137,0),MATCH(集計2021年度販売量あ!AA$5,集計pivot売上!$118:$118,0)),0)</f>
        <v>0</v>
      </c>
      <c r="AE19" s="58">
        <f>IFERROR(INDEX(集計pivot売上!$151:$170,MATCH(集計2021年度販売量あ!$B19,集計pivot売上!$A$151:$A$170,0),MATCH(集計2021年度販売量あ!AA$5,集計pivot売上!$151:$151,0)),0)</f>
        <v>0</v>
      </c>
      <c r="AF19" s="61">
        <f>IFERROR(INDEX(集計pivot売上!$54:$73,MATCH(集計2021年度販売量あ!$B19,集計pivot売上!$A$54:$A$73,0),MATCH(集計2021年度販売量あ!AA$5,集計pivot売上!$54:$54,0)),0)</f>
        <v>0</v>
      </c>
      <c r="AG19" s="59">
        <f t="shared" si="4"/>
        <v>0</v>
      </c>
      <c r="AH19" s="54">
        <f>IFERROR(INDEX(集計pivot売上!$3:$22,MATCH(集計2021年度販売量あ!$B19,集計pivot売上!$A$3:$A$22,0),MATCH(集計2021年度販売量あ!AH$5,集計pivot売上!$3:$3,0)),0)</f>
        <v>0</v>
      </c>
      <c r="AI19" s="55">
        <f>IFERROR(INDEX(集計pivot売上!$28:$47,MATCH(集計2021年度販売量あ!$B19,集計pivot売上!$A$28:$A$47,0),MATCH(集計2021年度販売量あ!AH$5,集計pivot売上!$28:$28,0)),0)</f>
        <v>0</v>
      </c>
      <c r="AJ19" s="56">
        <f>IFERROR(INDEX(集計pivot売上!$83:$109,MATCH(集計2021年度販売量あ!$B19,集計pivot売上!$A$83:$A$109,0),MATCH(集計2021年度販売量あ!AH$5,集計pivot売上!$83:$83,0)),0)</f>
        <v>0</v>
      </c>
      <c r="AK19" s="57">
        <f>IFERROR(INDEX(集計pivot売上!$118:$137,MATCH(集計2021年度販売量あ!$B19,集計pivot売上!$A$118:$A$137,0),MATCH(集計2021年度販売量あ!AH$5,集計pivot売上!$118:$118,0)),0)</f>
        <v>0</v>
      </c>
      <c r="AL19" s="58">
        <f>IFERROR(INDEX(集計pivot売上!$151:$170,MATCH(集計2021年度販売量あ!$B19,集計pivot売上!$A$151:$A$170,0),MATCH(集計2021年度販売量あ!AH$5,集計pivot売上!$151:$151,0)),0)</f>
        <v>0</v>
      </c>
      <c r="AM19" s="61">
        <f>IFERROR(INDEX(集計pivot売上!$54:$73,MATCH(集計2021年度販売量あ!$B19,集計pivot売上!$A$54:$A$73,0),MATCH(集計2021年度販売量あ!AH$5,集計pivot売上!$54:$54,0)),0)</f>
        <v>0</v>
      </c>
      <c r="AN19" s="59">
        <f t="shared" si="5"/>
        <v>0</v>
      </c>
      <c r="AO19" s="54">
        <f>IFERROR(INDEX(集計pivot売上!$3:$22,MATCH(集計2021年度販売量あ!$B19,集計pivot売上!$A$3:$A$22,0),MATCH(集計2021年度販売量あ!AO$5,集計pivot売上!$3:$3,0)),0)</f>
        <v>0</v>
      </c>
      <c r="AP19" s="55">
        <f>IFERROR(INDEX(集計pivot売上!$28:$47,MATCH(集計2021年度販売量あ!$B19,集計pivot売上!$A$28:$A$47,0),MATCH(集計2021年度販売量あ!AO$5,集計pivot売上!$28:$28,0)),0)</f>
        <v>0</v>
      </c>
      <c r="AQ19" s="56">
        <f>IFERROR(INDEX(集計pivot売上!$83:$109,MATCH(集計2021年度販売量あ!$B19,集計pivot売上!$A$83:$A$109,0),MATCH(集計2021年度販売量あ!AO$5,集計pivot売上!$83:$83,0)),0)</f>
        <v>0</v>
      </c>
      <c r="AR19" s="57">
        <f>IFERROR(INDEX(集計pivot売上!$118:$137,MATCH(集計2021年度販売量あ!$B19,集計pivot売上!$A$118:$A$137,0),MATCH(集計2021年度販売量あ!AO$5,集計pivot売上!$118:$118,0)),0)</f>
        <v>0</v>
      </c>
      <c r="AS19" s="58">
        <f>IFERROR(INDEX(集計pivot売上!$151:$170,MATCH(集計2021年度販売量あ!$B19,集計pivot売上!$A$151:$A$170,0),MATCH(集計2021年度販売量あ!AO$5,集計pivot売上!$151:$151,0)),0)</f>
        <v>0</v>
      </c>
      <c r="AT19" s="61">
        <f>IFERROR(INDEX(集計pivot売上!$54:$73,MATCH(集計2021年度販売量あ!$B19,集計pivot売上!$A$54:$A$73,0),MATCH(集計2021年度販売量あ!AO$5,集計pivot売上!$54:$54,0)),0)</f>
        <v>0</v>
      </c>
      <c r="AU19" s="59">
        <f t="shared" si="6"/>
        <v>0</v>
      </c>
      <c r="AV19" s="54">
        <f>IFERROR(INDEX(集計pivot売上!$3:$22,MATCH(集計2021年度販売量あ!$B19,集計pivot売上!$A$3:$A$22,0),MATCH(集計2021年度販売量あ!AV$5,集計pivot売上!$3:$3,0)),0)</f>
        <v>0</v>
      </c>
      <c r="AW19" s="55">
        <f>IFERROR(INDEX(集計pivot売上!$28:$47,MATCH(集計2021年度販売量あ!$B19,集計pivot売上!$A$28:$A$47,0),MATCH(集計2021年度販売量あ!AV$5,集計pivot売上!$28:$28,0)),0)</f>
        <v>0</v>
      </c>
      <c r="AX19" s="56">
        <f>IFERROR(INDEX(集計pivot売上!$83:$109,MATCH(集計2021年度販売量あ!$B19,集計pivot売上!$A$83:$A$109,0),MATCH(集計2021年度販売量あ!AV$5,集計pivot売上!$83:$83,0)),0)</f>
        <v>0</v>
      </c>
      <c r="AY19" s="57">
        <f>IFERROR(INDEX(集計pivot売上!$118:$137,MATCH(集計2021年度販売量あ!$B19,集計pivot売上!$A$118:$A$137,0),MATCH(集計2021年度販売量あ!AV$5,集計pivot売上!$118:$118,0)),0)</f>
        <v>0</v>
      </c>
      <c r="AZ19" s="58">
        <f>IFERROR(INDEX(集計pivot売上!$151:$170,MATCH(集計2021年度販売量あ!$B19,集計pivot売上!$A$151:$A$170,0),MATCH(集計2021年度販売量あ!AV$5,集計pivot売上!$151:$151,0)),0)</f>
        <v>0</v>
      </c>
      <c r="BA19" s="61">
        <f>IFERROR(INDEX(集計pivot売上!$54:$73,MATCH(集計2021年度販売量あ!$B19,集計pivot売上!$A$54:$A$73,0),MATCH(集計2021年度販売量あ!AV$5,集計pivot売上!$54:$54,0)),0)</f>
        <v>0</v>
      </c>
      <c r="BB19" s="59">
        <f t="shared" si="7"/>
        <v>0</v>
      </c>
      <c r="BC19" s="54">
        <f>IFERROR(INDEX(集計pivot売上!$3:$22,MATCH(集計2021年度販売量あ!$B19,集計pivot売上!$A$3:$A$22,0),MATCH(集計2021年度販売量あ!BC$5,集計pivot売上!$3:$3,0)),0)</f>
        <v>0</v>
      </c>
      <c r="BD19" s="55">
        <f>IFERROR(INDEX(集計pivot売上!$28:$47,MATCH(集計2021年度販売量あ!$B19,集計pivot売上!$A$28:$A$47,0),MATCH(集計2021年度販売量あ!BC$5,集計pivot売上!$28:$28,0)),0)</f>
        <v>0</v>
      </c>
      <c r="BE19" s="56">
        <f>IFERROR(INDEX(集計pivot売上!$83:$109,MATCH(集計2021年度販売量あ!$B19,集計pivot売上!$A$83:$A$109,0),MATCH(集計2021年度販売量あ!BC$5,集計pivot売上!$83:$83,0)),0)</f>
        <v>0</v>
      </c>
      <c r="BF19" s="57">
        <f>IFERROR(INDEX(集計pivot売上!$118:$137,MATCH(集計2021年度販売量あ!$B19,集計pivot売上!$A$118:$A$137,0),MATCH(集計2021年度販売量あ!BC$5,集計pivot売上!$118:$118,0)),0)</f>
        <v>0</v>
      </c>
      <c r="BG19" s="58">
        <f>IFERROR(INDEX(集計pivot売上!$151:$170,MATCH(集計2021年度販売量あ!$B19,集計pivot売上!$A$151:$A$170,0),MATCH(集計2021年度販売量あ!BC$5,集計pivot売上!$151:$151,0)),0)</f>
        <v>0</v>
      </c>
      <c r="BH19" s="61">
        <f>IFERROR(INDEX(集計pivot売上!$54:$73,MATCH(集計2021年度販売量あ!$B19,集計pivot売上!$A$54:$A$73,0),MATCH(集計2021年度販売量あ!BC$5,集計pivot売上!$54:$54,0)),0)</f>
        <v>0</v>
      </c>
      <c r="BI19" s="59">
        <f t="shared" si="8"/>
        <v>0</v>
      </c>
      <c r="BJ19" s="54">
        <f>IFERROR(INDEX(集計pivot売上!$3:$22,MATCH(集計2021年度販売量あ!$B19,集計pivot売上!$A$3:$A$22,0),MATCH(集計2021年度販売量あ!BJ$5,集計pivot売上!$3:$3,0)),0)</f>
        <v>0</v>
      </c>
      <c r="BK19" s="55">
        <f>IFERROR(INDEX(集計pivot売上!$28:$47,MATCH(集計2021年度販売量あ!$B19,集計pivot売上!$A$28:$A$47,0),MATCH(集計2021年度販売量あ!BJ$5,集計pivot売上!$28:$28,0)),0)</f>
        <v>0</v>
      </c>
      <c r="BL19" s="56">
        <f>IFERROR(INDEX(集計pivot売上!$83:$109,MATCH(集計2021年度販売量あ!$B19,集計pivot売上!$A$83:$A$109,0),MATCH(集計2021年度販売量あ!BJ$5,集計pivot売上!$83:$83,0)),0)</f>
        <v>0</v>
      </c>
      <c r="BM19" s="57">
        <f>IFERROR(INDEX(集計pivot売上!$118:$137,MATCH(集計2021年度販売量あ!$B19,集計pivot売上!$A$118:$A$137,0),MATCH(集計2021年度販売量あ!BJ$5,集計pivot売上!$118:$118,0)),0)</f>
        <v>0</v>
      </c>
      <c r="BN19" s="58">
        <f>IFERROR(INDEX(集計pivot売上!$151:$170,MATCH(集計2021年度販売量あ!$B19,集計pivot売上!$A$151:$A$170,0),MATCH(集計2021年度販売量あ!BJ$5,集計pivot売上!$151:$151,0)),0)</f>
        <v>0</v>
      </c>
      <c r="BO19" s="61">
        <f>IFERROR(INDEX(集計pivot売上!$54:$73,MATCH(集計2021年度販売量あ!$B19,集計pivot売上!$A$54:$A$73,0),MATCH(集計2021年度販売量あ!BJ$5,集計pivot売上!$54:$54,0)),0)</f>
        <v>0</v>
      </c>
      <c r="BP19" s="59">
        <f t="shared" si="9"/>
        <v>0</v>
      </c>
      <c r="BQ19" s="54">
        <f>IFERROR(INDEX(集計pivot売上!$3:$22,MATCH(集計2021年度販売量あ!$B19,集計pivot売上!$A$3:$A$22,0),MATCH(集計2021年度販売量あ!BQ$5,集計pivot売上!$3:$3,0)),0)</f>
        <v>0</v>
      </c>
      <c r="BR19" s="55">
        <f>IFERROR(INDEX(集計pivot売上!$28:$47,MATCH(集計2021年度販売量あ!$B19,集計pivot売上!$A$28:$A$47,0),MATCH(集計2021年度販売量あ!BQ$5,集計pivot売上!$28:$28,0)),0)</f>
        <v>0</v>
      </c>
      <c r="BS19" s="56">
        <f>IFERROR(INDEX(集計pivot売上!$83:$109,MATCH(集計2021年度販売量あ!$B19,集計pivot売上!$A$83:$A$109,0),MATCH(集計2021年度販売量あ!BQ$5,集計pivot売上!$83:$83,0)),0)</f>
        <v>0</v>
      </c>
      <c r="BT19" s="57">
        <f>IFERROR(INDEX(集計pivot売上!$118:$137,MATCH(集計2021年度販売量あ!$B19,集計pivot売上!$A$118:$A$137,0),MATCH(集計2021年度販売量あ!BQ$5,集計pivot売上!$118:$118,0)),0)</f>
        <v>0</v>
      </c>
      <c r="BU19" s="58">
        <f>IFERROR(INDEX(集計pivot売上!$151:$170,MATCH(集計2021年度販売量あ!$B19,集計pivot売上!$A$151:$A$170,0),MATCH(集計2021年度販売量あ!BQ$5,集計pivot売上!$151:$151,0)),0)</f>
        <v>0</v>
      </c>
      <c r="BV19" s="61">
        <f>IFERROR(INDEX(集計pivot売上!$54:$73,MATCH(集計2021年度販売量あ!$B19,集計pivot売上!$A$54:$A$73,0),MATCH(集計2021年度販売量あ!BQ$5,集計pivot売上!$54:$54,0)),0)</f>
        <v>0</v>
      </c>
      <c r="BW19" s="59">
        <f t="shared" si="10"/>
        <v>0</v>
      </c>
      <c r="BX19" s="54">
        <f>IFERROR(INDEX(集計pivot売上!$3:$22,MATCH(集計2021年度販売量あ!$B19,集計pivot売上!$A$3:$A$22,0),MATCH(集計2021年度販売量あ!BX$5,集計pivot売上!$3:$3,0)),0)</f>
        <v>0</v>
      </c>
      <c r="BY19" s="55">
        <f>IFERROR(INDEX(集計pivot売上!$28:$47,MATCH(集計2021年度販売量あ!$B19,集計pivot売上!$A$28:$A$47,0),MATCH(集計2021年度販売量あ!BX$5,集計pivot売上!$28:$28,0)),0)</f>
        <v>0</v>
      </c>
      <c r="BZ19" s="56">
        <f>IFERROR(INDEX(集計pivot売上!$83:$109,MATCH(集計2021年度販売量あ!$B19,集計pivot売上!$A$83:$A$109,0),MATCH(集計2021年度販売量あ!BX$5,集計pivot売上!$83:$83,0)),0)</f>
        <v>0</v>
      </c>
      <c r="CA19" s="57">
        <f>IFERROR(INDEX(集計pivot売上!$118:$137,MATCH(集計2021年度販売量あ!$B19,集計pivot売上!$A$118:$A$137,0),MATCH(集計2021年度販売量あ!BX$5,集計pivot売上!$118:$118,0)),0)</f>
        <v>0</v>
      </c>
      <c r="CB19" s="58">
        <f>IFERROR(INDEX(集計pivot売上!$151:$170,MATCH(集計2021年度販売量あ!$B19,集計pivot売上!$A$151:$A$170,0),MATCH(集計2021年度販売量あ!BX$5,集計pivot売上!$151:$151,0)),0)</f>
        <v>0</v>
      </c>
      <c r="CC19" s="61">
        <f>IFERROR(INDEX(集計pivot売上!$54:$73,MATCH(集計2021年度販売量あ!$B19,集計pivot売上!$A$54:$A$73,0),MATCH(集計2021年度販売量あ!BX$5,集計pivot売上!$54:$54,0)),0)</f>
        <v>0</v>
      </c>
      <c r="CD19" s="59">
        <f t="shared" si="11"/>
        <v>0</v>
      </c>
      <c r="CE19" s="54">
        <f>IFERROR(INDEX(集計pivot売上!$3:$22,MATCH(集計2021年度販売量あ!$B19,集計pivot売上!$A$3:$A$22,0),MATCH(集計2021年度販売量あ!CE$5,集計pivot売上!$3:$3,0)),0)</f>
        <v>0</v>
      </c>
      <c r="CF19" s="55">
        <f>IFERROR(INDEX(集計pivot売上!$28:$47,MATCH(集計2021年度販売量あ!$B19,集計pivot売上!$A$28:$A$47,0),MATCH(集計2021年度販売量あ!CE$5,集計pivot売上!$28:$28,0)),0)</f>
        <v>0</v>
      </c>
      <c r="CG19" s="56">
        <f>IFERROR(INDEX(集計pivot売上!$83:$109,MATCH(集計2021年度販売量あ!$B19,集計pivot売上!$A$83:$A$109,0),MATCH(集計2021年度販売量あ!CE$5,集計pivot売上!$83:$83,0)),0)</f>
        <v>0</v>
      </c>
      <c r="CH19" s="57">
        <f>IFERROR(INDEX(集計pivot売上!$118:$137,MATCH(集計2021年度販売量あ!$B19,集計pivot売上!$A$118:$A$137,0),MATCH(集計2021年度販売量あ!CE$5,集計pivot売上!$118:$118,0)),0)</f>
        <v>0</v>
      </c>
      <c r="CI19" s="58">
        <f>IFERROR(INDEX(集計pivot売上!$151:$170,MATCH(集計2021年度販売量あ!$B19,集計pivot売上!$A$151:$A$170,0),MATCH(集計2021年度販売量あ!CE$5,集計pivot売上!$151:$151,0)),0)</f>
        <v>0</v>
      </c>
      <c r="CJ19" s="61">
        <f>IFERROR(INDEX(集計pivot売上!$54:$73,MATCH(集計2021年度販売量あ!$B19,集計pivot売上!$A$54:$A$73,0),MATCH(集計2021年度販売量あ!CE$5,集計pivot売上!$54:$54,0)),0)</f>
        <v>0</v>
      </c>
      <c r="CK19" s="63">
        <f t="shared" si="12"/>
        <v>0</v>
      </c>
      <c r="CM19" t="str">
        <f t="shared" si="0"/>
        <v>その他の醸造酒</v>
      </c>
      <c r="CN19" s="46">
        <f t="shared" si="13"/>
        <v>0</v>
      </c>
      <c r="CO19" s="46">
        <f t="shared" si="14"/>
        <v>0</v>
      </c>
      <c r="CP19" s="46">
        <f t="shared" si="15"/>
        <v>0</v>
      </c>
    </row>
    <row r="20" spans="2:94" s="46" customFormat="1" x14ac:dyDescent="0.55000000000000004">
      <c r="B20" s="52" t="str">
        <f>'master（記入例）'!AL16</f>
        <v>スピリッツ</v>
      </c>
      <c r="C20" s="100">
        <v>1.44</v>
      </c>
      <c r="D20" s="54">
        <f>IFERROR(INDEX(集計pivot売上!$3:$22,MATCH(集計2021年度販売量あ!$B20,集計pivot売上!$A$3:$A$22,0),MATCH(集計2021年度販売量あ!D$5,集計pivot売上!$3:$3,0)),0)</f>
        <v>0</v>
      </c>
      <c r="E20" s="55">
        <f>IFERROR(INDEX(集計pivot売上!$28:$47,MATCH(集計2021年度販売量あ!$B20,集計pivot売上!$A$28:$A$47,0),MATCH(集計2021年度販売量あ!D$5,集計pivot売上!$28:$28,0)),0)</f>
        <v>0</v>
      </c>
      <c r="F20" s="56">
        <f>IFERROR(INDEX(集計pivot売上!$83:$109,MATCH(集計2021年度販売量あ!$B20,集計pivot売上!$A$83:$A$109,0),MATCH(集計2021年度販売量あ!D$5,集計pivot売上!$83:$83,0)),0)</f>
        <v>0</v>
      </c>
      <c r="G20" s="57">
        <f>IFERROR(INDEX(集計pivot売上!$118:$137,MATCH(集計2021年度販売量あ!$B20,集計pivot売上!$A$118:$A$137,0),MATCH(集計2021年度販売量あ!D$5,集計pivot売上!$118:$118,0)),0)</f>
        <v>0</v>
      </c>
      <c r="H20" s="58">
        <f>IFERROR(INDEX(集計pivot売上!$151:$170,MATCH(集計2021年度販売量あ!$B20,集計pivot売上!$A$151:$A$170,0),MATCH(集計2021年度販売量あ!D$5,集計pivot売上!$151:$151,0)),0)</f>
        <v>0</v>
      </c>
      <c r="I20" s="104"/>
      <c r="J20" s="61">
        <f>IFERROR(INDEX(集計pivot売上!$54:$73,MATCH(集計2021年度販売量あ!$B20,集計pivot売上!$A$54:$A$73,0),MATCH(集計2021年度販売量あ!D$5,集計pivot売上!$54:$54,0)),0)</f>
        <v>0</v>
      </c>
      <c r="K20" s="59">
        <f t="shared" si="1"/>
        <v>1.44</v>
      </c>
      <c r="L20" s="54">
        <f>IFERROR(INDEX(集計pivot売上!$3:$22,MATCH(集計2021年度販売量あ!$B20,集計pivot売上!$A$3:$A$22,0),MATCH(集計2021年度販売量あ!L$5,集計pivot売上!$3:$3,0)),0)</f>
        <v>0</v>
      </c>
      <c r="M20" s="55">
        <f>IFERROR(INDEX(集計pivot売上!$28:$47,MATCH(集計2021年度販売量あ!$B20,集計pivot売上!$A$28:$A$47,0),MATCH(集計2021年度販売量あ!L$5,集計pivot売上!$28:$28,0)),0)</f>
        <v>0</v>
      </c>
      <c r="N20" s="56">
        <f>IFERROR(INDEX(集計pivot売上!$83:$109,MATCH(集計2021年度販売量あ!$B20,集計pivot売上!$A$83:$A$109,0),MATCH(集計2021年度販売量あ!L$5,集計pivot売上!$83:$83,0)),0)</f>
        <v>0</v>
      </c>
      <c r="O20" s="57">
        <f>IFERROR(INDEX(集計pivot売上!$118:$137,MATCH(集計2021年度販売量あ!$B20,集計pivot売上!$A$118:$A$137,0),MATCH(集計2021年度販売量あ!L$5,集計pivot売上!$118:$118,0)),0)</f>
        <v>0</v>
      </c>
      <c r="P20" s="58">
        <f>IFERROR(INDEX(集計pivot売上!$151:$170,MATCH(集計2021年度販売量あ!$B20,集計pivot売上!$A$151:$A$170,0),MATCH(集計2021年度販売量あ!L$5,集計pivot売上!$151:$151,0)),0)</f>
        <v>0</v>
      </c>
      <c r="Q20" s="104"/>
      <c r="R20" s="61">
        <f>IFERROR(INDEX(集計pivot売上!$54:$73,MATCH(集計2021年度販売量あ!$B20,集計pivot売上!$A$54:$A$73,0),MATCH(集計2021年度販売量あ!L$5,集計pivot売上!$54:$54,0)),0)</f>
        <v>0</v>
      </c>
      <c r="S20" s="59">
        <f t="shared" si="2"/>
        <v>1.44</v>
      </c>
      <c r="T20" s="54">
        <f>IFERROR(INDEX(集計pivot売上!$3:$22,MATCH(集計2021年度販売量あ!$B20,集計pivot売上!$A$3:$A$22,0),MATCH(集計2021年度販売量あ!T$5,集計pivot売上!$3:$3,0)),0)</f>
        <v>0</v>
      </c>
      <c r="U20" s="55">
        <f>IFERROR(INDEX(集計pivot売上!$28:$47,MATCH(集計2021年度販売量あ!$B20,集計pivot売上!$A$28:$A$47,0),MATCH(集計2021年度販売量あ!T$5,集計pivot売上!$28:$28,0)),0)</f>
        <v>0</v>
      </c>
      <c r="V20" s="56">
        <f>IFERROR(INDEX(集計pivot売上!$83:$109,MATCH(集計2021年度販売量あ!$B20,集計pivot売上!$A$83:$A$109,0),MATCH(集計2021年度販売量あ!T$5,集計pivot売上!$83:$83,0)),0)</f>
        <v>0</v>
      </c>
      <c r="W20" s="57">
        <f>IFERROR(INDEX(集計pivot売上!$118:$137,MATCH(集計2021年度販売量あ!$B20,集計pivot売上!$A$118:$A$137,0),MATCH(集計2021年度販売量あ!T$5,集計pivot売上!$118:$118,0)),0)</f>
        <v>0</v>
      </c>
      <c r="X20" s="58">
        <f>IFERROR(INDEX(集計pivot売上!$151:$170,MATCH(集計2021年度販売量あ!$B20,集計pivot売上!$A$151:$A$170,0),MATCH(集計2021年度販売量あ!T$5,集計pivot売上!$151:$151,0)),0)</f>
        <v>0</v>
      </c>
      <c r="Y20" s="61">
        <f>IFERROR(INDEX(集計pivot売上!$54:$73,MATCH(集計2021年度販売量あ!$B20,集計pivot売上!$A$54:$A$73,0),MATCH(集計2021年度販売量あ!T$5,集計pivot売上!$54:$54,0)),0)</f>
        <v>0</v>
      </c>
      <c r="Z20" s="59">
        <f t="shared" si="3"/>
        <v>1.44</v>
      </c>
      <c r="AA20" s="54">
        <f>IFERROR(INDEX(集計pivot売上!$3:$22,MATCH(集計2021年度販売量あ!$B20,集計pivot売上!$A$3:$A$22,0),MATCH(集計2021年度販売量あ!AA$5,集計pivot売上!$3:$3,0)),0)</f>
        <v>0</v>
      </c>
      <c r="AB20" s="55">
        <f>IFERROR(INDEX(集計pivot売上!$28:$47,MATCH(集計2021年度販売量あ!$B20,集計pivot売上!$A$28:$A$47,0),MATCH(集計2021年度販売量あ!AA$5,集計pivot売上!$28:$28,0)),0)</f>
        <v>0</v>
      </c>
      <c r="AC20" s="56">
        <f>IFERROR(INDEX(集計pivot売上!$83:$109,MATCH(集計2021年度販売量あ!$B20,集計pivot売上!$A$83:$A$109,0),MATCH(集計2021年度販売量あ!AA$5,集計pivot売上!$83:$83,0)),0)</f>
        <v>0</v>
      </c>
      <c r="AD20" s="57">
        <f>IFERROR(INDEX(集計pivot売上!$118:$137,MATCH(集計2021年度販売量あ!$B20,集計pivot売上!$A$118:$A$137,0),MATCH(集計2021年度販売量あ!AA$5,集計pivot売上!$118:$118,0)),0)</f>
        <v>0</v>
      </c>
      <c r="AE20" s="58">
        <f>IFERROR(INDEX(集計pivot売上!$151:$170,MATCH(集計2021年度販売量あ!$B20,集計pivot売上!$A$151:$A$170,0),MATCH(集計2021年度販売量あ!AA$5,集計pivot売上!$151:$151,0)),0)</f>
        <v>0</v>
      </c>
      <c r="AF20" s="61">
        <f>IFERROR(INDEX(集計pivot売上!$54:$73,MATCH(集計2021年度販売量あ!$B20,集計pivot売上!$A$54:$A$73,0),MATCH(集計2021年度販売量あ!AA$5,集計pivot売上!$54:$54,0)),0)</f>
        <v>0</v>
      </c>
      <c r="AG20" s="59">
        <f t="shared" si="4"/>
        <v>1.44</v>
      </c>
      <c r="AH20" s="54">
        <f>IFERROR(INDEX(集計pivot売上!$3:$22,MATCH(集計2021年度販売量あ!$B20,集計pivot売上!$A$3:$A$22,0),MATCH(集計2021年度販売量あ!AH$5,集計pivot売上!$3:$3,0)),0)</f>
        <v>0</v>
      </c>
      <c r="AI20" s="55">
        <f>IFERROR(INDEX(集計pivot売上!$28:$47,MATCH(集計2021年度販売量あ!$B20,集計pivot売上!$A$28:$A$47,0),MATCH(集計2021年度販売量あ!AH$5,集計pivot売上!$28:$28,0)),0)</f>
        <v>0</v>
      </c>
      <c r="AJ20" s="56">
        <f>IFERROR(INDEX(集計pivot売上!$83:$109,MATCH(集計2021年度販売量あ!$B20,集計pivot売上!$A$83:$A$109,0),MATCH(集計2021年度販売量あ!AH$5,集計pivot売上!$83:$83,0)),0)</f>
        <v>0</v>
      </c>
      <c r="AK20" s="57">
        <f>IFERROR(INDEX(集計pivot売上!$118:$137,MATCH(集計2021年度販売量あ!$B20,集計pivot売上!$A$118:$A$137,0),MATCH(集計2021年度販売量あ!AH$5,集計pivot売上!$118:$118,0)),0)</f>
        <v>0</v>
      </c>
      <c r="AL20" s="58">
        <f>IFERROR(INDEX(集計pivot売上!$151:$170,MATCH(集計2021年度販売量あ!$B20,集計pivot売上!$A$151:$A$170,0),MATCH(集計2021年度販売量あ!AH$5,集計pivot売上!$151:$151,0)),0)</f>
        <v>0</v>
      </c>
      <c r="AM20" s="61">
        <f>IFERROR(INDEX(集計pivot売上!$54:$73,MATCH(集計2021年度販売量あ!$B20,集計pivot売上!$A$54:$A$73,0),MATCH(集計2021年度販売量あ!AH$5,集計pivot売上!$54:$54,0)),0)</f>
        <v>0</v>
      </c>
      <c r="AN20" s="59">
        <f t="shared" si="5"/>
        <v>1.44</v>
      </c>
      <c r="AO20" s="54">
        <f>IFERROR(INDEX(集計pivot売上!$3:$22,MATCH(集計2021年度販売量あ!$B20,集計pivot売上!$A$3:$A$22,0),MATCH(集計2021年度販売量あ!AO$5,集計pivot売上!$3:$3,0)),0)</f>
        <v>0</v>
      </c>
      <c r="AP20" s="55">
        <f>IFERROR(INDEX(集計pivot売上!$28:$47,MATCH(集計2021年度販売量あ!$B20,集計pivot売上!$A$28:$A$47,0),MATCH(集計2021年度販売量あ!AO$5,集計pivot売上!$28:$28,0)),0)</f>
        <v>0</v>
      </c>
      <c r="AQ20" s="56">
        <f>IFERROR(INDEX(集計pivot売上!$83:$109,MATCH(集計2021年度販売量あ!$B20,集計pivot売上!$A$83:$A$109,0),MATCH(集計2021年度販売量あ!AO$5,集計pivot売上!$83:$83,0)),0)</f>
        <v>0</v>
      </c>
      <c r="AR20" s="57">
        <f>IFERROR(INDEX(集計pivot売上!$118:$137,MATCH(集計2021年度販売量あ!$B20,集計pivot売上!$A$118:$A$137,0),MATCH(集計2021年度販売量あ!AO$5,集計pivot売上!$118:$118,0)),0)</f>
        <v>0</v>
      </c>
      <c r="AS20" s="58">
        <f>IFERROR(INDEX(集計pivot売上!$151:$170,MATCH(集計2021年度販売量あ!$B20,集計pivot売上!$A$151:$A$170,0),MATCH(集計2021年度販売量あ!AO$5,集計pivot売上!$151:$151,0)),0)</f>
        <v>0</v>
      </c>
      <c r="AT20" s="61">
        <f>IFERROR(INDEX(集計pivot売上!$54:$73,MATCH(集計2021年度販売量あ!$B20,集計pivot売上!$A$54:$A$73,0),MATCH(集計2021年度販売量あ!AO$5,集計pivot売上!$54:$54,0)),0)</f>
        <v>0</v>
      </c>
      <c r="AU20" s="59">
        <f t="shared" si="6"/>
        <v>1.44</v>
      </c>
      <c r="AV20" s="54">
        <f>IFERROR(INDEX(集計pivot売上!$3:$22,MATCH(集計2021年度販売量あ!$B20,集計pivot売上!$A$3:$A$22,0),MATCH(集計2021年度販売量あ!AV$5,集計pivot売上!$3:$3,0)),0)</f>
        <v>0</v>
      </c>
      <c r="AW20" s="55">
        <f>IFERROR(INDEX(集計pivot売上!$28:$47,MATCH(集計2021年度販売量あ!$B20,集計pivot売上!$A$28:$A$47,0),MATCH(集計2021年度販売量あ!AV$5,集計pivot売上!$28:$28,0)),0)</f>
        <v>0</v>
      </c>
      <c r="AX20" s="56">
        <f>IFERROR(INDEX(集計pivot売上!$83:$109,MATCH(集計2021年度販売量あ!$B20,集計pivot売上!$A$83:$A$109,0),MATCH(集計2021年度販売量あ!AV$5,集計pivot売上!$83:$83,0)),0)</f>
        <v>0</v>
      </c>
      <c r="AY20" s="57">
        <f>IFERROR(INDEX(集計pivot売上!$118:$137,MATCH(集計2021年度販売量あ!$B20,集計pivot売上!$A$118:$A$137,0),MATCH(集計2021年度販売量あ!AV$5,集計pivot売上!$118:$118,0)),0)</f>
        <v>0</v>
      </c>
      <c r="AZ20" s="58">
        <f>IFERROR(INDEX(集計pivot売上!$151:$170,MATCH(集計2021年度販売量あ!$B20,集計pivot売上!$A$151:$A$170,0),MATCH(集計2021年度販売量あ!AV$5,集計pivot売上!$151:$151,0)),0)</f>
        <v>0</v>
      </c>
      <c r="BA20" s="61">
        <f>IFERROR(INDEX(集計pivot売上!$54:$73,MATCH(集計2021年度販売量あ!$B20,集計pivot売上!$A$54:$A$73,0),MATCH(集計2021年度販売量あ!AV$5,集計pivot売上!$54:$54,0)),0)</f>
        <v>0</v>
      </c>
      <c r="BB20" s="59">
        <f t="shared" si="7"/>
        <v>1.44</v>
      </c>
      <c r="BC20" s="54">
        <f>IFERROR(INDEX(集計pivot売上!$3:$22,MATCH(集計2021年度販売量あ!$B20,集計pivot売上!$A$3:$A$22,0),MATCH(集計2021年度販売量あ!BC$5,集計pivot売上!$3:$3,0)),0)</f>
        <v>0</v>
      </c>
      <c r="BD20" s="55">
        <f>IFERROR(INDEX(集計pivot売上!$28:$47,MATCH(集計2021年度販売量あ!$B20,集計pivot売上!$A$28:$A$47,0),MATCH(集計2021年度販売量あ!BC$5,集計pivot売上!$28:$28,0)),0)</f>
        <v>0</v>
      </c>
      <c r="BE20" s="56">
        <f>IFERROR(INDEX(集計pivot売上!$83:$109,MATCH(集計2021年度販売量あ!$B20,集計pivot売上!$A$83:$A$109,0),MATCH(集計2021年度販売量あ!BC$5,集計pivot売上!$83:$83,0)),0)</f>
        <v>0</v>
      </c>
      <c r="BF20" s="57">
        <f>IFERROR(INDEX(集計pivot売上!$118:$137,MATCH(集計2021年度販売量あ!$B20,集計pivot売上!$A$118:$A$137,0),MATCH(集計2021年度販売量あ!BC$5,集計pivot売上!$118:$118,0)),0)</f>
        <v>0</v>
      </c>
      <c r="BG20" s="58">
        <f>IFERROR(INDEX(集計pivot売上!$151:$170,MATCH(集計2021年度販売量あ!$B20,集計pivot売上!$A$151:$A$170,0),MATCH(集計2021年度販売量あ!BC$5,集計pivot売上!$151:$151,0)),0)</f>
        <v>0</v>
      </c>
      <c r="BH20" s="61">
        <f>IFERROR(INDEX(集計pivot売上!$54:$73,MATCH(集計2021年度販売量あ!$B20,集計pivot売上!$A$54:$A$73,0),MATCH(集計2021年度販売量あ!BC$5,集計pivot売上!$54:$54,0)),0)</f>
        <v>0</v>
      </c>
      <c r="BI20" s="59">
        <f t="shared" si="8"/>
        <v>1.44</v>
      </c>
      <c r="BJ20" s="54">
        <f>IFERROR(INDEX(集計pivot売上!$3:$22,MATCH(集計2021年度販売量あ!$B20,集計pivot売上!$A$3:$A$22,0),MATCH(集計2021年度販売量あ!BJ$5,集計pivot売上!$3:$3,0)),0)</f>
        <v>0</v>
      </c>
      <c r="BK20" s="55">
        <f>IFERROR(INDEX(集計pivot売上!$28:$47,MATCH(集計2021年度販売量あ!$B20,集計pivot売上!$A$28:$A$47,0),MATCH(集計2021年度販売量あ!BJ$5,集計pivot売上!$28:$28,0)),0)</f>
        <v>0</v>
      </c>
      <c r="BL20" s="56">
        <f>IFERROR(INDEX(集計pivot売上!$83:$109,MATCH(集計2021年度販売量あ!$B20,集計pivot売上!$A$83:$A$109,0),MATCH(集計2021年度販売量あ!BJ$5,集計pivot売上!$83:$83,0)),0)</f>
        <v>0</v>
      </c>
      <c r="BM20" s="57">
        <f>IFERROR(INDEX(集計pivot売上!$118:$137,MATCH(集計2021年度販売量あ!$B20,集計pivot売上!$A$118:$A$137,0),MATCH(集計2021年度販売量あ!BJ$5,集計pivot売上!$118:$118,0)),0)</f>
        <v>0</v>
      </c>
      <c r="BN20" s="58">
        <f>IFERROR(INDEX(集計pivot売上!$151:$170,MATCH(集計2021年度販売量あ!$B20,集計pivot売上!$A$151:$A$170,0),MATCH(集計2021年度販売量あ!BJ$5,集計pivot売上!$151:$151,0)),0)</f>
        <v>0</v>
      </c>
      <c r="BO20" s="61">
        <f>IFERROR(INDEX(集計pivot売上!$54:$73,MATCH(集計2021年度販売量あ!$B20,集計pivot売上!$A$54:$A$73,0),MATCH(集計2021年度販売量あ!BJ$5,集計pivot売上!$54:$54,0)),0)</f>
        <v>0</v>
      </c>
      <c r="BP20" s="59">
        <f t="shared" si="9"/>
        <v>1.44</v>
      </c>
      <c r="BQ20" s="54">
        <f>IFERROR(INDEX(集計pivot売上!$3:$22,MATCH(集計2021年度販売量あ!$B20,集計pivot売上!$A$3:$A$22,0),MATCH(集計2021年度販売量あ!BQ$5,集計pivot売上!$3:$3,0)),0)</f>
        <v>0</v>
      </c>
      <c r="BR20" s="55">
        <f>IFERROR(INDEX(集計pivot売上!$28:$47,MATCH(集計2021年度販売量あ!$B20,集計pivot売上!$A$28:$A$47,0),MATCH(集計2021年度販売量あ!BQ$5,集計pivot売上!$28:$28,0)),0)</f>
        <v>0</v>
      </c>
      <c r="BS20" s="56">
        <f>IFERROR(INDEX(集計pivot売上!$83:$109,MATCH(集計2021年度販売量あ!$B20,集計pivot売上!$A$83:$A$109,0),MATCH(集計2021年度販売量あ!BQ$5,集計pivot売上!$83:$83,0)),0)</f>
        <v>0</v>
      </c>
      <c r="BT20" s="57">
        <f>IFERROR(INDEX(集計pivot売上!$118:$137,MATCH(集計2021年度販売量あ!$B20,集計pivot売上!$A$118:$A$137,0),MATCH(集計2021年度販売量あ!BQ$5,集計pivot売上!$118:$118,0)),0)</f>
        <v>0</v>
      </c>
      <c r="BU20" s="58">
        <f>IFERROR(INDEX(集計pivot売上!$151:$170,MATCH(集計2021年度販売量あ!$B20,集計pivot売上!$A$151:$A$170,0),MATCH(集計2021年度販売量あ!BQ$5,集計pivot売上!$151:$151,0)),0)</f>
        <v>0</v>
      </c>
      <c r="BV20" s="61">
        <f>IFERROR(INDEX(集計pivot売上!$54:$73,MATCH(集計2021年度販売量あ!$B20,集計pivot売上!$A$54:$A$73,0),MATCH(集計2021年度販売量あ!BQ$5,集計pivot売上!$54:$54,0)),0)</f>
        <v>0</v>
      </c>
      <c r="BW20" s="59">
        <f t="shared" si="10"/>
        <v>1.44</v>
      </c>
      <c r="BX20" s="54">
        <f>IFERROR(INDEX(集計pivot売上!$3:$22,MATCH(集計2021年度販売量あ!$B20,集計pivot売上!$A$3:$A$22,0),MATCH(集計2021年度販売量あ!BX$5,集計pivot売上!$3:$3,0)),0)</f>
        <v>0</v>
      </c>
      <c r="BY20" s="55">
        <f>IFERROR(INDEX(集計pivot売上!$28:$47,MATCH(集計2021年度販売量あ!$B20,集計pivot売上!$A$28:$A$47,0),MATCH(集計2021年度販売量あ!BX$5,集計pivot売上!$28:$28,0)),0)</f>
        <v>0</v>
      </c>
      <c r="BZ20" s="56">
        <f>IFERROR(INDEX(集計pivot売上!$83:$109,MATCH(集計2021年度販売量あ!$B20,集計pivot売上!$A$83:$A$109,0),MATCH(集計2021年度販売量あ!BX$5,集計pivot売上!$83:$83,0)),0)</f>
        <v>0</v>
      </c>
      <c r="CA20" s="57">
        <f>IFERROR(INDEX(集計pivot売上!$118:$137,MATCH(集計2021年度販売量あ!$B20,集計pivot売上!$A$118:$A$137,0),MATCH(集計2021年度販売量あ!BX$5,集計pivot売上!$118:$118,0)),0)</f>
        <v>0</v>
      </c>
      <c r="CB20" s="58">
        <f>IFERROR(INDEX(集計pivot売上!$151:$170,MATCH(集計2021年度販売量あ!$B20,集計pivot売上!$A$151:$A$170,0),MATCH(集計2021年度販売量あ!BX$5,集計pivot売上!$151:$151,0)),0)</f>
        <v>0</v>
      </c>
      <c r="CC20" s="61">
        <f>IFERROR(INDEX(集計pivot売上!$54:$73,MATCH(集計2021年度販売量あ!$B20,集計pivot売上!$A$54:$A$73,0),MATCH(集計2021年度販売量あ!BX$5,集計pivot売上!$54:$54,0)),0)</f>
        <v>0</v>
      </c>
      <c r="CD20" s="59">
        <f t="shared" si="11"/>
        <v>1.44</v>
      </c>
      <c r="CE20" s="54">
        <f>IFERROR(INDEX(集計pivot売上!$3:$22,MATCH(集計2021年度販売量あ!$B20,集計pivot売上!$A$3:$A$22,0),MATCH(集計2021年度販売量あ!CE$5,集計pivot売上!$3:$3,0)),0)</f>
        <v>0</v>
      </c>
      <c r="CF20" s="55">
        <f>IFERROR(INDEX(集計pivot売上!$28:$47,MATCH(集計2021年度販売量あ!$B20,集計pivot売上!$A$28:$A$47,0),MATCH(集計2021年度販売量あ!CE$5,集計pivot売上!$28:$28,0)),0)</f>
        <v>0</v>
      </c>
      <c r="CG20" s="56">
        <f>IFERROR(INDEX(集計pivot売上!$83:$109,MATCH(集計2021年度販売量あ!$B20,集計pivot売上!$A$83:$A$109,0),MATCH(集計2021年度販売量あ!CE$5,集計pivot売上!$83:$83,0)),0)</f>
        <v>0</v>
      </c>
      <c r="CH20" s="57">
        <f>IFERROR(INDEX(集計pivot売上!$118:$137,MATCH(集計2021年度販売量あ!$B20,集計pivot売上!$A$118:$A$137,0),MATCH(集計2021年度販売量あ!CE$5,集計pivot売上!$118:$118,0)),0)</f>
        <v>0</v>
      </c>
      <c r="CI20" s="58">
        <f>IFERROR(INDEX(集計pivot売上!$151:$170,MATCH(集計2021年度販売量あ!$B20,集計pivot売上!$A$151:$A$170,0),MATCH(集計2021年度販売量あ!CE$5,集計pivot売上!$151:$151,0)),0)</f>
        <v>0</v>
      </c>
      <c r="CJ20" s="61">
        <f>IFERROR(INDEX(集計pivot売上!$54:$73,MATCH(集計2021年度販売量あ!$B20,集計pivot売上!$A$54:$A$73,0),MATCH(集計2021年度販売量あ!CE$5,集計pivot売上!$54:$54,0)),0)</f>
        <v>0</v>
      </c>
      <c r="CK20" s="63">
        <f t="shared" si="12"/>
        <v>1.44</v>
      </c>
      <c r="CM20" t="str">
        <f t="shared" si="0"/>
        <v>スピリッツ</v>
      </c>
      <c r="CN20" s="46">
        <f t="shared" si="13"/>
        <v>1.44</v>
      </c>
      <c r="CO20" s="46">
        <f t="shared" si="14"/>
        <v>0</v>
      </c>
      <c r="CP20" s="46">
        <f t="shared" si="15"/>
        <v>1.44</v>
      </c>
    </row>
    <row r="21" spans="2:94" s="46" customFormat="1" x14ac:dyDescent="0.55000000000000004">
      <c r="B21" s="52" t="str">
        <f>'master（記入例）'!AL17</f>
        <v>リキュール</v>
      </c>
      <c r="C21" s="100">
        <v>0.23</v>
      </c>
      <c r="D21" s="54">
        <f>IFERROR(INDEX(集計pivot売上!$3:$22,MATCH(集計2021年度販売量あ!$B21,集計pivot売上!$A$3:$A$22,0),MATCH(集計2021年度販売量あ!D$5,集計pivot売上!$3:$3,0)),0)</f>
        <v>0</v>
      </c>
      <c r="E21" s="55">
        <f>IFERROR(INDEX(集計pivot売上!$28:$47,MATCH(集計2021年度販売量あ!$B21,集計pivot売上!$A$28:$A$47,0),MATCH(集計2021年度販売量あ!D$5,集計pivot売上!$28:$28,0)),0)</f>
        <v>0</v>
      </c>
      <c r="F21" s="56">
        <f>IFERROR(INDEX(集計pivot売上!$83:$109,MATCH(集計2021年度販売量あ!$B21,集計pivot売上!$A$83:$A$109,0),MATCH(集計2021年度販売量あ!D$5,集計pivot売上!$83:$83,0)),0)</f>
        <v>0</v>
      </c>
      <c r="G21" s="57">
        <f>IFERROR(INDEX(集計pivot売上!$118:$137,MATCH(集計2021年度販売量あ!$B21,集計pivot売上!$A$118:$A$137,0),MATCH(集計2021年度販売量あ!D$5,集計pivot売上!$118:$118,0)),0)</f>
        <v>0</v>
      </c>
      <c r="H21" s="58">
        <f>IFERROR(INDEX(集計pivot売上!$151:$170,MATCH(集計2021年度販売量あ!$B21,集計pivot売上!$A$151:$A$170,0),MATCH(集計2021年度販売量あ!D$5,集計pivot売上!$151:$151,0)),0)</f>
        <v>0</v>
      </c>
      <c r="I21" s="104"/>
      <c r="J21" s="61">
        <f>IFERROR(INDEX(集計pivot売上!$54:$73,MATCH(集計2021年度販売量あ!$B21,集計pivot売上!$A$54:$A$73,0),MATCH(集計2021年度販売量あ!D$5,集計pivot売上!$54:$54,0)),0)</f>
        <v>0</v>
      </c>
      <c r="K21" s="59">
        <f t="shared" si="1"/>
        <v>0.23</v>
      </c>
      <c r="L21" s="54">
        <f>IFERROR(INDEX(集計pivot売上!$3:$22,MATCH(集計2021年度販売量あ!$B21,集計pivot売上!$A$3:$A$22,0),MATCH(集計2021年度販売量あ!L$5,集計pivot売上!$3:$3,0)),0)</f>
        <v>0</v>
      </c>
      <c r="M21" s="55">
        <f>IFERROR(INDEX(集計pivot売上!$28:$47,MATCH(集計2021年度販売量あ!$B21,集計pivot売上!$A$28:$A$47,0),MATCH(集計2021年度販売量あ!L$5,集計pivot売上!$28:$28,0)),0)</f>
        <v>0</v>
      </c>
      <c r="N21" s="56">
        <f>IFERROR(INDEX(集計pivot売上!$83:$109,MATCH(集計2021年度販売量あ!$B21,集計pivot売上!$A$83:$A$109,0),MATCH(集計2021年度販売量あ!L$5,集計pivot売上!$83:$83,0)),0)</f>
        <v>0</v>
      </c>
      <c r="O21" s="57">
        <f>IFERROR(INDEX(集計pivot売上!$118:$137,MATCH(集計2021年度販売量あ!$B21,集計pivot売上!$A$118:$A$137,0),MATCH(集計2021年度販売量あ!L$5,集計pivot売上!$118:$118,0)),0)</f>
        <v>0</v>
      </c>
      <c r="P21" s="58">
        <f>IFERROR(INDEX(集計pivot売上!$151:$170,MATCH(集計2021年度販売量あ!$B21,集計pivot売上!$A$151:$A$170,0),MATCH(集計2021年度販売量あ!L$5,集計pivot売上!$151:$151,0)),0)</f>
        <v>0</v>
      </c>
      <c r="Q21" s="104"/>
      <c r="R21" s="61">
        <f>IFERROR(INDEX(集計pivot売上!$54:$73,MATCH(集計2021年度販売量あ!$B21,集計pivot売上!$A$54:$A$73,0),MATCH(集計2021年度販売量あ!L$5,集計pivot売上!$54:$54,0)),0)</f>
        <v>0</v>
      </c>
      <c r="S21" s="59">
        <f t="shared" si="2"/>
        <v>0.23</v>
      </c>
      <c r="T21" s="54">
        <f>IFERROR(INDEX(集計pivot売上!$3:$22,MATCH(集計2021年度販売量あ!$B21,集計pivot売上!$A$3:$A$22,0),MATCH(集計2021年度販売量あ!T$5,集計pivot売上!$3:$3,0)),0)</f>
        <v>0</v>
      </c>
      <c r="U21" s="55">
        <f>IFERROR(INDEX(集計pivot売上!$28:$47,MATCH(集計2021年度販売量あ!$B21,集計pivot売上!$A$28:$A$47,0),MATCH(集計2021年度販売量あ!T$5,集計pivot売上!$28:$28,0)),0)</f>
        <v>0</v>
      </c>
      <c r="V21" s="56">
        <f>IFERROR(INDEX(集計pivot売上!$83:$109,MATCH(集計2021年度販売量あ!$B21,集計pivot売上!$A$83:$A$109,0),MATCH(集計2021年度販売量あ!T$5,集計pivot売上!$83:$83,0)),0)</f>
        <v>0</v>
      </c>
      <c r="W21" s="57">
        <f>IFERROR(INDEX(集計pivot売上!$118:$137,MATCH(集計2021年度販売量あ!$B21,集計pivot売上!$A$118:$A$137,0),MATCH(集計2021年度販売量あ!T$5,集計pivot売上!$118:$118,0)),0)</f>
        <v>0</v>
      </c>
      <c r="X21" s="58">
        <f>IFERROR(INDEX(集計pivot売上!$151:$170,MATCH(集計2021年度販売量あ!$B21,集計pivot売上!$A$151:$A$170,0),MATCH(集計2021年度販売量あ!T$5,集計pivot売上!$151:$151,0)),0)</f>
        <v>0</v>
      </c>
      <c r="Y21" s="61">
        <f>IFERROR(INDEX(集計pivot売上!$54:$73,MATCH(集計2021年度販売量あ!$B21,集計pivot売上!$A$54:$A$73,0),MATCH(集計2021年度販売量あ!T$5,集計pivot売上!$54:$54,0)),0)</f>
        <v>0</v>
      </c>
      <c r="Z21" s="59">
        <f t="shared" si="3"/>
        <v>0.23</v>
      </c>
      <c r="AA21" s="54">
        <f>IFERROR(INDEX(集計pivot売上!$3:$22,MATCH(集計2021年度販売量あ!$B21,集計pivot売上!$A$3:$A$22,0),MATCH(集計2021年度販売量あ!AA$5,集計pivot売上!$3:$3,0)),0)</f>
        <v>0</v>
      </c>
      <c r="AB21" s="55">
        <f>IFERROR(INDEX(集計pivot売上!$28:$47,MATCH(集計2021年度販売量あ!$B21,集計pivot売上!$A$28:$A$47,0),MATCH(集計2021年度販売量あ!AA$5,集計pivot売上!$28:$28,0)),0)</f>
        <v>0</v>
      </c>
      <c r="AC21" s="56">
        <f>IFERROR(INDEX(集計pivot売上!$83:$109,MATCH(集計2021年度販売量あ!$B21,集計pivot売上!$A$83:$A$109,0),MATCH(集計2021年度販売量あ!AA$5,集計pivot売上!$83:$83,0)),0)</f>
        <v>0</v>
      </c>
      <c r="AD21" s="57">
        <f>IFERROR(INDEX(集計pivot売上!$118:$137,MATCH(集計2021年度販売量あ!$B21,集計pivot売上!$A$118:$A$137,0),MATCH(集計2021年度販売量あ!AA$5,集計pivot売上!$118:$118,0)),0)</f>
        <v>0</v>
      </c>
      <c r="AE21" s="58">
        <f>IFERROR(INDEX(集計pivot売上!$151:$170,MATCH(集計2021年度販売量あ!$B21,集計pivot売上!$A$151:$A$170,0),MATCH(集計2021年度販売量あ!AA$5,集計pivot売上!$151:$151,0)),0)</f>
        <v>0</v>
      </c>
      <c r="AF21" s="61">
        <f>IFERROR(INDEX(集計pivot売上!$54:$73,MATCH(集計2021年度販売量あ!$B21,集計pivot売上!$A$54:$A$73,0),MATCH(集計2021年度販売量あ!AA$5,集計pivot売上!$54:$54,0)),0)</f>
        <v>0</v>
      </c>
      <c r="AG21" s="59">
        <f t="shared" si="4"/>
        <v>0.23</v>
      </c>
      <c r="AH21" s="54">
        <f>IFERROR(INDEX(集計pivot売上!$3:$22,MATCH(集計2021年度販売量あ!$B21,集計pivot売上!$A$3:$A$22,0),MATCH(集計2021年度販売量あ!AH$5,集計pivot売上!$3:$3,0)),0)</f>
        <v>0</v>
      </c>
      <c r="AI21" s="55">
        <f>IFERROR(INDEX(集計pivot売上!$28:$47,MATCH(集計2021年度販売量あ!$B21,集計pivot売上!$A$28:$A$47,0),MATCH(集計2021年度販売量あ!AH$5,集計pivot売上!$28:$28,0)),0)</f>
        <v>0</v>
      </c>
      <c r="AJ21" s="56">
        <f>IFERROR(INDEX(集計pivot売上!$83:$109,MATCH(集計2021年度販売量あ!$B21,集計pivot売上!$A$83:$A$109,0),MATCH(集計2021年度販売量あ!AH$5,集計pivot売上!$83:$83,0)),0)</f>
        <v>0</v>
      </c>
      <c r="AK21" s="57">
        <f>IFERROR(INDEX(集計pivot売上!$118:$137,MATCH(集計2021年度販売量あ!$B21,集計pivot売上!$A$118:$A$137,0),MATCH(集計2021年度販売量あ!AH$5,集計pivot売上!$118:$118,0)),0)</f>
        <v>0</v>
      </c>
      <c r="AL21" s="58">
        <f>IFERROR(INDEX(集計pivot売上!$151:$170,MATCH(集計2021年度販売量あ!$B21,集計pivot売上!$A$151:$A$170,0),MATCH(集計2021年度販売量あ!AH$5,集計pivot売上!$151:$151,0)),0)</f>
        <v>0</v>
      </c>
      <c r="AM21" s="61">
        <f>IFERROR(INDEX(集計pivot売上!$54:$73,MATCH(集計2021年度販売量あ!$B21,集計pivot売上!$A$54:$A$73,0),MATCH(集計2021年度販売量あ!AH$5,集計pivot売上!$54:$54,0)),0)</f>
        <v>0</v>
      </c>
      <c r="AN21" s="59">
        <f t="shared" si="5"/>
        <v>0.23</v>
      </c>
      <c r="AO21" s="54">
        <f>IFERROR(INDEX(集計pivot売上!$3:$22,MATCH(集計2021年度販売量あ!$B21,集計pivot売上!$A$3:$A$22,0),MATCH(集計2021年度販売量あ!AO$5,集計pivot売上!$3:$3,0)),0)</f>
        <v>0</v>
      </c>
      <c r="AP21" s="55">
        <f>IFERROR(INDEX(集計pivot売上!$28:$47,MATCH(集計2021年度販売量あ!$B21,集計pivot売上!$A$28:$A$47,0),MATCH(集計2021年度販売量あ!AO$5,集計pivot売上!$28:$28,0)),0)</f>
        <v>0</v>
      </c>
      <c r="AQ21" s="56">
        <f>IFERROR(INDEX(集計pivot売上!$83:$109,MATCH(集計2021年度販売量あ!$B21,集計pivot売上!$A$83:$A$109,0),MATCH(集計2021年度販売量あ!AO$5,集計pivot売上!$83:$83,0)),0)</f>
        <v>0</v>
      </c>
      <c r="AR21" s="57">
        <f>IFERROR(INDEX(集計pivot売上!$118:$137,MATCH(集計2021年度販売量あ!$B21,集計pivot売上!$A$118:$A$137,0),MATCH(集計2021年度販売量あ!AO$5,集計pivot売上!$118:$118,0)),0)</f>
        <v>0</v>
      </c>
      <c r="AS21" s="58">
        <f>IFERROR(INDEX(集計pivot売上!$151:$170,MATCH(集計2021年度販売量あ!$B21,集計pivot売上!$A$151:$A$170,0),MATCH(集計2021年度販売量あ!AO$5,集計pivot売上!$151:$151,0)),0)</f>
        <v>0</v>
      </c>
      <c r="AT21" s="61">
        <f>IFERROR(INDEX(集計pivot売上!$54:$73,MATCH(集計2021年度販売量あ!$B21,集計pivot売上!$A$54:$A$73,0),MATCH(集計2021年度販売量あ!AO$5,集計pivot売上!$54:$54,0)),0)</f>
        <v>0</v>
      </c>
      <c r="AU21" s="59">
        <f t="shared" si="6"/>
        <v>0.23</v>
      </c>
      <c r="AV21" s="54">
        <f>IFERROR(INDEX(集計pivot売上!$3:$22,MATCH(集計2021年度販売量あ!$B21,集計pivot売上!$A$3:$A$22,0),MATCH(集計2021年度販売量あ!AV$5,集計pivot売上!$3:$3,0)),0)</f>
        <v>0</v>
      </c>
      <c r="AW21" s="55">
        <f>IFERROR(INDEX(集計pivot売上!$28:$47,MATCH(集計2021年度販売量あ!$B21,集計pivot売上!$A$28:$A$47,0),MATCH(集計2021年度販売量あ!AV$5,集計pivot売上!$28:$28,0)),0)</f>
        <v>0</v>
      </c>
      <c r="AX21" s="56">
        <f>IFERROR(INDEX(集計pivot売上!$83:$109,MATCH(集計2021年度販売量あ!$B21,集計pivot売上!$A$83:$A$109,0),MATCH(集計2021年度販売量あ!AV$5,集計pivot売上!$83:$83,0)),0)</f>
        <v>0</v>
      </c>
      <c r="AY21" s="57">
        <f>IFERROR(INDEX(集計pivot売上!$118:$137,MATCH(集計2021年度販売量あ!$B21,集計pivot売上!$A$118:$A$137,0),MATCH(集計2021年度販売量あ!AV$5,集計pivot売上!$118:$118,0)),0)</f>
        <v>0</v>
      </c>
      <c r="AZ21" s="58">
        <f>IFERROR(INDEX(集計pivot売上!$151:$170,MATCH(集計2021年度販売量あ!$B21,集計pivot売上!$A$151:$A$170,0),MATCH(集計2021年度販売量あ!AV$5,集計pivot売上!$151:$151,0)),0)</f>
        <v>0</v>
      </c>
      <c r="BA21" s="61">
        <f>IFERROR(INDEX(集計pivot売上!$54:$73,MATCH(集計2021年度販売量あ!$B21,集計pivot売上!$A$54:$A$73,0),MATCH(集計2021年度販売量あ!AV$5,集計pivot売上!$54:$54,0)),0)</f>
        <v>0</v>
      </c>
      <c r="BB21" s="59">
        <f t="shared" si="7"/>
        <v>0.23</v>
      </c>
      <c r="BC21" s="54">
        <f>IFERROR(INDEX(集計pivot売上!$3:$22,MATCH(集計2021年度販売量あ!$B21,集計pivot売上!$A$3:$A$22,0),MATCH(集計2021年度販売量あ!BC$5,集計pivot売上!$3:$3,0)),0)</f>
        <v>0</v>
      </c>
      <c r="BD21" s="55">
        <f>IFERROR(INDEX(集計pivot売上!$28:$47,MATCH(集計2021年度販売量あ!$B21,集計pivot売上!$A$28:$A$47,0),MATCH(集計2021年度販売量あ!BC$5,集計pivot売上!$28:$28,0)),0)</f>
        <v>0</v>
      </c>
      <c r="BE21" s="56">
        <f>IFERROR(INDEX(集計pivot売上!$83:$109,MATCH(集計2021年度販売量あ!$B21,集計pivot売上!$A$83:$A$109,0),MATCH(集計2021年度販売量あ!BC$5,集計pivot売上!$83:$83,0)),0)</f>
        <v>0</v>
      </c>
      <c r="BF21" s="57">
        <f>IFERROR(INDEX(集計pivot売上!$118:$137,MATCH(集計2021年度販売量あ!$B21,集計pivot売上!$A$118:$A$137,0),MATCH(集計2021年度販売量あ!BC$5,集計pivot売上!$118:$118,0)),0)</f>
        <v>0</v>
      </c>
      <c r="BG21" s="58">
        <f>IFERROR(INDEX(集計pivot売上!$151:$170,MATCH(集計2021年度販売量あ!$B21,集計pivot売上!$A$151:$A$170,0),MATCH(集計2021年度販売量あ!BC$5,集計pivot売上!$151:$151,0)),0)</f>
        <v>0</v>
      </c>
      <c r="BH21" s="61">
        <f>IFERROR(INDEX(集計pivot売上!$54:$73,MATCH(集計2021年度販売量あ!$B21,集計pivot売上!$A$54:$A$73,0),MATCH(集計2021年度販売量あ!BC$5,集計pivot売上!$54:$54,0)),0)</f>
        <v>0</v>
      </c>
      <c r="BI21" s="59">
        <f t="shared" si="8"/>
        <v>0.23</v>
      </c>
      <c r="BJ21" s="54">
        <f>IFERROR(INDEX(集計pivot売上!$3:$22,MATCH(集計2021年度販売量あ!$B21,集計pivot売上!$A$3:$A$22,0),MATCH(集計2021年度販売量あ!BJ$5,集計pivot売上!$3:$3,0)),0)</f>
        <v>0</v>
      </c>
      <c r="BK21" s="55">
        <f>IFERROR(INDEX(集計pivot売上!$28:$47,MATCH(集計2021年度販売量あ!$B21,集計pivot売上!$A$28:$A$47,0),MATCH(集計2021年度販売量あ!BJ$5,集計pivot売上!$28:$28,0)),0)</f>
        <v>0</v>
      </c>
      <c r="BL21" s="56">
        <f>IFERROR(INDEX(集計pivot売上!$83:$109,MATCH(集計2021年度販売量あ!$B21,集計pivot売上!$A$83:$A$109,0),MATCH(集計2021年度販売量あ!BJ$5,集計pivot売上!$83:$83,0)),0)</f>
        <v>0</v>
      </c>
      <c r="BM21" s="57">
        <f>IFERROR(INDEX(集計pivot売上!$118:$137,MATCH(集計2021年度販売量あ!$B21,集計pivot売上!$A$118:$A$137,0),MATCH(集計2021年度販売量あ!BJ$5,集計pivot売上!$118:$118,0)),0)</f>
        <v>0</v>
      </c>
      <c r="BN21" s="58">
        <f>IFERROR(INDEX(集計pivot売上!$151:$170,MATCH(集計2021年度販売量あ!$B21,集計pivot売上!$A$151:$A$170,0),MATCH(集計2021年度販売量あ!BJ$5,集計pivot売上!$151:$151,0)),0)</f>
        <v>0</v>
      </c>
      <c r="BO21" s="61">
        <f>IFERROR(INDEX(集計pivot売上!$54:$73,MATCH(集計2021年度販売量あ!$B21,集計pivot売上!$A$54:$A$73,0),MATCH(集計2021年度販売量あ!BJ$5,集計pivot売上!$54:$54,0)),0)</f>
        <v>0</v>
      </c>
      <c r="BP21" s="59">
        <f t="shared" si="9"/>
        <v>0.23</v>
      </c>
      <c r="BQ21" s="54">
        <f>IFERROR(INDEX(集計pivot売上!$3:$22,MATCH(集計2021年度販売量あ!$B21,集計pivot売上!$A$3:$A$22,0),MATCH(集計2021年度販売量あ!BQ$5,集計pivot売上!$3:$3,0)),0)</f>
        <v>0</v>
      </c>
      <c r="BR21" s="55">
        <f>IFERROR(INDEX(集計pivot売上!$28:$47,MATCH(集計2021年度販売量あ!$B21,集計pivot売上!$A$28:$A$47,0),MATCH(集計2021年度販売量あ!BQ$5,集計pivot売上!$28:$28,0)),0)</f>
        <v>0</v>
      </c>
      <c r="BS21" s="56">
        <f>IFERROR(INDEX(集計pivot売上!$83:$109,MATCH(集計2021年度販売量あ!$B21,集計pivot売上!$A$83:$A$109,0),MATCH(集計2021年度販売量あ!BQ$5,集計pivot売上!$83:$83,0)),0)</f>
        <v>0</v>
      </c>
      <c r="BT21" s="57">
        <f>IFERROR(INDEX(集計pivot売上!$118:$137,MATCH(集計2021年度販売量あ!$B21,集計pivot売上!$A$118:$A$137,0),MATCH(集計2021年度販売量あ!BQ$5,集計pivot売上!$118:$118,0)),0)</f>
        <v>0</v>
      </c>
      <c r="BU21" s="58">
        <f>IFERROR(INDEX(集計pivot売上!$151:$170,MATCH(集計2021年度販売量あ!$B21,集計pivot売上!$A$151:$A$170,0),MATCH(集計2021年度販売量あ!BQ$5,集計pivot売上!$151:$151,0)),0)</f>
        <v>0</v>
      </c>
      <c r="BV21" s="61">
        <f>IFERROR(INDEX(集計pivot売上!$54:$73,MATCH(集計2021年度販売量あ!$B21,集計pivot売上!$A$54:$A$73,0),MATCH(集計2021年度販売量あ!BQ$5,集計pivot売上!$54:$54,0)),0)</f>
        <v>0</v>
      </c>
      <c r="BW21" s="59">
        <f t="shared" si="10"/>
        <v>0.23</v>
      </c>
      <c r="BX21" s="54">
        <f>IFERROR(INDEX(集計pivot売上!$3:$22,MATCH(集計2021年度販売量あ!$B21,集計pivot売上!$A$3:$A$22,0),MATCH(集計2021年度販売量あ!BX$5,集計pivot売上!$3:$3,0)),0)</f>
        <v>0</v>
      </c>
      <c r="BY21" s="55">
        <f>IFERROR(INDEX(集計pivot売上!$28:$47,MATCH(集計2021年度販売量あ!$B21,集計pivot売上!$A$28:$A$47,0),MATCH(集計2021年度販売量あ!BX$5,集計pivot売上!$28:$28,0)),0)</f>
        <v>0</v>
      </c>
      <c r="BZ21" s="56">
        <f>IFERROR(INDEX(集計pivot売上!$83:$109,MATCH(集計2021年度販売量あ!$B21,集計pivot売上!$A$83:$A$109,0),MATCH(集計2021年度販売量あ!BX$5,集計pivot売上!$83:$83,0)),0)</f>
        <v>0</v>
      </c>
      <c r="CA21" s="57">
        <f>IFERROR(INDEX(集計pivot売上!$118:$137,MATCH(集計2021年度販売量あ!$B21,集計pivot売上!$A$118:$A$137,0),MATCH(集計2021年度販売量あ!BX$5,集計pivot売上!$118:$118,0)),0)</f>
        <v>0</v>
      </c>
      <c r="CB21" s="58">
        <f>IFERROR(INDEX(集計pivot売上!$151:$170,MATCH(集計2021年度販売量あ!$B21,集計pivot売上!$A$151:$A$170,0),MATCH(集計2021年度販売量あ!BX$5,集計pivot売上!$151:$151,0)),0)</f>
        <v>0</v>
      </c>
      <c r="CC21" s="61">
        <f>IFERROR(INDEX(集計pivot売上!$54:$73,MATCH(集計2021年度販売量あ!$B21,集計pivot売上!$A$54:$A$73,0),MATCH(集計2021年度販売量あ!BX$5,集計pivot売上!$54:$54,0)),0)</f>
        <v>0</v>
      </c>
      <c r="CD21" s="59">
        <f t="shared" si="11"/>
        <v>0.23</v>
      </c>
      <c r="CE21" s="54">
        <f>IFERROR(INDEX(集計pivot売上!$3:$22,MATCH(集計2021年度販売量あ!$B21,集計pivot売上!$A$3:$A$22,0),MATCH(集計2021年度販売量あ!CE$5,集計pivot売上!$3:$3,0)),0)</f>
        <v>0</v>
      </c>
      <c r="CF21" s="55">
        <f>IFERROR(INDEX(集計pivot売上!$28:$47,MATCH(集計2021年度販売量あ!$B21,集計pivot売上!$A$28:$A$47,0),MATCH(集計2021年度販売量あ!CE$5,集計pivot売上!$28:$28,0)),0)</f>
        <v>0</v>
      </c>
      <c r="CG21" s="56">
        <f>IFERROR(INDEX(集計pivot売上!$83:$109,MATCH(集計2021年度販売量あ!$B21,集計pivot売上!$A$83:$A$109,0),MATCH(集計2021年度販売量あ!CE$5,集計pivot売上!$83:$83,0)),0)</f>
        <v>0</v>
      </c>
      <c r="CH21" s="57">
        <f>IFERROR(INDEX(集計pivot売上!$118:$137,MATCH(集計2021年度販売量あ!$B21,集計pivot売上!$A$118:$A$137,0),MATCH(集計2021年度販売量あ!CE$5,集計pivot売上!$118:$118,0)),0)</f>
        <v>0</v>
      </c>
      <c r="CI21" s="58">
        <f>IFERROR(INDEX(集計pivot売上!$151:$170,MATCH(集計2021年度販売量あ!$B21,集計pivot売上!$A$151:$A$170,0),MATCH(集計2021年度販売量あ!CE$5,集計pivot売上!$151:$151,0)),0)</f>
        <v>0</v>
      </c>
      <c r="CJ21" s="61">
        <f>IFERROR(INDEX(集計pivot売上!$54:$73,MATCH(集計2021年度販売量あ!$B21,集計pivot売上!$A$54:$A$73,0),MATCH(集計2021年度販売量あ!CE$5,集計pivot売上!$54:$54,0)),0)</f>
        <v>0</v>
      </c>
      <c r="CK21" s="63">
        <f t="shared" si="12"/>
        <v>0.23</v>
      </c>
      <c r="CM21" t="str">
        <f t="shared" si="0"/>
        <v>リキュール</v>
      </c>
      <c r="CN21" s="46">
        <f t="shared" si="13"/>
        <v>0.23</v>
      </c>
      <c r="CO21" s="46">
        <f t="shared" si="14"/>
        <v>0</v>
      </c>
      <c r="CP21" s="46">
        <f t="shared" si="15"/>
        <v>0.23</v>
      </c>
    </row>
    <row r="22" spans="2:94" s="46" customFormat="1" x14ac:dyDescent="0.55000000000000004">
      <c r="B22" s="52" t="str">
        <f>'master（記入例）'!AL18</f>
        <v>雑酒</v>
      </c>
      <c r="C22" s="100">
        <v>0</v>
      </c>
      <c r="D22" s="54">
        <f>IFERROR(INDEX(集計pivot売上!$3:$22,MATCH(集計2021年度販売量あ!$B22,集計pivot売上!$A$3:$A$22,0),MATCH(集計2021年度販売量あ!D$5,集計pivot売上!$3:$3,0)),0)</f>
        <v>0</v>
      </c>
      <c r="E22" s="55">
        <f>IFERROR(INDEX(集計pivot売上!$28:$47,MATCH(集計2021年度販売量あ!$B22,集計pivot売上!$A$28:$A$47,0),MATCH(集計2021年度販売量あ!D$5,集計pivot売上!$28:$28,0)),0)</f>
        <v>0</v>
      </c>
      <c r="F22" s="56">
        <f>IFERROR(INDEX(集計pivot売上!$83:$109,MATCH(集計2021年度販売量あ!$B22,集計pivot売上!$A$83:$A$109,0),MATCH(集計2021年度販売量あ!D$5,集計pivot売上!$83:$83,0)),0)</f>
        <v>0</v>
      </c>
      <c r="G22" s="57">
        <f>IFERROR(INDEX(集計pivot売上!$118:$137,MATCH(集計2021年度販売量あ!$B22,集計pivot売上!$A$118:$A$137,0),MATCH(集計2021年度販売量あ!D$5,集計pivot売上!$118:$118,0)),0)</f>
        <v>0</v>
      </c>
      <c r="H22" s="58">
        <f>IFERROR(INDEX(集計pivot売上!$151:$170,MATCH(集計2021年度販売量あ!$B22,集計pivot売上!$A$151:$A$170,0),MATCH(集計2021年度販売量あ!D$5,集計pivot売上!$151:$151,0)),0)</f>
        <v>0</v>
      </c>
      <c r="I22" s="104"/>
      <c r="J22" s="61">
        <f>IFERROR(INDEX(集計pivot売上!$54:$73,MATCH(集計2021年度販売量あ!$B22,集計pivot売上!$A$54:$A$73,0),MATCH(集計2021年度販売量あ!D$5,集計pivot売上!$54:$54,0)),0)</f>
        <v>0</v>
      </c>
      <c r="K22" s="59">
        <f t="shared" si="1"/>
        <v>0</v>
      </c>
      <c r="L22" s="54">
        <f>IFERROR(INDEX(集計pivot売上!$3:$22,MATCH(集計2021年度販売量あ!$B22,集計pivot売上!$A$3:$A$22,0),MATCH(集計2021年度販売量あ!L$5,集計pivot売上!$3:$3,0)),0)</f>
        <v>0</v>
      </c>
      <c r="M22" s="55">
        <f>IFERROR(INDEX(集計pivot売上!$28:$47,MATCH(集計2021年度販売量あ!$B22,集計pivot売上!$A$28:$A$47,0),MATCH(集計2021年度販売量あ!L$5,集計pivot売上!$28:$28,0)),0)</f>
        <v>0</v>
      </c>
      <c r="N22" s="56">
        <f>IFERROR(INDEX(集計pivot売上!$83:$109,MATCH(集計2021年度販売量あ!$B22,集計pivot売上!$A$83:$A$109,0),MATCH(集計2021年度販売量あ!L$5,集計pivot売上!$83:$83,0)),0)</f>
        <v>0</v>
      </c>
      <c r="O22" s="57">
        <f>IFERROR(INDEX(集計pivot売上!$118:$137,MATCH(集計2021年度販売量あ!$B22,集計pivot売上!$A$118:$A$137,0),MATCH(集計2021年度販売量あ!L$5,集計pivot売上!$118:$118,0)),0)</f>
        <v>0</v>
      </c>
      <c r="P22" s="58">
        <f>IFERROR(INDEX(集計pivot売上!$151:$170,MATCH(集計2021年度販売量あ!$B22,集計pivot売上!$A$151:$A$170,0),MATCH(集計2021年度販売量あ!L$5,集計pivot売上!$151:$151,0)),0)</f>
        <v>0</v>
      </c>
      <c r="Q22" s="104"/>
      <c r="R22" s="61">
        <f>IFERROR(INDEX(集計pivot売上!$54:$73,MATCH(集計2021年度販売量あ!$B22,集計pivot売上!$A$54:$A$73,0),MATCH(集計2021年度販売量あ!L$5,集計pivot売上!$54:$54,0)),0)</f>
        <v>0</v>
      </c>
      <c r="S22" s="59">
        <f t="shared" si="2"/>
        <v>0</v>
      </c>
      <c r="T22" s="54">
        <f>IFERROR(INDEX(集計pivot売上!$3:$22,MATCH(集計2021年度販売量あ!$B22,集計pivot売上!$A$3:$A$22,0),MATCH(集計2021年度販売量あ!T$5,集計pivot売上!$3:$3,0)),0)</f>
        <v>0</v>
      </c>
      <c r="U22" s="55">
        <f>IFERROR(INDEX(集計pivot売上!$28:$47,MATCH(集計2021年度販売量あ!$B22,集計pivot売上!$A$28:$A$47,0),MATCH(集計2021年度販売量あ!T$5,集計pivot売上!$28:$28,0)),0)</f>
        <v>0</v>
      </c>
      <c r="V22" s="56">
        <f>IFERROR(INDEX(集計pivot売上!$83:$109,MATCH(集計2021年度販売量あ!$B22,集計pivot売上!$A$83:$A$109,0),MATCH(集計2021年度販売量あ!T$5,集計pivot売上!$83:$83,0)),0)</f>
        <v>0</v>
      </c>
      <c r="W22" s="57">
        <f>IFERROR(INDEX(集計pivot売上!$118:$137,MATCH(集計2021年度販売量あ!$B22,集計pivot売上!$A$118:$A$137,0),MATCH(集計2021年度販売量あ!T$5,集計pivot売上!$118:$118,0)),0)</f>
        <v>0</v>
      </c>
      <c r="X22" s="58">
        <f>IFERROR(INDEX(集計pivot売上!$151:$170,MATCH(集計2021年度販売量あ!$B22,集計pivot売上!$A$151:$A$170,0),MATCH(集計2021年度販売量あ!T$5,集計pivot売上!$151:$151,0)),0)</f>
        <v>0</v>
      </c>
      <c r="Y22" s="61">
        <f>IFERROR(INDEX(集計pivot売上!$54:$73,MATCH(集計2021年度販売量あ!$B22,集計pivot売上!$A$54:$A$73,0),MATCH(集計2021年度販売量あ!T$5,集計pivot売上!$54:$54,0)),0)</f>
        <v>0</v>
      </c>
      <c r="Z22" s="59">
        <f t="shared" si="3"/>
        <v>0</v>
      </c>
      <c r="AA22" s="54">
        <f>IFERROR(INDEX(集計pivot売上!$3:$22,MATCH(集計2021年度販売量あ!$B22,集計pivot売上!$A$3:$A$22,0),MATCH(集計2021年度販売量あ!AA$5,集計pivot売上!$3:$3,0)),0)</f>
        <v>0</v>
      </c>
      <c r="AB22" s="55">
        <f>IFERROR(INDEX(集計pivot売上!$28:$47,MATCH(集計2021年度販売量あ!$B22,集計pivot売上!$A$28:$A$47,0),MATCH(集計2021年度販売量あ!AA$5,集計pivot売上!$28:$28,0)),0)</f>
        <v>0</v>
      </c>
      <c r="AC22" s="56">
        <f>IFERROR(INDEX(集計pivot売上!$83:$109,MATCH(集計2021年度販売量あ!$B22,集計pivot売上!$A$83:$A$109,0),MATCH(集計2021年度販売量あ!AA$5,集計pivot売上!$83:$83,0)),0)</f>
        <v>0</v>
      </c>
      <c r="AD22" s="57">
        <f>IFERROR(INDEX(集計pivot売上!$118:$137,MATCH(集計2021年度販売量あ!$B22,集計pivot売上!$A$118:$A$137,0),MATCH(集計2021年度販売量あ!AA$5,集計pivot売上!$118:$118,0)),0)</f>
        <v>0</v>
      </c>
      <c r="AE22" s="58">
        <f>IFERROR(INDEX(集計pivot売上!$151:$170,MATCH(集計2021年度販売量あ!$B22,集計pivot売上!$A$151:$A$170,0),MATCH(集計2021年度販売量あ!AA$5,集計pivot売上!$151:$151,0)),0)</f>
        <v>0</v>
      </c>
      <c r="AF22" s="61">
        <f>IFERROR(INDEX(集計pivot売上!$54:$73,MATCH(集計2021年度販売量あ!$B22,集計pivot売上!$A$54:$A$73,0),MATCH(集計2021年度販売量あ!AA$5,集計pivot売上!$54:$54,0)),0)</f>
        <v>0</v>
      </c>
      <c r="AG22" s="59">
        <f t="shared" si="4"/>
        <v>0</v>
      </c>
      <c r="AH22" s="54">
        <f>IFERROR(INDEX(集計pivot売上!$3:$22,MATCH(集計2021年度販売量あ!$B22,集計pivot売上!$A$3:$A$22,0),MATCH(集計2021年度販売量あ!AH$5,集計pivot売上!$3:$3,0)),0)</f>
        <v>0</v>
      </c>
      <c r="AI22" s="55">
        <f>IFERROR(INDEX(集計pivot売上!$28:$47,MATCH(集計2021年度販売量あ!$B22,集計pivot売上!$A$28:$A$47,0),MATCH(集計2021年度販売量あ!AH$5,集計pivot売上!$28:$28,0)),0)</f>
        <v>0</v>
      </c>
      <c r="AJ22" s="56">
        <f>IFERROR(INDEX(集計pivot売上!$83:$109,MATCH(集計2021年度販売量あ!$B22,集計pivot売上!$A$83:$A$109,0),MATCH(集計2021年度販売量あ!AH$5,集計pivot売上!$83:$83,0)),0)</f>
        <v>0</v>
      </c>
      <c r="AK22" s="57">
        <f>IFERROR(INDEX(集計pivot売上!$118:$137,MATCH(集計2021年度販売量あ!$B22,集計pivot売上!$A$118:$A$137,0),MATCH(集計2021年度販売量あ!AH$5,集計pivot売上!$118:$118,0)),0)</f>
        <v>0</v>
      </c>
      <c r="AL22" s="58">
        <f>IFERROR(INDEX(集計pivot売上!$151:$170,MATCH(集計2021年度販売量あ!$B22,集計pivot売上!$A$151:$A$170,0),MATCH(集計2021年度販売量あ!AH$5,集計pivot売上!$151:$151,0)),0)</f>
        <v>0</v>
      </c>
      <c r="AM22" s="61">
        <f>IFERROR(INDEX(集計pivot売上!$54:$73,MATCH(集計2021年度販売量あ!$B22,集計pivot売上!$A$54:$A$73,0),MATCH(集計2021年度販売量あ!AH$5,集計pivot売上!$54:$54,0)),0)</f>
        <v>0</v>
      </c>
      <c r="AN22" s="59">
        <f t="shared" si="5"/>
        <v>0</v>
      </c>
      <c r="AO22" s="54">
        <f>IFERROR(INDEX(集計pivot売上!$3:$22,MATCH(集計2021年度販売量あ!$B22,集計pivot売上!$A$3:$A$22,0),MATCH(集計2021年度販売量あ!AO$5,集計pivot売上!$3:$3,0)),0)</f>
        <v>0</v>
      </c>
      <c r="AP22" s="55">
        <f>IFERROR(INDEX(集計pivot売上!$28:$47,MATCH(集計2021年度販売量あ!$B22,集計pivot売上!$A$28:$A$47,0),MATCH(集計2021年度販売量あ!AO$5,集計pivot売上!$28:$28,0)),0)</f>
        <v>0</v>
      </c>
      <c r="AQ22" s="56">
        <f>IFERROR(INDEX(集計pivot売上!$83:$109,MATCH(集計2021年度販売量あ!$B22,集計pivot売上!$A$83:$A$109,0),MATCH(集計2021年度販売量あ!AO$5,集計pivot売上!$83:$83,0)),0)</f>
        <v>0</v>
      </c>
      <c r="AR22" s="57">
        <f>IFERROR(INDEX(集計pivot売上!$118:$137,MATCH(集計2021年度販売量あ!$B22,集計pivot売上!$A$118:$A$137,0),MATCH(集計2021年度販売量あ!AO$5,集計pivot売上!$118:$118,0)),0)</f>
        <v>0</v>
      </c>
      <c r="AS22" s="58">
        <f>IFERROR(INDEX(集計pivot売上!$151:$170,MATCH(集計2021年度販売量あ!$B22,集計pivot売上!$A$151:$A$170,0),MATCH(集計2021年度販売量あ!AO$5,集計pivot売上!$151:$151,0)),0)</f>
        <v>0</v>
      </c>
      <c r="AT22" s="61">
        <f>IFERROR(INDEX(集計pivot売上!$54:$73,MATCH(集計2021年度販売量あ!$B22,集計pivot売上!$A$54:$A$73,0),MATCH(集計2021年度販売量あ!AO$5,集計pivot売上!$54:$54,0)),0)</f>
        <v>0</v>
      </c>
      <c r="AU22" s="59">
        <f t="shared" si="6"/>
        <v>0</v>
      </c>
      <c r="AV22" s="54">
        <f>IFERROR(INDEX(集計pivot売上!$3:$22,MATCH(集計2021年度販売量あ!$B22,集計pivot売上!$A$3:$A$22,0),MATCH(集計2021年度販売量あ!AV$5,集計pivot売上!$3:$3,0)),0)</f>
        <v>0</v>
      </c>
      <c r="AW22" s="55">
        <f>IFERROR(INDEX(集計pivot売上!$28:$47,MATCH(集計2021年度販売量あ!$B22,集計pivot売上!$A$28:$A$47,0),MATCH(集計2021年度販売量あ!AV$5,集計pivot売上!$28:$28,0)),0)</f>
        <v>0</v>
      </c>
      <c r="AX22" s="56">
        <f>IFERROR(INDEX(集計pivot売上!$83:$109,MATCH(集計2021年度販売量あ!$B22,集計pivot売上!$A$83:$A$109,0),MATCH(集計2021年度販売量あ!AV$5,集計pivot売上!$83:$83,0)),0)</f>
        <v>0</v>
      </c>
      <c r="AY22" s="57">
        <f>IFERROR(INDEX(集計pivot売上!$118:$137,MATCH(集計2021年度販売量あ!$B22,集計pivot売上!$A$118:$A$137,0),MATCH(集計2021年度販売量あ!AV$5,集計pivot売上!$118:$118,0)),0)</f>
        <v>0</v>
      </c>
      <c r="AZ22" s="58">
        <f>IFERROR(INDEX(集計pivot売上!$151:$170,MATCH(集計2021年度販売量あ!$B22,集計pivot売上!$A$151:$A$170,0),MATCH(集計2021年度販売量あ!AV$5,集計pivot売上!$151:$151,0)),0)</f>
        <v>0</v>
      </c>
      <c r="BA22" s="61">
        <f>IFERROR(INDEX(集計pivot売上!$54:$73,MATCH(集計2021年度販売量あ!$B22,集計pivot売上!$A$54:$A$73,0),MATCH(集計2021年度販売量あ!AV$5,集計pivot売上!$54:$54,0)),0)</f>
        <v>0</v>
      </c>
      <c r="BB22" s="59">
        <f t="shared" si="7"/>
        <v>0</v>
      </c>
      <c r="BC22" s="54">
        <f>IFERROR(INDEX(集計pivot売上!$3:$22,MATCH(集計2021年度販売量あ!$B22,集計pivot売上!$A$3:$A$22,0),MATCH(集計2021年度販売量あ!BC$5,集計pivot売上!$3:$3,0)),0)</f>
        <v>0</v>
      </c>
      <c r="BD22" s="55">
        <f>IFERROR(INDEX(集計pivot売上!$28:$47,MATCH(集計2021年度販売量あ!$B22,集計pivot売上!$A$28:$A$47,0),MATCH(集計2021年度販売量あ!BC$5,集計pivot売上!$28:$28,0)),0)</f>
        <v>0</v>
      </c>
      <c r="BE22" s="56">
        <f>IFERROR(INDEX(集計pivot売上!$83:$109,MATCH(集計2021年度販売量あ!$B22,集計pivot売上!$A$83:$A$109,0),MATCH(集計2021年度販売量あ!BC$5,集計pivot売上!$83:$83,0)),0)</f>
        <v>0</v>
      </c>
      <c r="BF22" s="57">
        <f>IFERROR(INDEX(集計pivot売上!$118:$137,MATCH(集計2021年度販売量あ!$B22,集計pivot売上!$A$118:$A$137,0),MATCH(集計2021年度販売量あ!BC$5,集計pivot売上!$118:$118,0)),0)</f>
        <v>0</v>
      </c>
      <c r="BG22" s="58">
        <f>IFERROR(INDEX(集計pivot売上!$151:$170,MATCH(集計2021年度販売量あ!$B22,集計pivot売上!$A$151:$A$170,0),MATCH(集計2021年度販売量あ!BC$5,集計pivot売上!$151:$151,0)),0)</f>
        <v>0</v>
      </c>
      <c r="BH22" s="61">
        <f>IFERROR(INDEX(集計pivot売上!$54:$73,MATCH(集計2021年度販売量あ!$B22,集計pivot売上!$A$54:$A$73,0),MATCH(集計2021年度販売量あ!BC$5,集計pivot売上!$54:$54,0)),0)</f>
        <v>0</v>
      </c>
      <c r="BI22" s="59">
        <f t="shared" si="8"/>
        <v>0</v>
      </c>
      <c r="BJ22" s="54">
        <f>IFERROR(INDEX(集計pivot売上!$3:$22,MATCH(集計2021年度販売量あ!$B22,集計pivot売上!$A$3:$A$22,0),MATCH(集計2021年度販売量あ!BJ$5,集計pivot売上!$3:$3,0)),0)</f>
        <v>0</v>
      </c>
      <c r="BK22" s="55">
        <f>IFERROR(INDEX(集計pivot売上!$28:$47,MATCH(集計2021年度販売量あ!$B22,集計pivot売上!$A$28:$A$47,0),MATCH(集計2021年度販売量あ!BJ$5,集計pivot売上!$28:$28,0)),0)</f>
        <v>0</v>
      </c>
      <c r="BL22" s="56">
        <f>IFERROR(INDEX(集計pivot売上!$83:$109,MATCH(集計2021年度販売量あ!$B22,集計pivot売上!$A$83:$A$109,0),MATCH(集計2021年度販売量あ!BJ$5,集計pivot売上!$83:$83,0)),0)</f>
        <v>0</v>
      </c>
      <c r="BM22" s="57">
        <f>IFERROR(INDEX(集計pivot売上!$118:$137,MATCH(集計2021年度販売量あ!$B22,集計pivot売上!$A$118:$A$137,0),MATCH(集計2021年度販売量あ!BJ$5,集計pivot売上!$118:$118,0)),0)</f>
        <v>0</v>
      </c>
      <c r="BN22" s="58">
        <f>IFERROR(INDEX(集計pivot売上!$151:$170,MATCH(集計2021年度販売量あ!$B22,集計pivot売上!$A$151:$A$170,0),MATCH(集計2021年度販売量あ!BJ$5,集計pivot売上!$151:$151,0)),0)</f>
        <v>0</v>
      </c>
      <c r="BO22" s="61">
        <f>IFERROR(INDEX(集計pivot売上!$54:$73,MATCH(集計2021年度販売量あ!$B22,集計pivot売上!$A$54:$A$73,0),MATCH(集計2021年度販売量あ!BJ$5,集計pivot売上!$54:$54,0)),0)</f>
        <v>0</v>
      </c>
      <c r="BP22" s="59">
        <f t="shared" si="9"/>
        <v>0</v>
      </c>
      <c r="BQ22" s="54">
        <f>IFERROR(INDEX(集計pivot売上!$3:$22,MATCH(集計2021年度販売量あ!$B22,集計pivot売上!$A$3:$A$22,0),MATCH(集計2021年度販売量あ!BQ$5,集計pivot売上!$3:$3,0)),0)</f>
        <v>0</v>
      </c>
      <c r="BR22" s="55">
        <f>IFERROR(INDEX(集計pivot売上!$28:$47,MATCH(集計2021年度販売量あ!$B22,集計pivot売上!$A$28:$A$47,0),MATCH(集計2021年度販売量あ!BQ$5,集計pivot売上!$28:$28,0)),0)</f>
        <v>0</v>
      </c>
      <c r="BS22" s="56">
        <f>IFERROR(INDEX(集計pivot売上!$83:$109,MATCH(集計2021年度販売量あ!$B22,集計pivot売上!$A$83:$A$109,0),MATCH(集計2021年度販売量あ!BQ$5,集計pivot売上!$83:$83,0)),0)</f>
        <v>0</v>
      </c>
      <c r="BT22" s="57">
        <f>IFERROR(INDEX(集計pivot売上!$118:$137,MATCH(集計2021年度販売量あ!$B22,集計pivot売上!$A$118:$A$137,0),MATCH(集計2021年度販売量あ!BQ$5,集計pivot売上!$118:$118,0)),0)</f>
        <v>0</v>
      </c>
      <c r="BU22" s="58">
        <f>IFERROR(INDEX(集計pivot売上!$151:$170,MATCH(集計2021年度販売量あ!$B22,集計pivot売上!$A$151:$A$170,0),MATCH(集計2021年度販売量あ!BQ$5,集計pivot売上!$151:$151,0)),0)</f>
        <v>0</v>
      </c>
      <c r="BV22" s="61">
        <f>IFERROR(INDEX(集計pivot売上!$54:$73,MATCH(集計2021年度販売量あ!$B22,集計pivot売上!$A$54:$A$73,0),MATCH(集計2021年度販売量あ!BQ$5,集計pivot売上!$54:$54,0)),0)</f>
        <v>0</v>
      </c>
      <c r="BW22" s="59">
        <f t="shared" si="10"/>
        <v>0</v>
      </c>
      <c r="BX22" s="54">
        <f>IFERROR(INDEX(集計pivot売上!$3:$22,MATCH(集計2021年度販売量あ!$B22,集計pivot売上!$A$3:$A$22,0),MATCH(集計2021年度販売量あ!BX$5,集計pivot売上!$3:$3,0)),0)</f>
        <v>0</v>
      </c>
      <c r="BY22" s="55">
        <f>IFERROR(INDEX(集計pivot売上!$28:$47,MATCH(集計2021年度販売量あ!$B22,集計pivot売上!$A$28:$A$47,0),MATCH(集計2021年度販売量あ!BX$5,集計pivot売上!$28:$28,0)),0)</f>
        <v>0</v>
      </c>
      <c r="BZ22" s="56">
        <f>IFERROR(INDEX(集計pivot売上!$83:$109,MATCH(集計2021年度販売量あ!$B22,集計pivot売上!$A$83:$A$109,0),MATCH(集計2021年度販売量あ!BX$5,集計pivot売上!$83:$83,0)),0)</f>
        <v>0</v>
      </c>
      <c r="CA22" s="57">
        <f>IFERROR(INDEX(集計pivot売上!$118:$137,MATCH(集計2021年度販売量あ!$B22,集計pivot売上!$A$118:$A$137,0),MATCH(集計2021年度販売量あ!BX$5,集計pivot売上!$118:$118,0)),0)</f>
        <v>0</v>
      </c>
      <c r="CB22" s="58">
        <f>IFERROR(INDEX(集計pivot売上!$151:$170,MATCH(集計2021年度販売量あ!$B22,集計pivot売上!$A$151:$A$170,0),MATCH(集計2021年度販売量あ!BX$5,集計pivot売上!$151:$151,0)),0)</f>
        <v>0</v>
      </c>
      <c r="CC22" s="61">
        <f>IFERROR(INDEX(集計pivot売上!$54:$73,MATCH(集計2021年度販売量あ!$B22,集計pivot売上!$A$54:$A$73,0),MATCH(集計2021年度販売量あ!BX$5,集計pivot売上!$54:$54,0)),0)</f>
        <v>0</v>
      </c>
      <c r="CD22" s="59">
        <f t="shared" si="11"/>
        <v>0</v>
      </c>
      <c r="CE22" s="54">
        <f>IFERROR(INDEX(集計pivot売上!$3:$22,MATCH(集計2021年度販売量あ!$B22,集計pivot売上!$A$3:$A$22,0),MATCH(集計2021年度販売量あ!CE$5,集計pivot売上!$3:$3,0)),0)</f>
        <v>0</v>
      </c>
      <c r="CF22" s="55">
        <f>IFERROR(INDEX(集計pivot売上!$28:$47,MATCH(集計2021年度販売量あ!$B22,集計pivot売上!$A$28:$A$47,0),MATCH(集計2021年度販売量あ!CE$5,集計pivot売上!$28:$28,0)),0)</f>
        <v>0</v>
      </c>
      <c r="CG22" s="56">
        <f>IFERROR(INDEX(集計pivot売上!$83:$109,MATCH(集計2021年度販売量あ!$B22,集計pivot売上!$A$83:$A$109,0),MATCH(集計2021年度販売量あ!CE$5,集計pivot売上!$83:$83,0)),0)</f>
        <v>0</v>
      </c>
      <c r="CH22" s="57">
        <f>IFERROR(INDEX(集計pivot売上!$118:$137,MATCH(集計2021年度販売量あ!$B22,集計pivot売上!$A$118:$A$137,0),MATCH(集計2021年度販売量あ!CE$5,集計pivot売上!$118:$118,0)),0)</f>
        <v>0</v>
      </c>
      <c r="CI22" s="58">
        <f>IFERROR(INDEX(集計pivot売上!$151:$170,MATCH(集計2021年度販売量あ!$B22,集計pivot売上!$A$151:$A$170,0),MATCH(集計2021年度販売量あ!CE$5,集計pivot売上!$151:$151,0)),0)</f>
        <v>0</v>
      </c>
      <c r="CJ22" s="61">
        <f>IFERROR(INDEX(集計pivot売上!$54:$73,MATCH(集計2021年度販売量あ!$B22,集計pivot売上!$A$54:$A$73,0),MATCH(集計2021年度販売量あ!CE$5,集計pivot売上!$54:$54,0)),0)</f>
        <v>0</v>
      </c>
      <c r="CK22" s="63">
        <f t="shared" si="12"/>
        <v>0</v>
      </c>
      <c r="CM22" t="str">
        <f t="shared" si="0"/>
        <v>雑酒</v>
      </c>
      <c r="CN22" s="46">
        <f t="shared" si="13"/>
        <v>0</v>
      </c>
      <c r="CO22" s="46">
        <f t="shared" si="14"/>
        <v>0</v>
      </c>
      <c r="CP22" s="46">
        <f t="shared" si="15"/>
        <v>0</v>
      </c>
    </row>
    <row r="23" spans="2:94" s="46" customFormat="1" ht="18.5" thickBot="1" x14ac:dyDescent="0.6">
      <c r="B23" s="64" t="str">
        <f>'master（記入例）'!AL19</f>
        <v>粉末酒</v>
      </c>
      <c r="C23" s="101">
        <v>0</v>
      </c>
      <c r="D23" s="66">
        <f>IFERROR(INDEX(集計pivot売上!$3:$22,MATCH(集計2021年度販売量あ!$B23,集計pivot売上!$A$3:$A$22,0),MATCH(集計2021年度販売量あ!D$5,集計pivot売上!$3:$3,0)),0)</f>
        <v>0</v>
      </c>
      <c r="E23" s="67">
        <f>IFERROR(INDEX(集計pivot売上!$28:$47,MATCH(集計2021年度販売量あ!$B23,集計pivot売上!$A$28:$A$47,0),MATCH(集計2021年度販売量あ!D$5,集計pivot売上!$28:$28,0)),0)</f>
        <v>0</v>
      </c>
      <c r="F23" s="68">
        <f>IFERROR(INDEX(集計pivot売上!$83:$109,MATCH(集計2021年度販売量あ!$B23,集計pivot売上!$A$83:$A$109,0),MATCH(集計2021年度販売量あ!D$5,集計pivot売上!$83:$83,0)),0)</f>
        <v>0</v>
      </c>
      <c r="G23" s="69">
        <f>IFERROR(INDEX(集計pivot売上!$118:$137,MATCH(集計2021年度販売量あ!$B23,集計pivot売上!$A$118:$A$137,0),MATCH(集計2021年度販売量あ!D$5,集計pivot売上!$118:$118,0)),0)</f>
        <v>0</v>
      </c>
      <c r="H23" s="70">
        <f>IFERROR(INDEX(集計pivot売上!$151:$170,MATCH(集計2021年度販売量あ!$B23,集計pivot売上!$A$151:$A$170,0),MATCH(集計2021年度販売量あ!D$5,集計pivot売上!$151:$151,0)),0)</f>
        <v>0</v>
      </c>
      <c r="I23" s="105"/>
      <c r="J23" s="71">
        <f>IFERROR(INDEX(集計pivot売上!$54:$73,MATCH(集計2021年度販売量あ!$B23,集計pivot売上!$A$54:$A$73,0),MATCH(集計2021年度販売量あ!D$5,集計pivot売上!$54:$54,0)),0)</f>
        <v>0</v>
      </c>
      <c r="K23" s="72">
        <f t="shared" si="1"/>
        <v>0</v>
      </c>
      <c r="L23" s="66">
        <f>IFERROR(INDEX(集計pivot売上!$3:$22,MATCH(集計2021年度販売量あ!$B23,集計pivot売上!$A$3:$A$22,0),MATCH(集計2021年度販売量あ!L$5,集計pivot売上!$3:$3,0)),0)</f>
        <v>0</v>
      </c>
      <c r="M23" s="67">
        <f>IFERROR(INDEX(集計pivot売上!$28:$47,MATCH(集計2021年度販売量あ!$B23,集計pivot売上!$A$28:$A$47,0),MATCH(集計2021年度販売量あ!L$5,集計pivot売上!$28:$28,0)),0)</f>
        <v>0</v>
      </c>
      <c r="N23" s="68">
        <f>IFERROR(INDEX(集計pivot売上!$83:$109,MATCH(集計2021年度販売量あ!$B23,集計pivot売上!$A$83:$A$109,0),MATCH(集計2021年度販売量あ!L$5,集計pivot売上!$83:$83,0)),0)</f>
        <v>0</v>
      </c>
      <c r="O23" s="69">
        <f>IFERROR(INDEX(集計pivot売上!$118:$137,MATCH(集計2021年度販売量あ!$B23,集計pivot売上!$A$118:$A$137,0),MATCH(集計2021年度販売量あ!L$5,集計pivot売上!$118:$118,0)),0)</f>
        <v>0</v>
      </c>
      <c r="P23" s="70">
        <f>IFERROR(INDEX(集計pivot売上!$151:$170,MATCH(集計2021年度販売量あ!$B23,集計pivot売上!$A$151:$A$170,0),MATCH(集計2021年度販売量あ!L$5,集計pivot売上!$151:$151,0)),0)</f>
        <v>0</v>
      </c>
      <c r="Q23" s="105"/>
      <c r="R23" s="71">
        <f>IFERROR(INDEX(集計pivot売上!$54:$73,MATCH(集計2021年度販売量あ!$B23,集計pivot売上!$A$54:$A$73,0),MATCH(集計2021年度販売量あ!L$5,集計pivot売上!$54:$54,0)),0)</f>
        <v>0</v>
      </c>
      <c r="S23" s="72">
        <f t="shared" si="2"/>
        <v>0</v>
      </c>
      <c r="T23" s="66">
        <f>IFERROR(INDEX(集計pivot売上!$3:$22,MATCH(集計2021年度販売量あ!$B23,集計pivot売上!$A$3:$A$22,0),MATCH(集計2021年度販売量あ!T$5,集計pivot売上!$3:$3,0)),0)</f>
        <v>0</v>
      </c>
      <c r="U23" s="67">
        <f>IFERROR(INDEX(集計pivot売上!$28:$47,MATCH(集計2021年度販売量あ!$B23,集計pivot売上!$A$28:$A$47,0),MATCH(集計2021年度販売量あ!T$5,集計pivot売上!$28:$28,0)),0)</f>
        <v>0</v>
      </c>
      <c r="V23" s="68">
        <f>IFERROR(INDEX(集計pivot売上!$83:$109,MATCH(集計2021年度販売量あ!$B23,集計pivot売上!$A$83:$A$109,0),MATCH(集計2021年度販売量あ!T$5,集計pivot売上!$83:$83,0)),0)</f>
        <v>0</v>
      </c>
      <c r="W23" s="69">
        <f>IFERROR(INDEX(集計pivot売上!$118:$137,MATCH(集計2021年度販売量あ!$B23,集計pivot売上!$A$118:$A$137,0),MATCH(集計2021年度販売量あ!T$5,集計pivot売上!$118:$118,0)),0)</f>
        <v>0</v>
      </c>
      <c r="X23" s="70">
        <f>IFERROR(INDEX(集計pivot売上!$151:$170,MATCH(集計2021年度販売量あ!$B23,集計pivot売上!$A$151:$A$170,0),MATCH(集計2021年度販売量あ!T$5,集計pivot売上!$151:$151,0)),0)</f>
        <v>0</v>
      </c>
      <c r="Y23" s="71">
        <f>IFERROR(INDEX(集計pivot売上!$54:$73,MATCH(集計2021年度販売量あ!$B23,集計pivot売上!$A$54:$A$73,0),MATCH(集計2021年度販売量あ!T$5,集計pivot売上!$54:$54,0)),0)</f>
        <v>0</v>
      </c>
      <c r="Z23" s="72">
        <f t="shared" si="3"/>
        <v>0</v>
      </c>
      <c r="AA23" s="66">
        <f>IFERROR(INDEX(集計pivot売上!$3:$22,MATCH(集計2021年度販売量あ!$B23,集計pivot売上!$A$3:$A$22,0),MATCH(集計2021年度販売量あ!AA$5,集計pivot売上!$3:$3,0)),0)</f>
        <v>0</v>
      </c>
      <c r="AB23" s="67">
        <f>IFERROR(INDEX(集計pivot売上!$28:$47,MATCH(集計2021年度販売量あ!$B23,集計pivot売上!$A$28:$A$47,0),MATCH(集計2021年度販売量あ!AA$5,集計pivot売上!$28:$28,0)),0)</f>
        <v>0</v>
      </c>
      <c r="AC23" s="68">
        <f>IFERROR(INDEX(集計pivot売上!$83:$109,MATCH(集計2021年度販売量あ!$B23,集計pivot売上!$A$83:$A$109,0),MATCH(集計2021年度販売量あ!AA$5,集計pivot売上!$83:$83,0)),0)</f>
        <v>0</v>
      </c>
      <c r="AD23" s="69">
        <f>IFERROR(INDEX(集計pivot売上!$118:$137,MATCH(集計2021年度販売量あ!$B23,集計pivot売上!$A$118:$A$137,0),MATCH(集計2021年度販売量あ!AA$5,集計pivot売上!$118:$118,0)),0)</f>
        <v>0</v>
      </c>
      <c r="AE23" s="70">
        <f>IFERROR(INDEX(集計pivot売上!$151:$170,MATCH(集計2021年度販売量あ!$B23,集計pivot売上!$A$151:$A$170,0),MATCH(集計2021年度販売量あ!AA$5,集計pivot売上!$151:$151,0)),0)</f>
        <v>0</v>
      </c>
      <c r="AF23" s="71">
        <f>IFERROR(INDEX(集計pivot売上!$54:$73,MATCH(集計2021年度販売量あ!$B23,集計pivot売上!$A$54:$A$73,0),MATCH(集計2021年度販売量あ!AA$5,集計pivot売上!$54:$54,0)),0)</f>
        <v>0</v>
      </c>
      <c r="AG23" s="72">
        <f t="shared" si="4"/>
        <v>0</v>
      </c>
      <c r="AH23" s="66">
        <f>IFERROR(INDEX(集計pivot売上!$3:$22,MATCH(集計2021年度販売量あ!$B23,集計pivot売上!$A$3:$A$22,0),MATCH(集計2021年度販売量あ!AH$5,集計pivot売上!$3:$3,0)),0)</f>
        <v>0</v>
      </c>
      <c r="AI23" s="67">
        <f>IFERROR(INDEX(集計pivot売上!$28:$47,MATCH(集計2021年度販売量あ!$B23,集計pivot売上!$A$28:$A$47,0),MATCH(集計2021年度販売量あ!AH$5,集計pivot売上!$28:$28,0)),0)</f>
        <v>0</v>
      </c>
      <c r="AJ23" s="68">
        <f>IFERROR(INDEX(集計pivot売上!$83:$109,MATCH(集計2021年度販売量あ!$B23,集計pivot売上!$A$83:$A$109,0),MATCH(集計2021年度販売量あ!AH$5,集計pivot売上!$83:$83,0)),0)</f>
        <v>0</v>
      </c>
      <c r="AK23" s="69">
        <f>IFERROR(INDEX(集計pivot売上!$118:$137,MATCH(集計2021年度販売量あ!$B23,集計pivot売上!$A$118:$A$137,0),MATCH(集計2021年度販売量あ!AH$5,集計pivot売上!$118:$118,0)),0)</f>
        <v>0</v>
      </c>
      <c r="AL23" s="70">
        <f>IFERROR(INDEX(集計pivot売上!$151:$170,MATCH(集計2021年度販売量あ!$B23,集計pivot売上!$A$151:$A$170,0),MATCH(集計2021年度販売量あ!AH$5,集計pivot売上!$151:$151,0)),0)</f>
        <v>0</v>
      </c>
      <c r="AM23" s="71">
        <f>IFERROR(INDEX(集計pivot売上!$54:$73,MATCH(集計2021年度販売量あ!$B23,集計pivot売上!$A$54:$A$73,0),MATCH(集計2021年度販売量あ!AH$5,集計pivot売上!$54:$54,0)),0)</f>
        <v>0</v>
      </c>
      <c r="AN23" s="72">
        <f t="shared" si="5"/>
        <v>0</v>
      </c>
      <c r="AO23" s="66">
        <f>IFERROR(INDEX(集計pivot売上!$3:$22,MATCH(集計2021年度販売量あ!$B23,集計pivot売上!$A$3:$A$22,0),MATCH(集計2021年度販売量あ!AO$5,集計pivot売上!$3:$3,0)),0)</f>
        <v>0</v>
      </c>
      <c r="AP23" s="67">
        <f>IFERROR(INDEX(集計pivot売上!$28:$47,MATCH(集計2021年度販売量あ!$B23,集計pivot売上!$A$28:$A$47,0),MATCH(集計2021年度販売量あ!AO$5,集計pivot売上!$28:$28,0)),0)</f>
        <v>0</v>
      </c>
      <c r="AQ23" s="68">
        <f>IFERROR(INDEX(集計pivot売上!$83:$109,MATCH(集計2021年度販売量あ!$B23,集計pivot売上!$A$83:$A$109,0),MATCH(集計2021年度販売量あ!AO$5,集計pivot売上!$83:$83,0)),0)</f>
        <v>0</v>
      </c>
      <c r="AR23" s="69">
        <f>IFERROR(INDEX(集計pivot売上!$118:$137,MATCH(集計2021年度販売量あ!$B23,集計pivot売上!$A$118:$A$137,0),MATCH(集計2021年度販売量あ!AO$5,集計pivot売上!$118:$118,0)),0)</f>
        <v>0</v>
      </c>
      <c r="AS23" s="70">
        <f>IFERROR(INDEX(集計pivot売上!$151:$170,MATCH(集計2021年度販売量あ!$B23,集計pivot売上!$A$151:$A$170,0),MATCH(集計2021年度販売量あ!AO$5,集計pivot売上!$151:$151,0)),0)</f>
        <v>0</v>
      </c>
      <c r="AT23" s="71">
        <f>IFERROR(INDEX(集計pivot売上!$54:$73,MATCH(集計2021年度販売量あ!$B23,集計pivot売上!$A$54:$A$73,0),MATCH(集計2021年度販売量あ!AO$5,集計pivot売上!$54:$54,0)),0)</f>
        <v>0</v>
      </c>
      <c r="AU23" s="72">
        <f t="shared" si="6"/>
        <v>0</v>
      </c>
      <c r="AV23" s="66">
        <f>IFERROR(INDEX(集計pivot売上!$3:$22,MATCH(集計2021年度販売量あ!$B23,集計pivot売上!$A$3:$A$22,0),MATCH(集計2021年度販売量あ!AV$5,集計pivot売上!$3:$3,0)),0)</f>
        <v>0</v>
      </c>
      <c r="AW23" s="67">
        <f>IFERROR(INDEX(集計pivot売上!$28:$47,MATCH(集計2021年度販売量あ!$B23,集計pivot売上!$A$28:$A$47,0),MATCH(集計2021年度販売量あ!AV$5,集計pivot売上!$28:$28,0)),0)</f>
        <v>0</v>
      </c>
      <c r="AX23" s="68">
        <f>IFERROR(INDEX(集計pivot売上!$83:$109,MATCH(集計2021年度販売量あ!$B23,集計pivot売上!$A$83:$A$109,0),MATCH(集計2021年度販売量あ!AV$5,集計pivot売上!$83:$83,0)),0)</f>
        <v>0</v>
      </c>
      <c r="AY23" s="69">
        <f>IFERROR(INDEX(集計pivot売上!$118:$137,MATCH(集計2021年度販売量あ!$B23,集計pivot売上!$A$118:$A$137,0),MATCH(集計2021年度販売量あ!AV$5,集計pivot売上!$118:$118,0)),0)</f>
        <v>0</v>
      </c>
      <c r="AZ23" s="70">
        <f>IFERROR(INDEX(集計pivot売上!$151:$170,MATCH(集計2021年度販売量あ!$B23,集計pivot売上!$A$151:$A$170,0),MATCH(集計2021年度販売量あ!AV$5,集計pivot売上!$151:$151,0)),0)</f>
        <v>0</v>
      </c>
      <c r="BA23" s="71">
        <f>IFERROR(INDEX(集計pivot売上!$54:$73,MATCH(集計2021年度販売量あ!$B23,集計pivot売上!$A$54:$A$73,0),MATCH(集計2021年度販売量あ!AV$5,集計pivot売上!$54:$54,0)),0)</f>
        <v>0</v>
      </c>
      <c r="BB23" s="72">
        <f t="shared" si="7"/>
        <v>0</v>
      </c>
      <c r="BC23" s="66">
        <f>IFERROR(INDEX(集計pivot売上!$3:$22,MATCH(集計2021年度販売量あ!$B23,集計pivot売上!$A$3:$A$22,0),MATCH(集計2021年度販売量あ!BC$5,集計pivot売上!$3:$3,0)),0)</f>
        <v>0</v>
      </c>
      <c r="BD23" s="67">
        <f>IFERROR(INDEX(集計pivot売上!$28:$47,MATCH(集計2021年度販売量あ!$B23,集計pivot売上!$A$28:$A$47,0),MATCH(集計2021年度販売量あ!BC$5,集計pivot売上!$28:$28,0)),0)</f>
        <v>0</v>
      </c>
      <c r="BE23" s="68">
        <f>IFERROR(INDEX(集計pivot売上!$83:$109,MATCH(集計2021年度販売量あ!$B23,集計pivot売上!$A$83:$A$109,0),MATCH(集計2021年度販売量あ!BC$5,集計pivot売上!$83:$83,0)),0)</f>
        <v>0</v>
      </c>
      <c r="BF23" s="69">
        <f>IFERROR(INDEX(集計pivot売上!$118:$137,MATCH(集計2021年度販売量あ!$B23,集計pivot売上!$A$118:$A$137,0),MATCH(集計2021年度販売量あ!BC$5,集計pivot売上!$118:$118,0)),0)</f>
        <v>0</v>
      </c>
      <c r="BG23" s="70">
        <f>IFERROR(INDEX(集計pivot売上!$151:$170,MATCH(集計2021年度販売量あ!$B23,集計pivot売上!$A$151:$A$170,0),MATCH(集計2021年度販売量あ!BC$5,集計pivot売上!$151:$151,0)),0)</f>
        <v>0</v>
      </c>
      <c r="BH23" s="71">
        <f>IFERROR(INDEX(集計pivot売上!$54:$73,MATCH(集計2021年度販売量あ!$B23,集計pivot売上!$A$54:$A$73,0),MATCH(集計2021年度販売量あ!BC$5,集計pivot売上!$54:$54,0)),0)</f>
        <v>0</v>
      </c>
      <c r="BI23" s="72">
        <f t="shared" si="8"/>
        <v>0</v>
      </c>
      <c r="BJ23" s="66">
        <f>IFERROR(INDEX(集計pivot売上!$3:$22,MATCH(集計2021年度販売量あ!$B23,集計pivot売上!$A$3:$A$22,0),MATCH(集計2021年度販売量あ!BJ$5,集計pivot売上!$3:$3,0)),0)</f>
        <v>0</v>
      </c>
      <c r="BK23" s="67">
        <f>IFERROR(INDEX(集計pivot売上!$28:$47,MATCH(集計2021年度販売量あ!$B23,集計pivot売上!$A$28:$A$47,0),MATCH(集計2021年度販売量あ!BJ$5,集計pivot売上!$28:$28,0)),0)</f>
        <v>0</v>
      </c>
      <c r="BL23" s="68">
        <f>IFERROR(INDEX(集計pivot売上!$83:$109,MATCH(集計2021年度販売量あ!$B23,集計pivot売上!$A$83:$A$109,0),MATCH(集計2021年度販売量あ!BJ$5,集計pivot売上!$83:$83,0)),0)</f>
        <v>0</v>
      </c>
      <c r="BM23" s="69">
        <f>IFERROR(INDEX(集計pivot売上!$118:$137,MATCH(集計2021年度販売量あ!$B23,集計pivot売上!$A$118:$A$137,0),MATCH(集計2021年度販売量あ!BJ$5,集計pivot売上!$118:$118,0)),0)</f>
        <v>0</v>
      </c>
      <c r="BN23" s="70">
        <f>IFERROR(INDEX(集計pivot売上!$151:$170,MATCH(集計2021年度販売量あ!$B23,集計pivot売上!$A$151:$A$170,0),MATCH(集計2021年度販売量あ!BJ$5,集計pivot売上!$151:$151,0)),0)</f>
        <v>0</v>
      </c>
      <c r="BO23" s="71">
        <f>IFERROR(INDEX(集計pivot売上!$54:$73,MATCH(集計2021年度販売量あ!$B23,集計pivot売上!$A$54:$A$73,0),MATCH(集計2021年度販売量あ!BJ$5,集計pivot売上!$54:$54,0)),0)</f>
        <v>0</v>
      </c>
      <c r="BP23" s="72">
        <f t="shared" si="9"/>
        <v>0</v>
      </c>
      <c r="BQ23" s="66">
        <f>IFERROR(INDEX(集計pivot売上!$3:$22,MATCH(集計2021年度販売量あ!$B23,集計pivot売上!$A$3:$A$22,0),MATCH(集計2021年度販売量あ!BQ$5,集計pivot売上!$3:$3,0)),0)</f>
        <v>0</v>
      </c>
      <c r="BR23" s="67">
        <f>IFERROR(INDEX(集計pivot売上!$28:$47,MATCH(集計2021年度販売量あ!$B23,集計pivot売上!$A$28:$A$47,0),MATCH(集計2021年度販売量あ!BQ$5,集計pivot売上!$28:$28,0)),0)</f>
        <v>0</v>
      </c>
      <c r="BS23" s="68">
        <f>IFERROR(INDEX(集計pivot売上!$83:$109,MATCH(集計2021年度販売量あ!$B23,集計pivot売上!$A$83:$A$109,0),MATCH(集計2021年度販売量あ!BQ$5,集計pivot売上!$83:$83,0)),0)</f>
        <v>0</v>
      </c>
      <c r="BT23" s="69">
        <f>IFERROR(INDEX(集計pivot売上!$118:$137,MATCH(集計2021年度販売量あ!$B23,集計pivot売上!$A$118:$A$137,0),MATCH(集計2021年度販売量あ!BQ$5,集計pivot売上!$118:$118,0)),0)</f>
        <v>0</v>
      </c>
      <c r="BU23" s="70">
        <f>IFERROR(INDEX(集計pivot売上!$151:$170,MATCH(集計2021年度販売量あ!$B23,集計pivot売上!$A$151:$A$170,0),MATCH(集計2021年度販売量あ!BQ$5,集計pivot売上!$151:$151,0)),0)</f>
        <v>0</v>
      </c>
      <c r="BV23" s="71">
        <f>IFERROR(INDEX(集計pivot売上!$54:$73,MATCH(集計2021年度販売量あ!$B23,集計pivot売上!$A$54:$A$73,0),MATCH(集計2021年度販売量あ!BQ$5,集計pivot売上!$54:$54,0)),0)</f>
        <v>0</v>
      </c>
      <c r="BW23" s="72">
        <f t="shared" si="10"/>
        <v>0</v>
      </c>
      <c r="BX23" s="66">
        <f>IFERROR(INDEX(集計pivot売上!$3:$22,MATCH(集計2021年度販売量あ!$B23,集計pivot売上!$A$3:$A$22,0),MATCH(集計2021年度販売量あ!BX$5,集計pivot売上!$3:$3,0)),0)</f>
        <v>0</v>
      </c>
      <c r="BY23" s="67">
        <f>IFERROR(INDEX(集計pivot売上!$28:$47,MATCH(集計2021年度販売量あ!$B23,集計pivot売上!$A$28:$A$47,0),MATCH(集計2021年度販売量あ!BX$5,集計pivot売上!$28:$28,0)),0)</f>
        <v>0</v>
      </c>
      <c r="BZ23" s="68">
        <f>IFERROR(INDEX(集計pivot売上!$83:$109,MATCH(集計2021年度販売量あ!$B23,集計pivot売上!$A$83:$A$109,0),MATCH(集計2021年度販売量あ!BX$5,集計pivot売上!$83:$83,0)),0)</f>
        <v>0</v>
      </c>
      <c r="CA23" s="69">
        <f>IFERROR(INDEX(集計pivot売上!$118:$137,MATCH(集計2021年度販売量あ!$B23,集計pivot売上!$A$118:$A$137,0),MATCH(集計2021年度販売量あ!BX$5,集計pivot売上!$118:$118,0)),0)</f>
        <v>0</v>
      </c>
      <c r="CB23" s="70">
        <f>IFERROR(INDEX(集計pivot売上!$151:$170,MATCH(集計2021年度販売量あ!$B23,集計pivot売上!$A$151:$A$170,0),MATCH(集計2021年度販売量あ!BX$5,集計pivot売上!$151:$151,0)),0)</f>
        <v>0</v>
      </c>
      <c r="CC23" s="71">
        <f>IFERROR(INDEX(集計pivot売上!$54:$73,MATCH(集計2021年度販売量あ!$B23,集計pivot売上!$A$54:$A$73,0),MATCH(集計2021年度販売量あ!BX$5,集計pivot売上!$54:$54,0)),0)</f>
        <v>0</v>
      </c>
      <c r="CD23" s="72">
        <f t="shared" si="11"/>
        <v>0</v>
      </c>
      <c r="CE23" s="66">
        <f>IFERROR(INDEX(集計pivot売上!$3:$22,MATCH(集計2021年度販売量あ!$B23,集計pivot売上!$A$3:$A$22,0),MATCH(集計2021年度販売量あ!CE$5,集計pivot売上!$3:$3,0)),0)</f>
        <v>0</v>
      </c>
      <c r="CF23" s="67">
        <f>IFERROR(INDEX(集計pivot売上!$28:$47,MATCH(集計2021年度販売量あ!$B23,集計pivot売上!$A$28:$A$47,0),MATCH(集計2021年度販売量あ!CE$5,集計pivot売上!$28:$28,0)),0)</f>
        <v>0</v>
      </c>
      <c r="CG23" s="68">
        <f>IFERROR(INDEX(集計pivot売上!$83:$109,MATCH(集計2021年度販売量あ!$B23,集計pivot売上!$A$83:$A$109,0),MATCH(集計2021年度販売量あ!CE$5,集計pivot売上!$83:$83,0)),0)</f>
        <v>0</v>
      </c>
      <c r="CH23" s="69">
        <f>IFERROR(INDEX(集計pivot売上!$118:$137,MATCH(集計2021年度販売量あ!$B23,集計pivot売上!$A$118:$A$137,0),MATCH(集計2021年度販売量あ!CE$5,集計pivot売上!$118:$118,0)),0)</f>
        <v>0</v>
      </c>
      <c r="CI23" s="70">
        <f>IFERROR(INDEX(集計pivot売上!$151:$170,MATCH(集計2021年度販売量あ!$B23,集計pivot売上!$A$151:$A$170,0),MATCH(集計2021年度販売量あ!CE$5,集計pivot売上!$151:$151,0)),0)</f>
        <v>0</v>
      </c>
      <c r="CJ23" s="71">
        <f>IFERROR(INDEX(集計pivot売上!$54:$73,MATCH(集計2021年度販売量あ!$B23,集計pivot売上!$A$54:$A$73,0),MATCH(集計2021年度販売量あ!CE$5,集計pivot売上!$54:$54,0)),0)</f>
        <v>0</v>
      </c>
      <c r="CK23" s="73">
        <f t="shared" si="12"/>
        <v>0</v>
      </c>
      <c r="CM23" t="str">
        <f t="shared" si="0"/>
        <v>粉末酒</v>
      </c>
      <c r="CN23" s="46">
        <f t="shared" si="13"/>
        <v>0</v>
      </c>
      <c r="CO23" s="46">
        <f t="shared" si="14"/>
        <v>0</v>
      </c>
      <c r="CP23" s="46">
        <f t="shared" si="15"/>
        <v>0</v>
      </c>
    </row>
    <row r="24" spans="2:94" s="46" customFormat="1" ht="18.5" thickTop="1" x14ac:dyDescent="0.55000000000000004">
      <c r="B24" s="74" t="s">
        <v>245</v>
      </c>
      <c r="C24" s="102">
        <f>SUM(C7:C23)</f>
        <v>87.040999999999997</v>
      </c>
      <c r="D24" s="76">
        <f t="shared" ref="D24:BQ24" si="16">SUM(D7:D23)</f>
        <v>0</v>
      </c>
      <c r="E24" s="77">
        <f t="shared" si="16"/>
        <v>0</v>
      </c>
      <c r="F24" s="78">
        <f t="shared" si="16"/>
        <v>0</v>
      </c>
      <c r="G24" s="79">
        <f t="shared" si="16"/>
        <v>0</v>
      </c>
      <c r="H24" s="80">
        <f t="shared" si="16"/>
        <v>0</v>
      </c>
      <c r="I24" s="106"/>
      <c r="J24" s="81">
        <f t="shared" si="16"/>
        <v>0</v>
      </c>
      <c r="K24" s="82">
        <f t="shared" si="16"/>
        <v>87.040999999999997</v>
      </c>
      <c r="L24" s="76">
        <f t="shared" si="16"/>
        <v>0</v>
      </c>
      <c r="M24" s="77">
        <f t="shared" si="16"/>
        <v>0</v>
      </c>
      <c r="N24" s="78">
        <f t="shared" si="16"/>
        <v>0</v>
      </c>
      <c r="O24" s="79">
        <f t="shared" si="16"/>
        <v>0</v>
      </c>
      <c r="P24" s="80">
        <f t="shared" si="16"/>
        <v>0</v>
      </c>
      <c r="Q24" s="106"/>
      <c r="R24" s="81">
        <f t="shared" si="16"/>
        <v>0</v>
      </c>
      <c r="S24" s="82">
        <f t="shared" si="16"/>
        <v>87.040999999999997</v>
      </c>
      <c r="T24" s="76">
        <f t="shared" si="16"/>
        <v>0</v>
      </c>
      <c r="U24" s="77">
        <f t="shared" si="16"/>
        <v>0</v>
      </c>
      <c r="V24" s="78">
        <f t="shared" si="16"/>
        <v>0</v>
      </c>
      <c r="W24" s="79">
        <f t="shared" si="16"/>
        <v>0</v>
      </c>
      <c r="X24" s="80">
        <f t="shared" si="16"/>
        <v>0</v>
      </c>
      <c r="Y24" s="81">
        <f t="shared" si="16"/>
        <v>0</v>
      </c>
      <c r="Z24" s="82">
        <f t="shared" si="16"/>
        <v>87.040999999999997</v>
      </c>
      <c r="AA24" s="76">
        <f t="shared" si="16"/>
        <v>0</v>
      </c>
      <c r="AB24" s="77">
        <f t="shared" si="16"/>
        <v>0</v>
      </c>
      <c r="AC24" s="78">
        <f t="shared" si="16"/>
        <v>0</v>
      </c>
      <c r="AD24" s="79">
        <f t="shared" si="16"/>
        <v>0</v>
      </c>
      <c r="AE24" s="80">
        <f t="shared" si="16"/>
        <v>0</v>
      </c>
      <c r="AF24" s="81">
        <f t="shared" si="16"/>
        <v>0</v>
      </c>
      <c r="AG24" s="82">
        <f t="shared" si="16"/>
        <v>87.040999999999997</v>
      </c>
      <c r="AH24" s="76">
        <f t="shared" si="16"/>
        <v>0</v>
      </c>
      <c r="AI24" s="77">
        <f t="shared" si="16"/>
        <v>0</v>
      </c>
      <c r="AJ24" s="78">
        <f t="shared" si="16"/>
        <v>0</v>
      </c>
      <c r="AK24" s="79">
        <f t="shared" si="16"/>
        <v>0</v>
      </c>
      <c r="AL24" s="80">
        <f t="shared" si="16"/>
        <v>0</v>
      </c>
      <c r="AM24" s="81">
        <f t="shared" si="16"/>
        <v>0</v>
      </c>
      <c r="AN24" s="82">
        <f t="shared" si="16"/>
        <v>87.040999999999997</v>
      </c>
      <c r="AO24" s="76">
        <f t="shared" si="16"/>
        <v>0</v>
      </c>
      <c r="AP24" s="77">
        <f t="shared" si="16"/>
        <v>0</v>
      </c>
      <c r="AQ24" s="78">
        <f t="shared" si="16"/>
        <v>0</v>
      </c>
      <c r="AR24" s="79">
        <f t="shared" si="16"/>
        <v>0</v>
      </c>
      <c r="AS24" s="80">
        <f t="shared" si="16"/>
        <v>0</v>
      </c>
      <c r="AT24" s="81">
        <f t="shared" si="16"/>
        <v>0</v>
      </c>
      <c r="AU24" s="82">
        <f t="shared" si="16"/>
        <v>87.040999999999997</v>
      </c>
      <c r="AV24" s="76">
        <f t="shared" si="16"/>
        <v>0</v>
      </c>
      <c r="AW24" s="77">
        <f t="shared" si="16"/>
        <v>0</v>
      </c>
      <c r="AX24" s="78">
        <f t="shared" si="16"/>
        <v>0</v>
      </c>
      <c r="AY24" s="79">
        <f t="shared" si="16"/>
        <v>0</v>
      </c>
      <c r="AZ24" s="80">
        <f t="shared" si="16"/>
        <v>0</v>
      </c>
      <c r="BA24" s="81">
        <f t="shared" si="16"/>
        <v>0</v>
      </c>
      <c r="BB24" s="82">
        <f t="shared" si="16"/>
        <v>87.040999999999997</v>
      </c>
      <c r="BC24" s="76">
        <f t="shared" si="16"/>
        <v>0</v>
      </c>
      <c r="BD24" s="77">
        <f t="shared" si="16"/>
        <v>0</v>
      </c>
      <c r="BE24" s="78">
        <f t="shared" si="16"/>
        <v>0</v>
      </c>
      <c r="BF24" s="79">
        <f t="shared" si="16"/>
        <v>0</v>
      </c>
      <c r="BG24" s="80">
        <f t="shared" si="16"/>
        <v>0</v>
      </c>
      <c r="BH24" s="81">
        <f t="shared" si="16"/>
        <v>0</v>
      </c>
      <c r="BI24" s="82">
        <f t="shared" si="16"/>
        <v>87.040999999999997</v>
      </c>
      <c r="BJ24" s="76">
        <f t="shared" si="16"/>
        <v>0</v>
      </c>
      <c r="BK24" s="77">
        <f t="shared" si="16"/>
        <v>0</v>
      </c>
      <c r="BL24" s="78">
        <f t="shared" si="16"/>
        <v>0</v>
      </c>
      <c r="BM24" s="79">
        <f t="shared" si="16"/>
        <v>0</v>
      </c>
      <c r="BN24" s="80">
        <f t="shared" si="16"/>
        <v>0</v>
      </c>
      <c r="BO24" s="81">
        <f t="shared" si="16"/>
        <v>0</v>
      </c>
      <c r="BP24" s="82">
        <f t="shared" si="16"/>
        <v>87.040999999999997</v>
      </c>
      <c r="BQ24" s="76">
        <f t="shared" si="16"/>
        <v>0</v>
      </c>
      <c r="BR24" s="77">
        <f t="shared" ref="BR24:CK24" si="17">SUM(BR7:BR23)</f>
        <v>0</v>
      </c>
      <c r="BS24" s="78">
        <f t="shared" si="17"/>
        <v>0</v>
      </c>
      <c r="BT24" s="79">
        <f t="shared" si="17"/>
        <v>0</v>
      </c>
      <c r="BU24" s="80">
        <f t="shared" si="17"/>
        <v>0</v>
      </c>
      <c r="BV24" s="81">
        <f t="shared" si="17"/>
        <v>0</v>
      </c>
      <c r="BW24" s="82">
        <f t="shared" si="17"/>
        <v>87.040999999999997</v>
      </c>
      <c r="BX24" s="76">
        <f t="shared" si="17"/>
        <v>0</v>
      </c>
      <c r="BY24" s="77">
        <f t="shared" si="17"/>
        <v>0</v>
      </c>
      <c r="BZ24" s="78">
        <f t="shared" si="17"/>
        <v>0</v>
      </c>
      <c r="CA24" s="79">
        <f t="shared" si="17"/>
        <v>0</v>
      </c>
      <c r="CB24" s="80">
        <f t="shared" si="17"/>
        <v>0</v>
      </c>
      <c r="CC24" s="81">
        <f t="shared" si="17"/>
        <v>0</v>
      </c>
      <c r="CD24" s="82">
        <f t="shared" si="17"/>
        <v>87.040999999999997</v>
      </c>
      <c r="CE24" s="76">
        <f t="shared" si="17"/>
        <v>0</v>
      </c>
      <c r="CF24" s="77">
        <f t="shared" si="17"/>
        <v>0</v>
      </c>
      <c r="CG24" s="78">
        <f t="shared" si="17"/>
        <v>0</v>
      </c>
      <c r="CH24" s="79">
        <f t="shared" si="17"/>
        <v>0</v>
      </c>
      <c r="CI24" s="80">
        <f t="shared" si="17"/>
        <v>0</v>
      </c>
      <c r="CJ24" s="81">
        <f t="shared" si="17"/>
        <v>0</v>
      </c>
      <c r="CK24" s="83">
        <f t="shared" si="17"/>
        <v>87.040999999999997</v>
      </c>
    </row>
    <row r="25" spans="2:94" x14ac:dyDescent="0.55000000000000004">
      <c r="C25" t="s">
        <v>249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Y23"/>
  <sheetViews>
    <sheetView workbookViewId="0">
      <pane xSplit="3" ySplit="6" topLeftCell="D9" activePane="bottomRight" state="frozen"/>
      <selection activeCell="BQ25" sqref="BQ25"/>
      <selection pane="topRight" activeCell="BQ25" sqref="BQ25"/>
      <selection pane="bottomLeft" activeCell="BQ25" sqref="BQ25"/>
      <selection pane="bottomRight" activeCell="D6" sqref="D6"/>
    </sheetView>
  </sheetViews>
  <sheetFormatPr defaultRowHeight="18" x14ac:dyDescent="0.55000000000000004"/>
  <cols>
    <col min="2" max="2" width="17.1640625" bestFit="1" customWidth="1"/>
    <col min="3" max="3" width="9" bestFit="1" customWidth="1"/>
  </cols>
  <sheetData>
    <row r="1" spans="2:51" x14ac:dyDescent="0.55000000000000004">
      <c r="B1">
        <v>2021</v>
      </c>
      <c r="C1" t="s">
        <v>116</v>
      </c>
    </row>
    <row r="2" spans="2:51" x14ac:dyDescent="0.55000000000000004">
      <c r="B2" t="s">
        <v>193</v>
      </c>
    </row>
    <row r="3" spans="2:51" hidden="1" x14ac:dyDescent="0.55000000000000004">
      <c r="B3" t="s">
        <v>121</v>
      </c>
      <c r="C3">
        <f>B1</f>
        <v>2021</v>
      </c>
      <c r="D3" s="1">
        <f>$C$3</f>
        <v>2021</v>
      </c>
      <c r="E3" s="1"/>
      <c r="F3" s="1"/>
      <c r="G3" s="1"/>
      <c r="H3" s="1">
        <f>$C$3</f>
        <v>2021</v>
      </c>
      <c r="I3" s="1"/>
      <c r="J3" s="1"/>
      <c r="K3" s="1"/>
      <c r="L3" s="1">
        <f>$C$3</f>
        <v>2021</v>
      </c>
      <c r="M3" s="1"/>
      <c r="N3" s="1"/>
      <c r="O3" s="1"/>
      <c r="P3" s="1">
        <f>$C$3</f>
        <v>2021</v>
      </c>
      <c r="Q3" s="1"/>
      <c r="R3" s="1"/>
      <c r="S3" s="1"/>
      <c r="T3" s="1">
        <f>$C$3</f>
        <v>2021</v>
      </c>
      <c r="U3" s="1"/>
      <c r="V3" s="1"/>
      <c r="W3" s="1"/>
      <c r="X3" s="1">
        <f>$C$3</f>
        <v>2021</v>
      </c>
      <c r="Y3" s="1"/>
      <c r="Z3" s="1"/>
      <c r="AA3" s="1"/>
      <c r="AB3" s="1">
        <f>$C$3</f>
        <v>2021</v>
      </c>
      <c r="AC3" s="1"/>
      <c r="AD3" s="1"/>
      <c r="AE3" s="1"/>
      <c r="AF3" s="1">
        <f>$C$3</f>
        <v>2021</v>
      </c>
      <c r="AG3" s="1"/>
      <c r="AH3" s="1"/>
      <c r="AI3" s="1"/>
      <c r="AJ3" s="1">
        <f>$C$3</f>
        <v>2021</v>
      </c>
      <c r="AK3" s="1"/>
      <c r="AL3" s="1"/>
      <c r="AM3" s="1"/>
      <c r="AN3" s="1">
        <f>$C$3+1</f>
        <v>2022</v>
      </c>
      <c r="AO3" s="1"/>
      <c r="AP3" s="1"/>
      <c r="AQ3" s="1"/>
      <c r="AR3" s="1">
        <f>$C$3+1</f>
        <v>2022</v>
      </c>
      <c r="AS3" s="1"/>
      <c r="AT3" s="1"/>
      <c r="AU3" s="1"/>
      <c r="AV3" s="1">
        <f>$C$3+1</f>
        <v>2022</v>
      </c>
      <c r="AW3" s="1"/>
      <c r="AX3" s="1"/>
      <c r="AY3" s="1"/>
    </row>
    <row r="4" spans="2:51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>
        <f>D4+1</f>
        <v>5</v>
      </c>
      <c r="I4" s="1"/>
      <c r="J4" s="1"/>
      <c r="K4" s="1"/>
      <c r="L4" s="1">
        <f>H4+1</f>
        <v>6</v>
      </c>
      <c r="M4" s="1"/>
      <c r="N4" s="1"/>
      <c r="O4" s="1"/>
      <c r="P4" s="1">
        <f>L4+1</f>
        <v>7</v>
      </c>
      <c r="Q4" s="1"/>
      <c r="R4" s="1"/>
      <c r="S4" s="1"/>
      <c r="T4" s="1">
        <f>P4+1</f>
        <v>8</v>
      </c>
      <c r="U4" s="1"/>
      <c r="V4" s="1"/>
      <c r="W4" s="1"/>
      <c r="X4" s="1">
        <f>T4+1</f>
        <v>9</v>
      </c>
      <c r="Y4" s="1"/>
      <c r="Z4" s="1"/>
      <c r="AA4" s="1"/>
      <c r="AB4" s="1">
        <f>X4+1</f>
        <v>10</v>
      </c>
      <c r="AC4" s="1"/>
      <c r="AD4" s="1"/>
      <c r="AE4" s="1"/>
      <c r="AF4" s="1">
        <f>AB4+1</f>
        <v>11</v>
      </c>
      <c r="AG4" s="1"/>
      <c r="AH4" s="1"/>
      <c r="AI4" s="1"/>
      <c r="AJ4" s="1">
        <f>AF4+1</f>
        <v>12</v>
      </c>
      <c r="AK4" s="1"/>
      <c r="AL4" s="1"/>
      <c r="AM4" s="1"/>
      <c r="AN4" s="1">
        <v>1</v>
      </c>
      <c r="AO4" s="1"/>
      <c r="AP4" s="1"/>
      <c r="AQ4" s="1"/>
      <c r="AR4" s="1">
        <f>AN4+1</f>
        <v>2</v>
      </c>
      <c r="AS4" s="1"/>
      <c r="AT4" s="1"/>
      <c r="AU4" s="1"/>
      <c r="AV4" s="1">
        <f>AR4+1</f>
        <v>3</v>
      </c>
      <c r="AW4" s="1"/>
      <c r="AX4" s="1"/>
      <c r="AY4" s="1"/>
    </row>
    <row r="5" spans="2:51" s="2" customFormat="1" x14ac:dyDescent="0.55000000000000004">
      <c r="B5" s="31"/>
      <c r="C5" s="37" t="str">
        <f>CONCATENATE(C3,"/",C4)</f>
        <v>2021/3</v>
      </c>
      <c r="D5" s="39" t="str">
        <f>CONCATENATE(D3,"/",D4)</f>
        <v>2021/4</v>
      </c>
      <c r="E5" s="29"/>
      <c r="F5" s="29"/>
      <c r="G5" s="40"/>
      <c r="H5" s="39" t="str">
        <f>CONCATENATE(H3,"/",H4)</f>
        <v>2021/5</v>
      </c>
      <c r="I5" s="29"/>
      <c r="J5" s="29"/>
      <c r="K5" s="40"/>
      <c r="L5" s="39" t="str">
        <f>CONCATENATE(L3,"/",L4)</f>
        <v>2021/6</v>
      </c>
      <c r="M5" s="29"/>
      <c r="N5" s="29"/>
      <c r="O5" s="40"/>
      <c r="P5" s="39" t="str">
        <f>CONCATENATE(P3,"/",P4)</f>
        <v>2021/7</v>
      </c>
      <c r="Q5" s="29"/>
      <c r="R5" s="29"/>
      <c r="S5" s="40"/>
      <c r="T5" s="39" t="str">
        <f>CONCATENATE(T3,"/",T4)</f>
        <v>2021/8</v>
      </c>
      <c r="U5" s="29"/>
      <c r="V5" s="29"/>
      <c r="W5" s="40"/>
      <c r="X5" s="39" t="str">
        <f>CONCATENATE(X3,"/",X4)</f>
        <v>2021/9</v>
      </c>
      <c r="Y5" s="29"/>
      <c r="Z5" s="29"/>
      <c r="AA5" s="40"/>
      <c r="AB5" s="39" t="str">
        <f>CONCATENATE(AB3,"/",AB4)</f>
        <v>2021/10</v>
      </c>
      <c r="AC5" s="29"/>
      <c r="AD5" s="29"/>
      <c r="AE5" s="40"/>
      <c r="AF5" s="39" t="str">
        <f>CONCATENATE(AF3,"/",AF4)</f>
        <v>2021/11</v>
      </c>
      <c r="AG5" s="29"/>
      <c r="AH5" s="29"/>
      <c r="AI5" s="40"/>
      <c r="AJ5" s="39" t="str">
        <f>CONCATENATE(AJ3,"/",AJ4)</f>
        <v>2021/12</v>
      </c>
      <c r="AK5" s="29"/>
      <c r="AL5" s="29"/>
      <c r="AM5" s="45"/>
      <c r="AN5" s="39" t="str">
        <f>CONCATENATE(AN3,"/",AN4)</f>
        <v>2022/1</v>
      </c>
      <c r="AO5" s="29"/>
      <c r="AP5" s="29"/>
      <c r="AQ5" s="40"/>
      <c r="AR5" s="39" t="str">
        <f>CONCATENATE(AR3,"/",AR4)</f>
        <v>2022/2</v>
      </c>
      <c r="AS5" s="29"/>
      <c r="AT5" s="29"/>
      <c r="AU5" s="40"/>
      <c r="AV5" s="34" t="str">
        <f>CONCATENATE(AV3,"/",AV4)</f>
        <v>2022/3</v>
      </c>
      <c r="AW5" s="29"/>
      <c r="AX5" s="29"/>
      <c r="AY5" s="29"/>
    </row>
    <row r="6" spans="2:51" x14ac:dyDescent="0.55000000000000004">
      <c r="B6" s="32" t="s">
        <v>104</v>
      </c>
      <c r="C6" s="37" t="s">
        <v>83</v>
      </c>
      <c r="D6" s="41" t="s">
        <v>10</v>
      </c>
      <c r="E6" s="28" t="s">
        <v>11</v>
      </c>
      <c r="F6" s="28" t="s">
        <v>179</v>
      </c>
      <c r="G6" s="42" t="s">
        <v>98</v>
      </c>
      <c r="H6" s="41" t="s">
        <v>10</v>
      </c>
      <c r="I6" s="28" t="s">
        <v>11</v>
      </c>
      <c r="J6" s="28" t="s">
        <v>179</v>
      </c>
      <c r="K6" s="42" t="s">
        <v>98</v>
      </c>
      <c r="L6" s="41" t="s">
        <v>10</v>
      </c>
      <c r="M6" s="28" t="s">
        <v>11</v>
      </c>
      <c r="N6" s="28" t="s">
        <v>179</v>
      </c>
      <c r="O6" s="42" t="s">
        <v>98</v>
      </c>
      <c r="P6" s="41" t="s">
        <v>10</v>
      </c>
      <c r="Q6" s="28" t="s">
        <v>11</v>
      </c>
      <c r="R6" s="28" t="s">
        <v>179</v>
      </c>
      <c r="S6" s="42" t="s">
        <v>98</v>
      </c>
      <c r="T6" s="41" t="s">
        <v>10</v>
      </c>
      <c r="U6" s="28" t="s">
        <v>11</v>
      </c>
      <c r="V6" s="28" t="s">
        <v>179</v>
      </c>
      <c r="W6" s="42" t="s">
        <v>98</v>
      </c>
      <c r="X6" s="41" t="s">
        <v>10</v>
      </c>
      <c r="Y6" s="28" t="s">
        <v>11</v>
      </c>
      <c r="Z6" s="28" t="s">
        <v>179</v>
      </c>
      <c r="AA6" s="42" t="s">
        <v>98</v>
      </c>
      <c r="AB6" s="41" t="s">
        <v>10</v>
      </c>
      <c r="AC6" s="28" t="s">
        <v>11</v>
      </c>
      <c r="AD6" s="28" t="s">
        <v>179</v>
      </c>
      <c r="AE6" s="42" t="s">
        <v>98</v>
      </c>
      <c r="AF6" s="41" t="s">
        <v>10</v>
      </c>
      <c r="AG6" s="28" t="s">
        <v>11</v>
      </c>
      <c r="AH6" s="28" t="s">
        <v>179</v>
      </c>
      <c r="AI6" s="42" t="s">
        <v>98</v>
      </c>
      <c r="AJ6" s="35" t="s">
        <v>10</v>
      </c>
      <c r="AK6" s="28" t="s">
        <v>11</v>
      </c>
      <c r="AL6" s="28" t="s">
        <v>179</v>
      </c>
      <c r="AM6" s="31" t="s">
        <v>98</v>
      </c>
      <c r="AN6" s="41" t="s">
        <v>10</v>
      </c>
      <c r="AO6" s="28" t="s">
        <v>11</v>
      </c>
      <c r="AP6" s="28" t="s">
        <v>179</v>
      </c>
      <c r="AQ6" s="42" t="s">
        <v>98</v>
      </c>
      <c r="AR6" s="41" t="s">
        <v>10</v>
      </c>
      <c r="AS6" s="28" t="s">
        <v>11</v>
      </c>
      <c r="AT6" s="28" t="s">
        <v>179</v>
      </c>
      <c r="AU6" s="42" t="s">
        <v>98</v>
      </c>
      <c r="AV6" s="35" t="s">
        <v>10</v>
      </c>
      <c r="AW6" s="28" t="s">
        <v>11</v>
      </c>
      <c r="AX6" s="28" t="s">
        <v>179</v>
      </c>
      <c r="AY6" s="28" t="s">
        <v>98</v>
      </c>
    </row>
    <row r="7" spans="2:51" s="27" customFormat="1" x14ac:dyDescent="0.55000000000000004">
      <c r="B7" s="33" t="str">
        <f>'master（記入例）'!AL3</f>
        <v>清酒</v>
      </c>
      <c r="C7" s="38">
        <v>10.440000000000001</v>
      </c>
      <c r="D7" s="43">
        <f>IFERROR(INDEX(集計pivot!$4:$23,MATCH(集計2021年度酒販old!$B7,集計pivot!$A$4:$A$23,0),MATCH(集計2021年度酒販old!D$5,集計pivot!$4:$4,0)),0)</f>
        <v>0</v>
      </c>
      <c r="E7" s="30">
        <f>IFERROR(INDEX(集計pivot!$28:$48,MATCH(集計2021年度酒販old!$B7,集計pivot!$A$28:$A$49,0),MATCH(集計2021年度酒販old!D$5,集計pivot!$28:$28,0)),0)</f>
        <v>0</v>
      </c>
      <c r="F7" s="30">
        <f>IFERROR(INDEX(集計pivot!$83:$104,MATCH(集計2021年度酒販old!$B7,集計pivot!$A$82:$A$104,0),MATCH(集計2021年度酒販old!D$5,集計pivot!$83:$83,0)),0)</f>
        <v>0</v>
      </c>
      <c r="G7" s="44">
        <f>C7+D7-E7</f>
        <v>10.440000000000001</v>
      </c>
      <c r="H7" s="43">
        <f>IFERROR(INDEX(集計pivot!$4:$23,MATCH(集計2021年度酒販old!$B7,集計pivot!$A$4:$A$23,0),MATCH(集計2021年度酒販old!H$5,集計pivot!$4:$4,0)),0)</f>
        <v>0</v>
      </c>
      <c r="I7" s="30">
        <f>IFERROR(INDEX(集計pivot!$28:$48,MATCH(集計2021年度酒販old!$B7,集計pivot!$A$28:$A$49,0),MATCH(集計2021年度酒販old!H$5,集計pivot!$28:$28,0)),0)</f>
        <v>0</v>
      </c>
      <c r="J7" s="30">
        <f>IFERROR(INDEX(集計pivot!$83:$104,MATCH(集計2021年度酒販old!$B7,集計pivot!$A$82:$A$104,0),MATCH(集計2021年度酒販old!H$5,集計pivot!$83:$83,0)),0)</f>
        <v>0</v>
      </c>
      <c r="K7" s="44">
        <f>G7+H7-I7</f>
        <v>10.440000000000001</v>
      </c>
      <c r="L7" s="43">
        <f>IFERROR(INDEX(集計pivot!$4:$23,MATCH(集計2021年度酒販old!$B7,集計pivot!$A$4:$A$23,0),MATCH(集計2021年度酒販old!L$5,集計pivot!$4:$4,0)),0)</f>
        <v>0</v>
      </c>
      <c r="M7" s="30">
        <f>IFERROR(INDEX(集計pivot!$28:$48,MATCH(集計2021年度酒販old!$B7,集計pivot!$A$28:$A$49,0),MATCH(集計2021年度酒販old!L$5,集計pivot!$28:$28,0)),0)</f>
        <v>0</v>
      </c>
      <c r="N7" s="30">
        <f>IFERROR(INDEX(集計pivot!$83:$104,MATCH(集計2021年度酒販old!$B7,集計pivot!$A$82:$A$104,0),MATCH(集計2021年度酒販old!L$5,集計pivot!$83:$83,0)),0)</f>
        <v>0</v>
      </c>
      <c r="O7" s="44">
        <f>K7+L7-M7</f>
        <v>10.440000000000001</v>
      </c>
      <c r="P7" s="43">
        <f>IFERROR(INDEX(集計pivot!$4:$23,MATCH(集計2021年度酒販old!$B7,集計pivot!$A$4:$A$23,0),MATCH(集計2021年度酒販old!P$5,集計pivot!$4:$4,0)),0)</f>
        <v>0</v>
      </c>
      <c r="Q7" s="30">
        <f>IFERROR(INDEX(集計pivot!$28:$48,MATCH(集計2021年度酒販old!$B7,集計pivot!$A$28:$A$49,0),MATCH(集計2021年度酒販old!P$5,集計pivot!$28:$28,0)),0)</f>
        <v>0</v>
      </c>
      <c r="R7" s="30">
        <f>IFERROR(INDEX(集計pivot!$83:$104,MATCH(集計2021年度酒販old!$B7,集計pivot!$A$82:$A$104,0),MATCH(集計2021年度酒販old!P$5,集計pivot!$83:$83,0)),0)</f>
        <v>0</v>
      </c>
      <c r="S7" s="44">
        <f>O7+P7-Q7</f>
        <v>10.440000000000001</v>
      </c>
      <c r="T7" s="43">
        <f>IFERROR(INDEX(集計pivot!$4:$23,MATCH(集計2021年度酒販old!$B7,集計pivot!$A$4:$A$23,0),MATCH(集計2021年度酒販old!T$5,集計pivot!$4:$4,0)),0)</f>
        <v>0</v>
      </c>
      <c r="U7" s="30">
        <f>IFERROR(INDEX(集計pivot!$28:$48,MATCH(集計2021年度酒販old!$B7,集計pivot!$A$28:$A$49,0),MATCH(集計2021年度酒販old!T$5,集計pivot!$28:$28,0)),0)</f>
        <v>0</v>
      </c>
      <c r="V7" s="30">
        <f>IFERROR(INDEX(集計pivot!$83:$104,MATCH(集計2021年度酒販old!$B7,集計pivot!$A$82:$A$104,0),MATCH(集計2021年度酒販old!T$5,集計pivot!$83:$83,0)),0)</f>
        <v>0</v>
      </c>
      <c r="W7" s="44">
        <f>S7+T7-U7</f>
        <v>10.440000000000001</v>
      </c>
      <c r="X7" s="43">
        <f>IFERROR(INDEX(集計pivot!$4:$23,MATCH(集計2021年度酒販old!$B7,集計pivot!$A$4:$A$23,0),MATCH(集計2021年度酒販old!X$5,集計pivot!$4:$4,0)),0)</f>
        <v>0</v>
      </c>
      <c r="Y7" s="30">
        <f>IFERROR(INDEX(集計pivot!$28:$48,MATCH(集計2021年度酒販old!$B7,集計pivot!$A$28:$A$49,0),MATCH(集計2021年度酒販old!X$5,集計pivot!$28:$28,0)),0)</f>
        <v>0</v>
      </c>
      <c r="Z7" s="30">
        <f>IFERROR(INDEX(集計pivot!$83:$104,MATCH(集計2021年度酒販old!$B7,集計pivot!$A$82:$A$104,0),MATCH(集計2021年度酒販old!X$5,集計pivot!$83:$83,0)),0)</f>
        <v>0</v>
      </c>
      <c r="AA7" s="44">
        <f>W7+X7-Y7</f>
        <v>10.440000000000001</v>
      </c>
      <c r="AB7" s="43">
        <f>IFERROR(INDEX(集計pivot!$4:$23,MATCH(集計2021年度酒販old!$B7,集計pivot!$A$4:$A$23,0),MATCH(集計2021年度酒販old!AB$5,集計pivot!$4:$4,0)),0)</f>
        <v>0</v>
      </c>
      <c r="AC7" s="30">
        <f>IFERROR(INDEX(集計pivot!$28:$48,MATCH(集計2021年度酒販old!$B7,集計pivot!$A$28:$A$49,0),MATCH(集計2021年度酒販old!AB$5,集計pivot!$28:$28,0)),0)</f>
        <v>0</v>
      </c>
      <c r="AD7" s="30">
        <f>IFERROR(INDEX(集計pivot!$83:$104,MATCH(集計2021年度酒販old!$B7,集計pivot!$A$82:$A$104,0),MATCH(集計2021年度酒販old!AB$5,集計pivot!$83:$83,0)),0)</f>
        <v>0</v>
      </c>
      <c r="AE7" s="44">
        <f>AA7+AB7-AC7</f>
        <v>10.440000000000001</v>
      </c>
      <c r="AF7" s="43">
        <f>IFERROR(INDEX(集計pivot!$4:$23,MATCH(集計2021年度酒販old!$B7,集計pivot!$A$4:$A$23,0),MATCH(集計2021年度酒販old!AF$5,集計pivot!$4:$4,0)),0)</f>
        <v>0</v>
      </c>
      <c r="AG7" s="30">
        <f>IFERROR(INDEX(集計pivot!$28:$48,MATCH(集計2021年度酒販old!$B7,集計pivot!$A$28:$A$49,0),MATCH(集計2021年度酒販old!AF$5,集計pivot!$28:$28,0)),0)</f>
        <v>0</v>
      </c>
      <c r="AH7" s="30">
        <f>IFERROR(INDEX(集計pivot!$83:$104,MATCH(集計2021年度酒販old!$B7,集計pivot!$A$82:$A$104,0),MATCH(集計2021年度酒販old!AF$5,集計pivot!$83:$83,0)),0)</f>
        <v>0</v>
      </c>
      <c r="AI7" s="44">
        <f>AE7+AF7-AG7</f>
        <v>10.440000000000001</v>
      </c>
      <c r="AJ7" s="36">
        <f>IFERROR(INDEX(集計pivot!$4:$23,MATCH(集計2021年度酒販old!$B7,集計pivot!$A$4:$A$23,0),MATCH(集計2021年度酒販old!AJ$5,集計pivot!$4:$4,0)),0)</f>
        <v>0</v>
      </c>
      <c r="AK7" s="30">
        <f>IFERROR(INDEX(集計pivot!$28:$48,MATCH(集計2021年度酒販old!$B7,集計pivot!$A$28:$A$49,0),MATCH(集計2021年度酒販old!AJ$5,集計pivot!$28:$28,0)),0)</f>
        <v>0</v>
      </c>
      <c r="AL7" s="30">
        <f>IFERROR(INDEX(集計pivot!$83:$104,MATCH(集計2021年度酒販old!$B7,集計pivot!$A$82:$A$104,0),MATCH(集計2021年度酒販old!AJ$5,集計pivot!$83:$83,0)),0)</f>
        <v>0</v>
      </c>
      <c r="AM7" s="32">
        <f>AI7+AJ7-AK7</f>
        <v>10.440000000000001</v>
      </c>
      <c r="AN7" s="43">
        <f>IFERROR(INDEX(集計pivot!$4:$23,MATCH(集計2021年度酒販old!$B7,集計pivot!$A$4:$A$23,0),MATCH(集計2021年度酒販old!AN$5,集計pivot!$4:$4,0)),0)</f>
        <v>0</v>
      </c>
      <c r="AO7" s="30">
        <f>IFERROR(INDEX(集計pivot!$28:$48,MATCH(集計2021年度酒販old!$B7,集計pivot!$A$28:$A$49,0),MATCH(集計2021年度酒販old!AN$5,集計pivot!$28:$28,0)),0)</f>
        <v>0</v>
      </c>
      <c r="AP7" s="30">
        <f>IFERROR(INDEX(集計pivot!$83:$104,MATCH(集計2021年度酒販old!$B7,集計pivot!$A$82:$A$104,0),MATCH(集計2021年度酒販old!AN$5,集計pivot!$83:$83,0)),0)</f>
        <v>0</v>
      </c>
      <c r="AQ7" s="44">
        <f>AM7+AN7-AO7</f>
        <v>10.440000000000001</v>
      </c>
      <c r="AR7" s="43">
        <f>IFERROR(INDEX(集計pivot!$4:$23,MATCH(集計2021年度酒販old!$B7,集計pivot!$A$4:$A$23,0),MATCH(集計2021年度酒販old!AR$5,集計pivot!$4:$4,0)),0)</f>
        <v>0</v>
      </c>
      <c r="AS7" s="30">
        <f>IFERROR(INDEX(集計pivot!$28:$48,MATCH(集計2021年度酒販old!$B7,集計pivot!$A$28:$A$49,0),MATCH(集計2021年度酒販old!AR$5,集計pivot!$28:$28,0)),0)</f>
        <v>0</v>
      </c>
      <c r="AT7" s="30">
        <f>IFERROR(INDEX(集計pivot!$83:$104,MATCH(集計2021年度酒販old!$B7,集計pivot!$A$82:$A$104,0),MATCH(集計2021年度酒販old!AR$5,集計pivot!$83:$83,0)),0)</f>
        <v>0</v>
      </c>
      <c r="AU7" s="44">
        <f>AQ7+AR7-AS7</f>
        <v>10.440000000000001</v>
      </c>
      <c r="AV7" s="36">
        <f>IFERROR(INDEX(集計pivot!$4:$23,MATCH(集計2021年度酒販old!$B7,集計pivot!$A$4:$A$23,0),MATCH(集計2021年度酒販old!AV$5,集計pivot!$4:$4,0)),0)</f>
        <v>0</v>
      </c>
      <c r="AW7" s="30">
        <f>IFERROR(INDEX(集計pivot!$28:$48,MATCH(集計2021年度酒販old!$B7,集計pivot!$A$28:$A$49,0),MATCH(集計2021年度酒販old!AV$5,集計pivot!$28:$28,0)),0)</f>
        <v>0</v>
      </c>
      <c r="AX7" s="30">
        <f>IFERROR(INDEX(集計pivot!$83:$104,MATCH(集計2021年度酒販old!$B7,集計pivot!$A$82:$A$104,0),MATCH(集計2021年度酒販old!AV$5,集計pivot!$83:$83,0)),0)</f>
        <v>0</v>
      </c>
      <c r="AY7" s="30">
        <f>AU7+AV7-AW7</f>
        <v>10.440000000000001</v>
      </c>
    </row>
    <row r="8" spans="2:51" x14ac:dyDescent="0.55000000000000004">
      <c r="B8" s="32" t="str">
        <f>'master（記入例）'!AL4</f>
        <v>合成清酒</v>
      </c>
      <c r="C8" s="38">
        <v>0</v>
      </c>
      <c r="D8" s="43">
        <f>IFERROR(INDEX(集計pivot!$4:$23,MATCH(集計2021年度酒販old!$B8,集計pivot!$A$4:$A$23,0),MATCH(集計2021年度酒販old!D$5,集計pivot!$4:$4,0)),0)</f>
        <v>0</v>
      </c>
      <c r="E8" s="30">
        <f>IFERROR(INDEX(集計pivot!$28:$48,MATCH(集計2021年度酒販old!$B8,集計pivot!$A$28:$A$49,0),MATCH(集計2021年度酒販old!D$5,集計pivot!$28:$28,0)),0)</f>
        <v>0</v>
      </c>
      <c r="F8" s="30">
        <f>IFERROR(INDEX(集計pivot!$83:$104,MATCH(集計2021年度酒販old!$B8,集計pivot!$A$82:$A$104,0),MATCH(集計2021年度酒販old!D$5,集計pivot!$83:$83,0)),0)</f>
        <v>0</v>
      </c>
      <c r="G8" s="44">
        <f t="shared" ref="G8:G23" si="0">C8+D8-E8</f>
        <v>0</v>
      </c>
      <c r="H8" s="43">
        <f>IFERROR(INDEX(集計pivot!$4:$23,MATCH(集計2021年度酒販old!$B8,集計pivot!$A$4:$A$23,0),MATCH(集計2021年度酒販old!H$5,集計pivot!$4:$4,0)),0)</f>
        <v>0</v>
      </c>
      <c r="I8" s="30">
        <f>IFERROR(INDEX(集計pivot!$28:$48,MATCH(集計2021年度酒販old!$B8,集計pivot!$A$28:$A$49,0),MATCH(集計2021年度酒販old!H$5,集計pivot!$28:$28,0)),0)</f>
        <v>0</v>
      </c>
      <c r="J8" s="30">
        <f>IFERROR(INDEX(集計pivot!$83:$104,MATCH(集計2021年度酒販old!$B8,集計pivot!$A$82:$A$104,0),MATCH(集計2021年度酒販old!H$5,集計pivot!$83:$83,0)),0)</f>
        <v>0</v>
      </c>
      <c r="K8" s="44">
        <f t="shared" ref="K8:K23" si="1">G8+H8-I8</f>
        <v>0</v>
      </c>
      <c r="L8" s="43">
        <f>IFERROR(INDEX(集計pivot!$4:$23,MATCH(集計2021年度酒販old!$B8,集計pivot!$A$4:$A$23,0),MATCH(集計2021年度酒販old!L$5,集計pivot!$4:$4,0)),0)</f>
        <v>0</v>
      </c>
      <c r="M8" s="30">
        <f>IFERROR(INDEX(集計pivot!$28:$48,MATCH(集計2021年度酒販old!$B8,集計pivot!$A$28:$A$49,0),MATCH(集計2021年度酒販old!L$5,集計pivot!$28:$28,0)),0)</f>
        <v>0</v>
      </c>
      <c r="N8" s="30">
        <f>IFERROR(INDEX(集計pivot!$83:$104,MATCH(集計2021年度酒販old!$B8,集計pivot!$A$82:$A$104,0),MATCH(集計2021年度酒販old!L$5,集計pivot!$83:$83,0)),0)</f>
        <v>0</v>
      </c>
      <c r="O8" s="44">
        <f t="shared" ref="O8:O23" si="2">K8+L8-M8</f>
        <v>0</v>
      </c>
      <c r="P8" s="43">
        <f>IFERROR(INDEX(集計pivot!$4:$23,MATCH(集計2021年度酒販old!$B8,集計pivot!$A$4:$A$23,0),MATCH(集計2021年度酒販old!P$5,集計pivot!$4:$4,0)),0)</f>
        <v>0</v>
      </c>
      <c r="Q8" s="30">
        <f>IFERROR(INDEX(集計pivot!$28:$48,MATCH(集計2021年度酒販old!$B8,集計pivot!$A$28:$A$49,0),MATCH(集計2021年度酒販old!P$5,集計pivot!$28:$28,0)),0)</f>
        <v>0</v>
      </c>
      <c r="R8" s="30">
        <f>IFERROR(INDEX(集計pivot!$83:$104,MATCH(集計2021年度酒販old!$B8,集計pivot!$A$82:$A$104,0),MATCH(集計2021年度酒販old!P$5,集計pivot!$83:$83,0)),0)</f>
        <v>0</v>
      </c>
      <c r="S8" s="44">
        <f t="shared" ref="S8:S23" si="3">O8+P8-Q8</f>
        <v>0</v>
      </c>
      <c r="T8" s="43">
        <f>IFERROR(INDEX(集計pivot!$4:$23,MATCH(集計2021年度酒販old!$B8,集計pivot!$A$4:$A$23,0),MATCH(集計2021年度酒販old!T$5,集計pivot!$4:$4,0)),0)</f>
        <v>0</v>
      </c>
      <c r="U8" s="30">
        <f>IFERROR(INDEX(集計pivot!$28:$48,MATCH(集計2021年度酒販old!$B8,集計pivot!$A$28:$A$49,0),MATCH(集計2021年度酒販old!T$5,集計pivot!$28:$28,0)),0)</f>
        <v>0</v>
      </c>
      <c r="V8" s="30">
        <f>IFERROR(INDEX(集計pivot!$83:$104,MATCH(集計2021年度酒販old!$B8,集計pivot!$A$82:$A$104,0),MATCH(集計2021年度酒販old!T$5,集計pivot!$83:$83,0)),0)</f>
        <v>0</v>
      </c>
      <c r="W8" s="44">
        <f t="shared" ref="W8:W23" si="4">S8+T8-U8</f>
        <v>0</v>
      </c>
      <c r="X8" s="43">
        <f>IFERROR(INDEX(集計pivot!$4:$23,MATCH(集計2021年度酒販old!$B8,集計pivot!$A$4:$A$23,0),MATCH(集計2021年度酒販old!X$5,集計pivot!$4:$4,0)),0)</f>
        <v>0</v>
      </c>
      <c r="Y8" s="30">
        <f>IFERROR(INDEX(集計pivot!$28:$48,MATCH(集計2021年度酒販old!$B8,集計pivot!$A$28:$A$49,0),MATCH(集計2021年度酒販old!X$5,集計pivot!$28:$28,0)),0)</f>
        <v>0</v>
      </c>
      <c r="Z8" s="30">
        <f>IFERROR(INDEX(集計pivot!$83:$104,MATCH(集計2021年度酒販old!$B8,集計pivot!$A$82:$A$104,0),MATCH(集計2021年度酒販old!X$5,集計pivot!$83:$83,0)),0)</f>
        <v>0</v>
      </c>
      <c r="AA8" s="44">
        <f t="shared" ref="AA8:AA23" si="5">W8+X8-Y8</f>
        <v>0</v>
      </c>
      <c r="AB8" s="43">
        <f>IFERROR(INDEX(集計pivot!$4:$23,MATCH(集計2021年度酒販old!$B8,集計pivot!$A$4:$A$23,0),MATCH(集計2021年度酒販old!AB$5,集計pivot!$4:$4,0)),0)</f>
        <v>0</v>
      </c>
      <c r="AC8" s="30">
        <f>IFERROR(INDEX(集計pivot!$28:$48,MATCH(集計2021年度酒販old!$B8,集計pivot!$A$28:$A$49,0),MATCH(集計2021年度酒販old!AB$5,集計pivot!$28:$28,0)),0)</f>
        <v>0</v>
      </c>
      <c r="AD8" s="30">
        <f>IFERROR(INDEX(集計pivot!$83:$104,MATCH(集計2021年度酒販old!$B8,集計pivot!$A$82:$A$104,0),MATCH(集計2021年度酒販old!AB$5,集計pivot!$83:$83,0)),0)</f>
        <v>0</v>
      </c>
      <c r="AE8" s="44">
        <f t="shared" ref="AE8:AE23" si="6">AA8+AB8-AC8</f>
        <v>0</v>
      </c>
      <c r="AF8" s="43">
        <f>IFERROR(INDEX(集計pivot!$4:$23,MATCH(集計2021年度酒販old!$B8,集計pivot!$A$4:$A$23,0),MATCH(集計2021年度酒販old!AF$5,集計pivot!$4:$4,0)),0)</f>
        <v>0</v>
      </c>
      <c r="AG8" s="30">
        <f>IFERROR(INDEX(集計pivot!$28:$48,MATCH(集計2021年度酒販old!$B8,集計pivot!$A$28:$A$49,0),MATCH(集計2021年度酒販old!AF$5,集計pivot!$28:$28,0)),0)</f>
        <v>0</v>
      </c>
      <c r="AH8" s="30">
        <f>IFERROR(INDEX(集計pivot!$83:$104,MATCH(集計2021年度酒販old!$B8,集計pivot!$A$82:$A$104,0),MATCH(集計2021年度酒販old!AF$5,集計pivot!$83:$83,0)),0)</f>
        <v>0</v>
      </c>
      <c r="AI8" s="44">
        <f t="shared" ref="AI8:AI23" si="7">AE8+AF8-AG8</f>
        <v>0</v>
      </c>
      <c r="AJ8" s="36">
        <f>IFERROR(INDEX(集計pivot!$4:$23,MATCH(集計2021年度酒販old!$B8,集計pivot!$A$4:$A$23,0),MATCH(集計2021年度酒販old!AJ$5,集計pivot!$4:$4,0)),0)</f>
        <v>0</v>
      </c>
      <c r="AK8" s="30">
        <f>IFERROR(INDEX(集計pivot!$28:$48,MATCH(集計2021年度酒販old!$B8,集計pivot!$A$28:$A$49,0),MATCH(集計2021年度酒販old!AJ$5,集計pivot!$28:$28,0)),0)</f>
        <v>0</v>
      </c>
      <c r="AL8" s="30">
        <f>IFERROR(INDEX(集計pivot!$83:$104,MATCH(集計2021年度酒販old!$B8,集計pivot!$A$82:$A$104,0),MATCH(集計2021年度酒販old!AJ$5,集計pivot!$83:$83,0)),0)</f>
        <v>0</v>
      </c>
      <c r="AM8" s="32">
        <f t="shared" ref="AM8:AM23" si="8">AI8+AJ8-AK8</f>
        <v>0</v>
      </c>
      <c r="AN8" s="43">
        <f>IFERROR(INDEX(集計pivot!$4:$23,MATCH(集計2021年度酒販old!$B8,集計pivot!$A$4:$A$23,0),MATCH(集計2021年度酒販old!AN$5,集計pivot!$4:$4,0)),0)</f>
        <v>0</v>
      </c>
      <c r="AO8" s="30">
        <f>IFERROR(INDEX(集計pivot!$28:$48,MATCH(集計2021年度酒販old!$B8,集計pivot!$A$28:$A$49,0),MATCH(集計2021年度酒販old!AN$5,集計pivot!$28:$28,0)),0)</f>
        <v>0</v>
      </c>
      <c r="AP8" s="30">
        <f>IFERROR(INDEX(集計pivot!$83:$104,MATCH(集計2021年度酒販old!$B8,集計pivot!$A$82:$A$104,0),MATCH(集計2021年度酒販old!AN$5,集計pivot!$83:$83,0)),0)</f>
        <v>0</v>
      </c>
      <c r="AQ8" s="44">
        <f t="shared" ref="AQ8:AQ23" si="9">AM8+AN8-AO8</f>
        <v>0</v>
      </c>
      <c r="AR8" s="43">
        <f>IFERROR(INDEX(集計pivot!$4:$23,MATCH(集計2021年度酒販old!$B8,集計pivot!$A$4:$A$23,0),MATCH(集計2021年度酒販old!AR$5,集計pivot!$4:$4,0)),0)</f>
        <v>0</v>
      </c>
      <c r="AS8" s="30">
        <f>IFERROR(INDEX(集計pivot!$28:$48,MATCH(集計2021年度酒販old!$B8,集計pivot!$A$28:$A$49,0),MATCH(集計2021年度酒販old!AR$5,集計pivot!$28:$28,0)),0)</f>
        <v>0</v>
      </c>
      <c r="AT8" s="30">
        <f>IFERROR(INDEX(集計pivot!$83:$104,MATCH(集計2021年度酒販old!$B8,集計pivot!$A$82:$A$104,0),MATCH(集計2021年度酒販old!AR$5,集計pivot!$83:$83,0)),0)</f>
        <v>0</v>
      </c>
      <c r="AU8" s="44">
        <f t="shared" ref="AU8:AU23" si="10">AQ8+AR8-AS8</f>
        <v>0</v>
      </c>
      <c r="AV8" s="36">
        <f>IFERROR(INDEX(集計pivot!$4:$23,MATCH(集計2021年度酒販old!$B8,集計pivot!$A$4:$A$23,0),MATCH(集計2021年度酒販old!AV$5,集計pivot!$4:$4,0)),0)</f>
        <v>0</v>
      </c>
      <c r="AW8" s="30">
        <f>IFERROR(INDEX(集計pivot!$28:$48,MATCH(集計2021年度酒販old!$B8,集計pivot!$A$28:$A$49,0),MATCH(集計2021年度酒販old!AV$5,集計pivot!$28:$28,0)),0)</f>
        <v>0</v>
      </c>
      <c r="AX8" s="30">
        <f>IFERROR(INDEX(集計pivot!$83:$104,MATCH(集計2021年度酒販old!$B8,集計pivot!$A$82:$A$104,0),MATCH(集計2021年度酒販old!AV$5,集計pivot!$83:$83,0)),0)</f>
        <v>0</v>
      </c>
      <c r="AY8" s="30">
        <f t="shared" ref="AY8:AY23" si="11">AU8+AV8-AW8</f>
        <v>0</v>
      </c>
    </row>
    <row r="9" spans="2:51" x14ac:dyDescent="0.55000000000000004">
      <c r="B9" s="32" t="str">
        <f>'master（記入例）'!AL5</f>
        <v>連続式蒸留焼酎</v>
      </c>
      <c r="C9" s="38">
        <v>0</v>
      </c>
      <c r="D9" s="43">
        <f>IFERROR(INDEX(集計pivot!$4:$23,MATCH(集計2021年度酒販old!$B9,集計pivot!$A$4:$A$23,0),MATCH(集計2021年度酒販old!D$5,集計pivot!$4:$4,0)),0)</f>
        <v>0</v>
      </c>
      <c r="E9" s="30">
        <f>IFERROR(INDEX(集計pivot!$28:$48,MATCH(集計2021年度酒販old!$B9,集計pivot!$A$28:$A$49,0),MATCH(集計2021年度酒販old!D$5,集計pivot!$28:$28,0)),0)</f>
        <v>0</v>
      </c>
      <c r="F9" s="30">
        <f>IFERROR(INDEX(集計pivot!$83:$104,MATCH(集計2021年度酒販old!$B9,集計pivot!$A$82:$A$104,0),MATCH(集計2021年度酒販old!D$5,集計pivot!$83:$83,0)),0)</f>
        <v>0</v>
      </c>
      <c r="G9" s="44">
        <f t="shared" si="0"/>
        <v>0</v>
      </c>
      <c r="H9" s="43">
        <f>IFERROR(INDEX(集計pivot!$4:$23,MATCH(集計2021年度酒販old!$B9,集計pivot!$A$4:$A$23,0),MATCH(集計2021年度酒販old!H$5,集計pivot!$4:$4,0)),0)</f>
        <v>0</v>
      </c>
      <c r="I9" s="30">
        <f>IFERROR(INDEX(集計pivot!$28:$48,MATCH(集計2021年度酒販old!$B9,集計pivot!$A$28:$A$49,0),MATCH(集計2021年度酒販old!H$5,集計pivot!$28:$28,0)),0)</f>
        <v>0</v>
      </c>
      <c r="J9" s="30">
        <f>IFERROR(INDEX(集計pivot!$83:$104,MATCH(集計2021年度酒販old!$B9,集計pivot!$A$82:$A$104,0),MATCH(集計2021年度酒販old!H$5,集計pivot!$83:$83,0)),0)</f>
        <v>0</v>
      </c>
      <c r="K9" s="44">
        <f t="shared" si="1"/>
        <v>0</v>
      </c>
      <c r="L9" s="43">
        <f>IFERROR(INDEX(集計pivot!$4:$23,MATCH(集計2021年度酒販old!$B9,集計pivot!$A$4:$A$23,0),MATCH(集計2021年度酒販old!L$5,集計pivot!$4:$4,0)),0)</f>
        <v>0</v>
      </c>
      <c r="M9" s="30">
        <f>IFERROR(INDEX(集計pivot!$28:$48,MATCH(集計2021年度酒販old!$B9,集計pivot!$A$28:$A$49,0),MATCH(集計2021年度酒販old!L$5,集計pivot!$28:$28,0)),0)</f>
        <v>0</v>
      </c>
      <c r="N9" s="30">
        <f>IFERROR(INDEX(集計pivot!$83:$104,MATCH(集計2021年度酒販old!$B9,集計pivot!$A$82:$A$104,0),MATCH(集計2021年度酒販old!L$5,集計pivot!$83:$83,0)),0)</f>
        <v>0</v>
      </c>
      <c r="O9" s="44">
        <f t="shared" si="2"/>
        <v>0</v>
      </c>
      <c r="P9" s="43">
        <f>IFERROR(INDEX(集計pivot!$4:$23,MATCH(集計2021年度酒販old!$B9,集計pivot!$A$4:$A$23,0),MATCH(集計2021年度酒販old!P$5,集計pivot!$4:$4,0)),0)</f>
        <v>0</v>
      </c>
      <c r="Q9" s="30">
        <f>IFERROR(INDEX(集計pivot!$28:$48,MATCH(集計2021年度酒販old!$B9,集計pivot!$A$28:$A$49,0),MATCH(集計2021年度酒販old!P$5,集計pivot!$28:$28,0)),0)</f>
        <v>0</v>
      </c>
      <c r="R9" s="30">
        <f>IFERROR(INDEX(集計pivot!$83:$104,MATCH(集計2021年度酒販old!$B9,集計pivot!$A$82:$A$104,0),MATCH(集計2021年度酒販old!P$5,集計pivot!$83:$83,0)),0)</f>
        <v>0</v>
      </c>
      <c r="S9" s="44">
        <f t="shared" si="3"/>
        <v>0</v>
      </c>
      <c r="T9" s="43">
        <f>IFERROR(INDEX(集計pivot!$4:$23,MATCH(集計2021年度酒販old!$B9,集計pivot!$A$4:$A$23,0),MATCH(集計2021年度酒販old!T$5,集計pivot!$4:$4,0)),0)</f>
        <v>0</v>
      </c>
      <c r="U9" s="30">
        <f>IFERROR(INDEX(集計pivot!$28:$48,MATCH(集計2021年度酒販old!$B9,集計pivot!$A$28:$A$49,0),MATCH(集計2021年度酒販old!T$5,集計pivot!$28:$28,0)),0)</f>
        <v>0</v>
      </c>
      <c r="V9" s="30">
        <f>IFERROR(INDEX(集計pivot!$83:$104,MATCH(集計2021年度酒販old!$B9,集計pivot!$A$82:$A$104,0),MATCH(集計2021年度酒販old!T$5,集計pivot!$83:$83,0)),0)</f>
        <v>0</v>
      </c>
      <c r="W9" s="44">
        <f t="shared" si="4"/>
        <v>0</v>
      </c>
      <c r="X9" s="43">
        <f>IFERROR(INDEX(集計pivot!$4:$23,MATCH(集計2021年度酒販old!$B9,集計pivot!$A$4:$A$23,0),MATCH(集計2021年度酒販old!X$5,集計pivot!$4:$4,0)),0)</f>
        <v>0</v>
      </c>
      <c r="Y9" s="30">
        <f>IFERROR(INDEX(集計pivot!$28:$48,MATCH(集計2021年度酒販old!$B9,集計pivot!$A$28:$A$49,0),MATCH(集計2021年度酒販old!X$5,集計pivot!$28:$28,0)),0)</f>
        <v>0</v>
      </c>
      <c r="Z9" s="30">
        <f>IFERROR(INDEX(集計pivot!$83:$104,MATCH(集計2021年度酒販old!$B9,集計pivot!$A$82:$A$104,0),MATCH(集計2021年度酒販old!X$5,集計pivot!$83:$83,0)),0)</f>
        <v>0</v>
      </c>
      <c r="AA9" s="44">
        <f t="shared" si="5"/>
        <v>0</v>
      </c>
      <c r="AB9" s="43">
        <f>IFERROR(INDEX(集計pivot!$4:$23,MATCH(集計2021年度酒販old!$B9,集計pivot!$A$4:$A$23,0),MATCH(集計2021年度酒販old!AB$5,集計pivot!$4:$4,0)),0)</f>
        <v>0</v>
      </c>
      <c r="AC9" s="30">
        <f>IFERROR(INDEX(集計pivot!$28:$48,MATCH(集計2021年度酒販old!$B9,集計pivot!$A$28:$A$49,0),MATCH(集計2021年度酒販old!AB$5,集計pivot!$28:$28,0)),0)</f>
        <v>0</v>
      </c>
      <c r="AD9" s="30">
        <f>IFERROR(INDEX(集計pivot!$83:$104,MATCH(集計2021年度酒販old!$B9,集計pivot!$A$82:$A$104,0),MATCH(集計2021年度酒販old!AB$5,集計pivot!$83:$83,0)),0)</f>
        <v>0</v>
      </c>
      <c r="AE9" s="44">
        <f t="shared" si="6"/>
        <v>0</v>
      </c>
      <c r="AF9" s="43">
        <f>IFERROR(INDEX(集計pivot!$4:$23,MATCH(集計2021年度酒販old!$B9,集計pivot!$A$4:$A$23,0),MATCH(集計2021年度酒販old!AF$5,集計pivot!$4:$4,0)),0)</f>
        <v>0</v>
      </c>
      <c r="AG9" s="30">
        <f>IFERROR(INDEX(集計pivot!$28:$48,MATCH(集計2021年度酒販old!$B9,集計pivot!$A$28:$A$49,0),MATCH(集計2021年度酒販old!AF$5,集計pivot!$28:$28,0)),0)</f>
        <v>0</v>
      </c>
      <c r="AH9" s="30">
        <f>IFERROR(INDEX(集計pivot!$83:$104,MATCH(集計2021年度酒販old!$B9,集計pivot!$A$82:$A$104,0),MATCH(集計2021年度酒販old!AF$5,集計pivot!$83:$83,0)),0)</f>
        <v>0</v>
      </c>
      <c r="AI9" s="44">
        <f t="shared" si="7"/>
        <v>0</v>
      </c>
      <c r="AJ9" s="36">
        <f>IFERROR(INDEX(集計pivot!$4:$23,MATCH(集計2021年度酒販old!$B9,集計pivot!$A$4:$A$23,0),MATCH(集計2021年度酒販old!AJ$5,集計pivot!$4:$4,0)),0)</f>
        <v>0</v>
      </c>
      <c r="AK9" s="30">
        <f>IFERROR(INDEX(集計pivot!$28:$48,MATCH(集計2021年度酒販old!$B9,集計pivot!$A$28:$A$49,0),MATCH(集計2021年度酒販old!AJ$5,集計pivot!$28:$28,0)),0)</f>
        <v>0</v>
      </c>
      <c r="AL9" s="30">
        <f>IFERROR(INDEX(集計pivot!$83:$104,MATCH(集計2021年度酒販old!$B9,集計pivot!$A$82:$A$104,0),MATCH(集計2021年度酒販old!AJ$5,集計pivot!$83:$83,0)),0)</f>
        <v>0</v>
      </c>
      <c r="AM9" s="32">
        <f t="shared" si="8"/>
        <v>0</v>
      </c>
      <c r="AN9" s="43">
        <f>IFERROR(INDEX(集計pivot!$4:$23,MATCH(集計2021年度酒販old!$B9,集計pivot!$A$4:$A$23,0),MATCH(集計2021年度酒販old!AN$5,集計pivot!$4:$4,0)),0)</f>
        <v>0</v>
      </c>
      <c r="AO9" s="30">
        <f>IFERROR(INDEX(集計pivot!$28:$48,MATCH(集計2021年度酒販old!$B9,集計pivot!$A$28:$A$49,0),MATCH(集計2021年度酒販old!AN$5,集計pivot!$28:$28,0)),0)</f>
        <v>0</v>
      </c>
      <c r="AP9" s="30">
        <f>IFERROR(INDEX(集計pivot!$83:$104,MATCH(集計2021年度酒販old!$B9,集計pivot!$A$82:$A$104,0),MATCH(集計2021年度酒販old!AN$5,集計pivot!$83:$83,0)),0)</f>
        <v>0</v>
      </c>
      <c r="AQ9" s="44">
        <f t="shared" si="9"/>
        <v>0</v>
      </c>
      <c r="AR9" s="43">
        <f>IFERROR(INDEX(集計pivot!$4:$23,MATCH(集計2021年度酒販old!$B9,集計pivot!$A$4:$A$23,0),MATCH(集計2021年度酒販old!AR$5,集計pivot!$4:$4,0)),0)</f>
        <v>0</v>
      </c>
      <c r="AS9" s="30">
        <f>IFERROR(INDEX(集計pivot!$28:$48,MATCH(集計2021年度酒販old!$B9,集計pivot!$A$28:$A$49,0),MATCH(集計2021年度酒販old!AR$5,集計pivot!$28:$28,0)),0)</f>
        <v>0</v>
      </c>
      <c r="AT9" s="30">
        <f>IFERROR(INDEX(集計pivot!$83:$104,MATCH(集計2021年度酒販old!$B9,集計pivot!$A$82:$A$104,0),MATCH(集計2021年度酒販old!AR$5,集計pivot!$83:$83,0)),0)</f>
        <v>0</v>
      </c>
      <c r="AU9" s="44">
        <f t="shared" si="10"/>
        <v>0</v>
      </c>
      <c r="AV9" s="36">
        <f>IFERROR(INDEX(集計pivot!$4:$23,MATCH(集計2021年度酒販old!$B9,集計pivot!$A$4:$A$23,0),MATCH(集計2021年度酒販old!AV$5,集計pivot!$4:$4,0)),0)</f>
        <v>0</v>
      </c>
      <c r="AW9" s="30">
        <f>IFERROR(INDEX(集計pivot!$28:$48,MATCH(集計2021年度酒販old!$B9,集計pivot!$A$28:$A$49,0),MATCH(集計2021年度酒販old!AV$5,集計pivot!$28:$28,0)),0)</f>
        <v>0</v>
      </c>
      <c r="AX9" s="30">
        <f>IFERROR(INDEX(集計pivot!$83:$104,MATCH(集計2021年度酒販old!$B9,集計pivot!$A$82:$A$104,0),MATCH(集計2021年度酒販old!AV$5,集計pivot!$83:$83,0)),0)</f>
        <v>0</v>
      </c>
      <c r="AY9" s="30">
        <f t="shared" si="11"/>
        <v>0</v>
      </c>
    </row>
    <row r="10" spans="2:51" x14ac:dyDescent="0.55000000000000004">
      <c r="B10" s="32" t="str">
        <f>'master（記入例）'!AL6</f>
        <v>単式蒸留焼酎</v>
      </c>
      <c r="C10" s="38">
        <v>0</v>
      </c>
      <c r="D10" s="43">
        <f>IFERROR(INDEX(集計pivot!$4:$23,MATCH(集計2021年度酒販old!$B10,集計pivot!$A$4:$A$23,0),MATCH(集計2021年度酒販old!D$5,集計pivot!$4:$4,0)),0)</f>
        <v>0</v>
      </c>
      <c r="E10" s="30">
        <f>IFERROR(INDEX(集計pivot!$28:$48,MATCH(集計2021年度酒販old!$B10,集計pivot!$A$28:$A$49,0),MATCH(集計2021年度酒販old!D$5,集計pivot!$28:$28,0)),0)</f>
        <v>0</v>
      </c>
      <c r="F10" s="30">
        <f>IFERROR(INDEX(集計pivot!$83:$104,MATCH(集計2021年度酒販old!$B10,集計pivot!$A$82:$A$104,0),MATCH(集計2021年度酒販old!D$5,集計pivot!$83:$83,0)),0)</f>
        <v>0</v>
      </c>
      <c r="G10" s="44">
        <f t="shared" si="0"/>
        <v>0</v>
      </c>
      <c r="H10" s="43">
        <f>IFERROR(INDEX(集計pivot!$4:$23,MATCH(集計2021年度酒販old!$B10,集計pivot!$A$4:$A$23,0),MATCH(集計2021年度酒販old!H$5,集計pivot!$4:$4,0)),0)</f>
        <v>0</v>
      </c>
      <c r="I10" s="30">
        <f>IFERROR(INDEX(集計pivot!$28:$48,MATCH(集計2021年度酒販old!$B10,集計pivot!$A$28:$A$49,0),MATCH(集計2021年度酒販old!H$5,集計pivot!$28:$28,0)),0)</f>
        <v>0</v>
      </c>
      <c r="J10" s="30">
        <f>IFERROR(INDEX(集計pivot!$83:$104,MATCH(集計2021年度酒販old!$B10,集計pivot!$A$82:$A$104,0),MATCH(集計2021年度酒販old!H$5,集計pivot!$83:$83,0)),0)</f>
        <v>0</v>
      </c>
      <c r="K10" s="44">
        <f t="shared" si="1"/>
        <v>0</v>
      </c>
      <c r="L10" s="43">
        <f>IFERROR(INDEX(集計pivot!$4:$23,MATCH(集計2021年度酒販old!$B10,集計pivot!$A$4:$A$23,0),MATCH(集計2021年度酒販old!L$5,集計pivot!$4:$4,0)),0)</f>
        <v>0</v>
      </c>
      <c r="M10" s="30">
        <f>IFERROR(INDEX(集計pivot!$28:$48,MATCH(集計2021年度酒販old!$B10,集計pivot!$A$28:$A$49,0),MATCH(集計2021年度酒販old!L$5,集計pivot!$28:$28,0)),0)</f>
        <v>0</v>
      </c>
      <c r="N10" s="30">
        <f>IFERROR(INDEX(集計pivot!$83:$104,MATCH(集計2021年度酒販old!$B10,集計pivot!$A$82:$A$104,0),MATCH(集計2021年度酒販old!L$5,集計pivot!$83:$83,0)),0)</f>
        <v>0</v>
      </c>
      <c r="O10" s="44">
        <f t="shared" si="2"/>
        <v>0</v>
      </c>
      <c r="P10" s="43">
        <f>IFERROR(INDEX(集計pivot!$4:$23,MATCH(集計2021年度酒販old!$B10,集計pivot!$A$4:$A$23,0),MATCH(集計2021年度酒販old!P$5,集計pivot!$4:$4,0)),0)</f>
        <v>0</v>
      </c>
      <c r="Q10" s="30">
        <f>IFERROR(INDEX(集計pivot!$28:$48,MATCH(集計2021年度酒販old!$B10,集計pivot!$A$28:$A$49,0),MATCH(集計2021年度酒販old!P$5,集計pivot!$28:$28,0)),0)</f>
        <v>0</v>
      </c>
      <c r="R10" s="30">
        <f>IFERROR(INDEX(集計pivot!$83:$104,MATCH(集計2021年度酒販old!$B10,集計pivot!$A$82:$A$104,0),MATCH(集計2021年度酒販old!P$5,集計pivot!$83:$83,0)),0)</f>
        <v>0</v>
      </c>
      <c r="S10" s="44">
        <f t="shared" si="3"/>
        <v>0</v>
      </c>
      <c r="T10" s="43">
        <f>IFERROR(INDEX(集計pivot!$4:$23,MATCH(集計2021年度酒販old!$B10,集計pivot!$A$4:$A$23,0),MATCH(集計2021年度酒販old!T$5,集計pivot!$4:$4,0)),0)</f>
        <v>0</v>
      </c>
      <c r="U10" s="30">
        <f>IFERROR(INDEX(集計pivot!$28:$48,MATCH(集計2021年度酒販old!$B10,集計pivot!$A$28:$A$49,0),MATCH(集計2021年度酒販old!T$5,集計pivot!$28:$28,0)),0)</f>
        <v>0</v>
      </c>
      <c r="V10" s="30">
        <f>IFERROR(INDEX(集計pivot!$83:$104,MATCH(集計2021年度酒販old!$B10,集計pivot!$A$82:$A$104,0),MATCH(集計2021年度酒販old!T$5,集計pivot!$83:$83,0)),0)</f>
        <v>0</v>
      </c>
      <c r="W10" s="44">
        <f t="shared" si="4"/>
        <v>0</v>
      </c>
      <c r="X10" s="43">
        <f>IFERROR(INDEX(集計pivot!$4:$23,MATCH(集計2021年度酒販old!$B10,集計pivot!$A$4:$A$23,0),MATCH(集計2021年度酒販old!X$5,集計pivot!$4:$4,0)),0)</f>
        <v>0</v>
      </c>
      <c r="Y10" s="30">
        <f>IFERROR(INDEX(集計pivot!$28:$48,MATCH(集計2021年度酒販old!$B10,集計pivot!$A$28:$A$49,0),MATCH(集計2021年度酒販old!X$5,集計pivot!$28:$28,0)),0)</f>
        <v>0</v>
      </c>
      <c r="Z10" s="30">
        <f>IFERROR(INDEX(集計pivot!$83:$104,MATCH(集計2021年度酒販old!$B10,集計pivot!$A$82:$A$104,0),MATCH(集計2021年度酒販old!X$5,集計pivot!$83:$83,0)),0)</f>
        <v>0</v>
      </c>
      <c r="AA10" s="44">
        <f t="shared" si="5"/>
        <v>0</v>
      </c>
      <c r="AB10" s="43">
        <f>IFERROR(INDEX(集計pivot!$4:$23,MATCH(集計2021年度酒販old!$B10,集計pivot!$A$4:$A$23,0),MATCH(集計2021年度酒販old!AB$5,集計pivot!$4:$4,0)),0)</f>
        <v>0</v>
      </c>
      <c r="AC10" s="30">
        <f>IFERROR(INDEX(集計pivot!$28:$48,MATCH(集計2021年度酒販old!$B10,集計pivot!$A$28:$A$49,0),MATCH(集計2021年度酒販old!AB$5,集計pivot!$28:$28,0)),0)</f>
        <v>0</v>
      </c>
      <c r="AD10" s="30">
        <f>IFERROR(INDEX(集計pivot!$83:$104,MATCH(集計2021年度酒販old!$B10,集計pivot!$A$82:$A$104,0),MATCH(集計2021年度酒販old!AB$5,集計pivot!$83:$83,0)),0)</f>
        <v>0</v>
      </c>
      <c r="AE10" s="44">
        <f t="shared" si="6"/>
        <v>0</v>
      </c>
      <c r="AF10" s="43">
        <f>IFERROR(INDEX(集計pivot!$4:$23,MATCH(集計2021年度酒販old!$B10,集計pivot!$A$4:$A$23,0),MATCH(集計2021年度酒販old!AF$5,集計pivot!$4:$4,0)),0)</f>
        <v>0</v>
      </c>
      <c r="AG10" s="30">
        <f>IFERROR(INDEX(集計pivot!$28:$48,MATCH(集計2021年度酒販old!$B10,集計pivot!$A$28:$A$49,0),MATCH(集計2021年度酒販old!AF$5,集計pivot!$28:$28,0)),0)</f>
        <v>0</v>
      </c>
      <c r="AH10" s="30">
        <f>IFERROR(INDEX(集計pivot!$83:$104,MATCH(集計2021年度酒販old!$B10,集計pivot!$A$82:$A$104,0),MATCH(集計2021年度酒販old!AF$5,集計pivot!$83:$83,0)),0)</f>
        <v>0</v>
      </c>
      <c r="AI10" s="44">
        <f t="shared" si="7"/>
        <v>0</v>
      </c>
      <c r="AJ10" s="36">
        <f>IFERROR(INDEX(集計pivot!$4:$23,MATCH(集計2021年度酒販old!$B10,集計pivot!$A$4:$A$23,0),MATCH(集計2021年度酒販old!AJ$5,集計pivot!$4:$4,0)),0)</f>
        <v>0</v>
      </c>
      <c r="AK10" s="30">
        <f>IFERROR(INDEX(集計pivot!$28:$48,MATCH(集計2021年度酒販old!$B10,集計pivot!$A$28:$A$49,0),MATCH(集計2021年度酒販old!AJ$5,集計pivot!$28:$28,0)),0)</f>
        <v>0</v>
      </c>
      <c r="AL10" s="30">
        <f>IFERROR(INDEX(集計pivot!$83:$104,MATCH(集計2021年度酒販old!$B10,集計pivot!$A$82:$A$104,0),MATCH(集計2021年度酒販old!AJ$5,集計pivot!$83:$83,0)),0)</f>
        <v>0</v>
      </c>
      <c r="AM10" s="32">
        <f t="shared" si="8"/>
        <v>0</v>
      </c>
      <c r="AN10" s="43">
        <f>IFERROR(INDEX(集計pivot!$4:$23,MATCH(集計2021年度酒販old!$B10,集計pivot!$A$4:$A$23,0),MATCH(集計2021年度酒販old!AN$5,集計pivot!$4:$4,0)),0)</f>
        <v>0</v>
      </c>
      <c r="AO10" s="30">
        <f>IFERROR(INDEX(集計pivot!$28:$48,MATCH(集計2021年度酒販old!$B10,集計pivot!$A$28:$A$49,0),MATCH(集計2021年度酒販old!AN$5,集計pivot!$28:$28,0)),0)</f>
        <v>0</v>
      </c>
      <c r="AP10" s="30">
        <f>IFERROR(INDEX(集計pivot!$83:$104,MATCH(集計2021年度酒販old!$B10,集計pivot!$A$82:$A$104,0),MATCH(集計2021年度酒販old!AN$5,集計pivot!$83:$83,0)),0)</f>
        <v>0</v>
      </c>
      <c r="AQ10" s="44">
        <f t="shared" si="9"/>
        <v>0</v>
      </c>
      <c r="AR10" s="43">
        <f>IFERROR(INDEX(集計pivot!$4:$23,MATCH(集計2021年度酒販old!$B10,集計pivot!$A$4:$A$23,0),MATCH(集計2021年度酒販old!AR$5,集計pivot!$4:$4,0)),0)</f>
        <v>0</v>
      </c>
      <c r="AS10" s="30">
        <f>IFERROR(INDEX(集計pivot!$28:$48,MATCH(集計2021年度酒販old!$B10,集計pivot!$A$28:$A$49,0),MATCH(集計2021年度酒販old!AR$5,集計pivot!$28:$28,0)),0)</f>
        <v>0</v>
      </c>
      <c r="AT10" s="30">
        <f>IFERROR(INDEX(集計pivot!$83:$104,MATCH(集計2021年度酒販old!$B10,集計pivot!$A$82:$A$104,0),MATCH(集計2021年度酒販old!AR$5,集計pivot!$83:$83,0)),0)</f>
        <v>0</v>
      </c>
      <c r="AU10" s="44">
        <f t="shared" si="10"/>
        <v>0</v>
      </c>
      <c r="AV10" s="36">
        <f>IFERROR(INDEX(集計pivot!$4:$23,MATCH(集計2021年度酒販old!$B10,集計pivot!$A$4:$A$23,0),MATCH(集計2021年度酒販old!AV$5,集計pivot!$4:$4,0)),0)</f>
        <v>0</v>
      </c>
      <c r="AW10" s="30">
        <f>IFERROR(INDEX(集計pivot!$28:$48,MATCH(集計2021年度酒販old!$B10,集計pivot!$A$28:$A$49,0),MATCH(集計2021年度酒販old!AV$5,集計pivot!$28:$28,0)),0)</f>
        <v>0</v>
      </c>
      <c r="AX10" s="30">
        <f>IFERROR(INDEX(集計pivot!$83:$104,MATCH(集計2021年度酒販old!$B10,集計pivot!$A$82:$A$104,0),MATCH(集計2021年度酒販old!AV$5,集計pivot!$83:$83,0)),0)</f>
        <v>0</v>
      </c>
      <c r="AY10" s="30">
        <f t="shared" si="11"/>
        <v>0</v>
      </c>
    </row>
    <row r="11" spans="2:51" x14ac:dyDescent="0.55000000000000004">
      <c r="B11" s="32" t="str">
        <f>'master（記入例）'!AL7</f>
        <v>みりん</v>
      </c>
      <c r="C11" s="38">
        <v>0</v>
      </c>
      <c r="D11" s="43">
        <f>IFERROR(INDEX(集計pivot!$4:$23,MATCH(集計2021年度酒販old!$B11,集計pivot!$A$4:$A$23,0),MATCH(集計2021年度酒販old!D$5,集計pivot!$4:$4,0)),0)</f>
        <v>0</v>
      </c>
      <c r="E11" s="30">
        <f>IFERROR(INDEX(集計pivot!$28:$48,MATCH(集計2021年度酒販old!$B11,集計pivot!$A$28:$A$49,0),MATCH(集計2021年度酒販old!D$5,集計pivot!$28:$28,0)),0)</f>
        <v>0</v>
      </c>
      <c r="F11" s="30">
        <f>IFERROR(INDEX(集計pivot!$83:$104,MATCH(集計2021年度酒販old!$B11,集計pivot!$A$82:$A$104,0),MATCH(集計2021年度酒販old!D$5,集計pivot!$83:$83,0)),0)</f>
        <v>0</v>
      </c>
      <c r="G11" s="44">
        <f t="shared" si="0"/>
        <v>0</v>
      </c>
      <c r="H11" s="43">
        <f>IFERROR(INDEX(集計pivot!$4:$23,MATCH(集計2021年度酒販old!$B11,集計pivot!$A$4:$A$23,0),MATCH(集計2021年度酒販old!H$5,集計pivot!$4:$4,0)),0)</f>
        <v>0</v>
      </c>
      <c r="I11" s="30">
        <f>IFERROR(INDEX(集計pivot!$28:$48,MATCH(集計2021年度酒販old!$B11,集計pivot!$A$28:$A$49,0),MATCH(集計2021年度酒販old!H$5,集計pivot!$28:$28,0)),0)</f>
        <v>0</v>
      </c>
      <c r="J11" s="30">
        <f>IFERROR(INDEX(集計pivot!$83:$104,MATCH(集計2021年度酒販old!$B11,集計pivot!$A$82:$A$104,0),MATCH(集計2021年度酒販old!H$5,集計pivot!$83:$83,0)),0)</f>
        <v>0</v>
      </c>
      <c r="K11" s="44">
        <f t="shared" si="1"/>
        <v>0</v>
      </c>
      <c r="L11" s="43">
        <f>IFERROR(INDEX(集計pivot!$4:$23,MATCH(集計2021年度酒販old!$B11,集計pivot!$A$4:$A$23,0),MATCH(集計2021年度酒販old!L$5,集計pivot!$4:$4,0)),0)</f>
        <v>0</v>
      </c>
      <c r="M11" s="30">
        <f>IFERROR(INDEX(集計pivot!$28:$48,MATCH(集計2021年度酒販old!$B11,集計pivot!$A$28:$A$49,0),MATCH(集計2021年度酒販old!L$5,集計pivot!$28:$28,0)),0)</f>
        <v>0</v>
      </c>
      <c r="N11" s="30">
        <f>IFERROR(INDEX(集計pivot!$83:$104,MATCH(集計2021年度酒販old!$B11,集計pivot!$A$82:$A$104,0),MATCH(集計2021年度酒販old!L$5,集計pivot!$83:$83,0)),0)</f>
        <v>0</v>
      </c>
      <c r="O11" s="44">
        <f t="shared" si="2"/>
        <v>0</v>
      </c>
      <c r="P11" s="43">
        <f>IFERROR(INDEX(集計pivot!$4:$23,MATCH(集計2021年度酒販old!$B11,集計pivot!$A$4:$A$23,0),MATCH(集計2021年度酒販old!P$5,集計pivot!$4:$4,0)),0)</f>
        <v>0</v>
      </c>
      <c r="Q11" s="30">
        <f>IFERROR(INDEX(集計pivot!$28:$48,MATCH(集計2021年度酒販old!$B11,集計pivot!$A$28:$A$49,0),MATCH(集計2021年度酒販old!P$5,集計pivot!$28:$28,0)),0)</f>
        <v>0</v>
      </c>
      <c r="R11" s="30">
        <f>IFERROR(INDEX(集計pivot!$83:$104,MATCH(集計2021年度酒販old!$B11,集計pivot!$A$82:$A$104,0),MATCH(集計2021年度酒販old!P$5,集計pivot!$83:$83,0)),0)</f>
        <v>0</v>
      </c>
      <c r="S11" s="44">
        <f t="shared" si="3"/>
        <v>0</v>
      </c>
      <c r="T11" s="43">
        <f>IFERROR(INDEX(集計pivot!$4:$23,MATCH(集計2021年度酒販old!$B11,集計pivot!$A$4:$A$23,0),MATCH(集計2021年度酒販old!T$5,集計pivot!$4:$4,0)),0)</f>
        <v>0</v>
      </c>
      <c r="U11" s="30">
        <f>IFERROR(INDEX(集計pivot!$28:$48,MATCH(集計2021年度酒販old!$B11,集計pivot!$A$28:$A$49,0),MATCH(集計2021年度酒販old!T$5,集計pivot!$28:$28,0)),0)</f>
        <v>0</v>
      </c>
      <c r="V11" s="30">
        <f>IFERROR(INDEX(集計pivot!$83:$104,MATCH(集計2021年度酒販old!$B11,集計pivot!$A$82:$A$104,0),MATCH(集計2021年度酒販old!T$5,集計pivot!$83:$83,0)),0)</f>
        <v>0</v>
      </c>
      <c r="W11" s="44">
        <f t="shared" si="4"/>
        <v>0</v>
      </c>
      <c r="X11" s="43">
        <f>IFERROR(INDEX(集計pivot!$4:$23,MATCH(集計2021年度酒販old!$B11,集計pivot!$A$4:$A$23,0),MATCH(集計2021年度酒販old!X$5,集計pivot!$4:$4,0)),0)</f>
        <v>0</v>
      </c>
      <c r="Y11" s="30">
        <f>IFERROR(INDEX(集計pivot!$28:$48,MATCH(集計2021年度酒販old!$B11,集計pivot!$A$28:$A$49,0),MATCH(集計2021年度酒販old!X$5,集計pivot!$28:$28,0)),0)</f>
        <v>0</v>
      </c>
      <c r="Z11" s="30">
        <f>IFERROR(INDEX(集計pivot!$83:$104,MATCH(集計2021年度酒販old!$B11,集計pivot!$A$82:$A$104,0),MATCH(集計2021年度酒販old!X$5,集計pivot!$83:$83,0)),0)</f>
        <v>0</v>
      </c>
      <c r="AA11" s="44">
        <f t="shared" si="5"/>
        <v>0</v>
      </c>
      <c r="AB11" s="43">
        <f>IFERROR(INDEX(集計pivot!$4:$23,MATCH(集計2021年度酒販old!$B11,集計pivot!$A$4:$A$23,0),MATCH(集計2021年度酒販old!AB$5,集計pivot!$4:$4,0)),0)</f>
        <v>0</v>
      </c>
      <c r="AC11" s="30">
        <f>IFERROR(INDEX(集計pivot!$28:$48,MATCH(集計2021年度酒販old!$B11,集計pivot!$A$28:$A$49,0),MATCH(集計2021年度酒販old!AB$5,集計pivot!$28:$28,0)),0)</f>
        <v>0</v>
      </c>
      <c r="AD11" s="30">
        <f>IFERROR(INDEX(集計pivot!$83:$104,MATCH(集計2021年度酒販old!$B11,集計pivot!$A$82:$A$104,0),MATCH(集計2021年度酒販old!AB$5,集計pivot!$83:$83,0)),0)</f>
        <v>0</v>
      </c>
      <c r="AE11" s="44">
        <f t="shared" si="6"/>
        <v>0</v>
      </c>
      <c r="AF11" s="43">
        <f>IFERROR(INDEX(集計pivot!$4:$23,MATCH(集計2021年度酒販old!$B11,集計pivot!$A$4:$A$23,0),MATCH(集計2021年度酒販old!AF$5,集計pivot!$4:$4,0)),0)</f>
        <v>0</v>
      </c>
      <c r="AG11" s="30">
        <f>IFERROR(INDEX(集計pivot!$28:$48,MATCH(集計2021年度酒販old!$B11,集計pivot!$A$28:$A$49,0),MATCH(集計2021年度酒販old!AF$5,集計pivot!$28:$28,0)),0)</f>
        <v>0</v>
      </c>
      <c r="AH11" s="30">
        <f>IFERROR(INDEX(集計pivot!$83:$104,MATCH(集計2021年度酒販old!$B11,集計pivot!$A$82:$A$104,0),MATCH(集計2021年度酒販old!AF$5,集計pivot!$83:$83,0)),0)</f>
        <v>0</v>
      </c>
      <c r="AI11" s="44">
        <f t="shared" si="7"/>
        <v>0</v>
      </c>
      <c r="AJ11" s="36">
        <f>IFERROR(INDEX(集計pivot!$4:$23,MATCH(集計2021年度酒販old!$B11,集計pivot!$A$4:$A$23,0),MATCH(集計2021年度酒販old!AJ$5,集計pivot!$4:$4,0)),0)</f>
        <v>0</v>
      </c>
      <c r="AK11" s="30">
        <f>IFERROR(INDEX(集計pivot!$28:$48,MATCH(集計2021年度酒販old!$B11,集計pivot!$A$28:$A$49,0),MATCH(集計2021年度酒販old!AJ$5,集計pivot!$28:$28,0)),0)</f>
        <v>0</v>
      </c>
      <c r="AL11" s="30">
        <f>IFERROR(INDEX(集計pivot!$83:$104,MATCH(集計2021年度酒販old!$B11,集計pivot!$A$82:$A$104,0),MATCH(集計2021年度酒販old!AJ$5,集計pivot!$83:$83,0)),0)</f>
        <v>0</v>
      </c>
      <c r="AM11" s="32">
        <f t="shared" si="8"/>
        <v>0</v>
      </c>
      <c r="AN11" s="43">
        <f>IFERROR(INDEX(集計pivot!$4:$23,MATCH(集計2021年度酒販old!$B11,集計pivot!$A$4:$A$23,0),MATCH(集計2021年度酒販old!AN$5,集計pivot!$4:$4,0)),0)</f>
        <v>0</v>
      </c>
      <c r="AO11" s="30">
        <f>IFERROR(INDEX(集計pivot!$28:$48,MATCH(集計2021年度酒販old!$B11,集計pivot!$A$28:$A$49,0),MATCH(集計2021年度酒販old!AN$5,集計pivot!$28:$28,0)),0)</f>
        <v>0</v>
      </c>
      <c r="AP11" s="30">
        <f>IFERROR(INDEX(集計pivot!$83:$104,MATCH(集計2021年度酒販old!$B11,集計pivot!$A$82:$A$104,0),MATCH(集計2021年度酒販old!AN$5,集計pivot!$83:$83,0)),0)</f>
        <v>0</v>
      </c>
      <c r="AQ11" s="44">
        <f t="shared" si="9"/>
        <v>0</v>
      </c>
      <c r="AR11" s="43">
        <f>IFERROR(INDEX(集計pivot!$4:$23,MATCH(集計2021年度酒販old!$B11,集計pivot!$A$4:$A$23,0),MATCH(集計2021年度酒販old!AR$5,集計pivot!$4:$4,0)),0)</f>
        <v>0</v>
      </c>
      <c r="AS11" s="30">
        <f>IFERROR(INDEX(集計pivot!$28:$48,MATCH(集計2021年度酒販old!$B11,集計pivot!$A$28:$A$49,0),MATCH(集計2021年度酒販old!AR$5,集計pivot!$28:$28,0)),0)</f>
        <v>0</v>
      </c>
      <c r="AT11" s="30">
        <f>IFERROR(INDEX(集計pivot!$83:$104,MATCH(集計2021年度酒販old!$B11,集計pivot!$A$82:$A$104,0),MATCH(集計2021年度酒販old!AR$5,集計pivot!$83:$83,0)),0)</f>
        <v>0</v>
      </c>
      <c r="AU11" s="44">
        <f t="shared" si="10"/>
        <v>0</v>
      </c>
      <c r="AV11" s="36">
        <f>IFERROR(INDEX(集計pivot!$4:$23,MATCH(集計2021年度酒販old!$B11,集計pivot!$A$4:$A$23,0),MATCH(集計2021年度酒販old!AV$5,集計pivot!$4:$4,0)),0)</f>
        <v>0</v>
      </c>
      <c r="AW11" s="30">
        <f>IFERROR(INDEX(集計pivot!$28:$48,MATCH(集計2021年度酒販old!$B11,集計pivot!$A$28:$A$49,0),MATCH(集計2021年度酒販old!AV$5,集計pivot!$28:$28,0)),0)</f>
        <v>0</v>
      </c>
      <c r="AX11" s="30">
        <f>IFERROR(INDEX(集計pivot!$83:$104,MATCH(集計2021年度酒販old!$B11,集計pivot!$A$82:$A$104,0),MATCH(集計2021年度酒販old!AV$5,集計pivot!$83:$83,0)),0)</f>
        <v>0</v>
      </c>
      <c r="AY11" s="30">
        <f t="shared" si="11"/>
        <v>0</v>
      </c>
    </row>
    <row r="12" spans="2:51" x14ac:dyDescent="0.55000000000000004">
      <c r="B12" s="32" t="str">
        <f>'master（記入例）'!AL8</f>
        <v>ビール</v>
      </c>
      <c r="C12" s="38">
        <v>4.0999999999999996</v>
      </c>
      <c r="D12" s="43">
        <f>IFERROR(INDEX(集計pivot!$4:$23,MATCH(集計2021年度酒販old!$B12,集計pivot!$A$4:$A$23,0),MATCH(集計2021年度酒販old!D$5,集計pivot!$4:$4,0)),0)</f>
        <v>0</v>
      </c>
      <c r="E12" s="30">
        <f>IFERROR(INDEX(集計pivot!$28:$48,MATCH(集計2021年度酒販old!$B12,集計pivot!$A$28:$A$49,0),MATCH(集計2021年度酒販old!D$5,集計pivot!$28:$28,0)),0)</f>
        <v>0</v>
      </c>
      <c r="F12" s="30">
        <f>IFERROR(INDEX(集計pivot!$83:$104,MATCH(集計2021年度酒販old!$B12,集計pivot!$A$82:$A$104,0),MATCH(集計2021年度酒販old!D$5,集計pivot!$83:$83,0)),0)</f>
        <v>0</v>
      </c>
      <c r="G12" s="44">
        <f t="shared" si="0"/>
        <v>4.0999999999999996</v>
      </c>
      <c r="H12" s="43">
        <f>IFERROR(INDEX(集計pivot!$4:$23,MATCH(集計2021年度酒販old!$B12,集計pivot!$A$4:$A$23,0),MATCH(集計2021年度酒販old!H$5,集計pivot!$4:$4,0)),0)</f>
        <v>0</v>
      </c>
      <c r="I12" s="30">
        <f>IFERROR(INDEX(集計pivot!$28:$48,MATCH(集計2021年度酒販old!$B12,集計pivot!$A$28:$A$49,0),MATCH(集計2021年度酒販old!H$5,集計pivot!$28:$28,0)),0)</f>
        <v>0</v>
      </c>
      <c r="J12" s="30">
        <f>IFERROR(INDEX(集計pivot!$83:$104,MATCH(集計2021年度酒販old!$B12,集計pivot!$A$82:$A$104,0),MATCH(集計2021年度酒販old!H$5,集計pivot!$83:$83,0)),0)</f>
        <v>0</v>
      </c>
      <c r="K12" s="44">
        <f t="shared" si="1"/>
        <v>4.0999999999999996</v>
      </c>
      <c r="L12" s="43">
        <f>IFERROR(INDEX(集計pivot!$4:$23,MATCH(集計2021年度酒販old!$B12,集計pivot!$A$4:$A$23,0),MATCH(集計2021年度酒販old!L$5,集計pivot!$4:$4,0)),0)</f>
        <v>0</v>
      </c>
      <c r="M12" s="30">
        <f>IFERROR(INDEX(集計pivot!$28:$48,MATCH(集計2021年度酒販old!$B12,集計pivot!$A$28:$A$49,0),MATCH(集計2021年度酒販old!L$5,集計pivot!$28:$28,0)),0)</f>
        <v>0</v>
      </c>
      <c r="N12" s="30">
        <f>IFERROR(INDEX(集計pivot!$83:$104,MATCH(集計2021年度酒販old!$B12,集計pivot!$A$82:$A$104,0),MATCH(集計2021年度酒販old!L$5,集計pivot!$83:$83,0)),0)</f>
        <v>0</v>
      </c>
      <c r="O12" s="44">
        <f t="shared" si="2"/>
        <v>4.0999999999999996</v>
      </c>
      <c r="P12" s="43">
        <f>IFERROR(INDEX(集計pivot!$4:$23,MATCH(集計2021年度酒販old!$B12,集計pivot!$A$4:$A$23,0),MATCH(集計2021年度酒販old!P$5,集計pivot!$4:$4,0)),0)</f>
        <v>0</v>
      </c>
      <c r="Q12" s="30">
        <f>IFERROR(INDEX(集計pivot!$28:$48,MATCH(集計2021年度酒販old!$B12,集計pivot!$A$28:$A$49,0),MATCH(集計2021年度酒販old!P$5,集計pivot!$28:$28,0)),0)</f>
        <v>0</v>
      </c>
      <c r="R12" s="30">
        <f>IFERROR(INDEX(集計pivot!$83:$104,MATCH(集計2021年度酒販old!$B12,集計pivot!$A$82:$A$104,0),MATCH(集計2021年度酒販old!P$5,集計pivot!$83:$83,0)),0)</f>
        <v>0</v>
      </c>
      <c r="S12" s="44">
        <f t="shared" si="3"/>
        <v>4.0999999999999996</v>
      </c>
      <c r="T12" s="43">
        <f>IFERROR(INDEX(集計pivot!$4:$23,MATCH(集計2021年度酒販old!$B12,集計pivot!$A$4:$A$23,0),MATCH(集計2021年度酒販old!T$5,集計pivot!$4:$4,0)),0)</f>
        <v>0</v>
      </c>
      <c r="U12" s="30">
        <f>IFERROR(INDEX(集計pivot!$28:$48,MATCH(集計2021年度酒販old!$B12,集計pivot!$A$28:$A$49,0),MATCH(集計2021年度酒販old!T$5,集計pivot!$28:$28,0)),0)</f>
        <v>0</v>
      </c>
      <c r="V12" s="30">
        <f>IFERROR(INDEX(集計pivot!$83:$104,MATCH(集計2021年度酒販old!$B12,集計pivot!$A$82:$A$104,0),MATCH(集計2021年度酒販old!T$5,集計pivot!$83:$83,0)),0)</f>
        <v>0</v>
      </c>
      <c r="W12" s="44">
        <f t="shared" si="4"/>
        <v>4.0999999999999996</v>
      </c>
      <c r="X12" s="43">
        <f>IFERROR(INDEX(集計pivot!$4:$23,MATCH(集計2021年度酒販old!$B12,集計pivot!$A$4:$A$23,0),MATCH(集計2021年度酒販old!X$5,集計pivot!$4:$4,0)),0)</f>
        <v>0</v>
      </c>
      <c r="Y12" s="30">
        <f>IFERROR(INDEX(集計pivot!$28:$48,MATCH(集計2021年度酒販old!$B12,集計pivot!$A$28:$A$49,0),MATCH(集計2021年度酒販old!X$5,集計pivot!$28:$28,0)),0)</f>
        <v>0</v>
      </c>
      <c r="Z12" s="30">
        <f>IFERROR(INDEX(集計pivot!$83:$104,MATCH(集計2021年度酒販old!$B12,集計pivot!$A$82:$A$104,0),MATCH(集計2021年度酒販old!X$5,集計pivot!$83:$83,0)),0)</f>
        <v>0</v>
      </c>
      <c r="AA12" s="44">
        <f t="shared" si="5"/>
        <v>4.0999999999999996</v>
      </c>
      <c r="AB12" s="43">
        <f>IFERROR(INDEX(集計pivot!$4:$23,MATCH(集計2021年度酒販old!$B12,集計pivot!$A$4:$A$23,0),MATCH(集計2021年度酒販old!AB$5,集計pivot!$4:$4,0)),0)</f>
        <v>0</v>
      </c>
      <c r="AC12" s="30">
        <f>IFERROR(INDEX(集計pivot!$28:$48,MATCH(集計2021年度酒販old!$B12,集計pivot!$A$28:$A$49,0),MATCH(集計2021年度酒販old!AB$5,集計pivot!$28:$28,0)),0)</f>
        <v>0</v>
      </c>
      <c r="AD12" s="30">
        <f>IFERROR(INDEX(集計pivot!$83:$104,MATCH(集計2021年度酒販old!$B12,集計pivot!$A$82:$A$104,0),MATCH(集計2021年度酒販old!AB$5,集計pivot!$83:$83,0)),0)</f>
        <v>0</v>
      </c>
      <c r="AE12" s="44">
        <f t="shared" si="6"/>
        <v>4.0999999999999996</v>
      </c>
      <c r="AF12" s="43">
        <f>IFERROR(INDEX(集計pivot!$4:$23,MATCH(集計2021年度酒販old!$B12,集計pivot!$A$4:$A$23,0),MATCH(集計2021年度酒販old!AF$5,集計pivot!$4:$4,0)),0)</f>
        <v>0</v>
      </c>
      <c r="AG12" s="30">
        <f>IFERROR(INDEX(集計pivot!$28:$48,MATCH(集計2021年度酒販old!$B12,集計pivot!$A$28:$A$49,0),MATCH(集計2021年度酒販old!AF$5,集計pivot!$28:$28,0)),0)</f>
        <v>0</v>
      </c>
      <c r="AH12" s="30">
        <f>IFERROR(INDEX(集計pivot!$83:$104,MATCH(集計2021年度酒販old!$B12,集計pivot!$A$82:$A$104,0),MATCH(集計2021年度酒販old!AF$5,集計pivot!$83:$83,0)),0)</f>
        <v>0</v>
      </c>
      <c r="AI12" s="44">
        <f t="shared" si="7"/>
        <v>4.0999999999999996</v>
      </c>
      <c r="AJ12" s="36">
        <f>IFERROR(INDEX(集計pivot!$4:$23,MATCH(集計2021年度酒販old!$B12,集計pivot!$A$4:$A$23,0),MATCH(集計2021年度酒販old!AJ$5,集計pivot!$4:$4,0)),0)</f>
        <v>0</v>
      </c>
      <c r="AK12" s="30">
        <f>IFERROR(INDEX(集計pivot!$28:$48,MATCH(集計2021年度酒販old!$B12,集計pivot!$A$28:$A$49,0),MATCH(集計2021年度酒販old!AJ$5,集計pivot!$28:$28,0)),0)</f>
        <v>0</v>
      </c>
      <c r="AL12" s="30">
        <f>IFERROR(INDEX(集計pivot!$83:$104,MATCH(集計2021年度酒販old!$B12,集計pivot!$A$82:$A$104,0),MATCH(集計2021年度酒販old!AJ$5,集計pivot!$83:$83,0)),0)</f>
        <v>0</v>
      </c>
      <c r="AM12" s="32">
        <f t="shared" si="8"/>
        <v>4.0999999999999996</v>
      </c>
      <c r="AN12" s="43">
        <f>IFERROR(INDEX(集計pivot!$4:$23,MATCH(集計2021年度酒販old!$B12,集計pivot!$A$4:$A$23,0),MATCH(集計2021年度酒販old!AN$5,集計pivot!$4:$4,0)),0)</f>
        <v>0</v>
      </c>
      <c r="AO12" s="30">
        <f>IFERROR(INDEX(集計pivot!$28:$48,MATCH(集計2021年度酒販old!$B12,集計pivot!$A$28:$A$49,0),MATCH(集計2021年度酒販old!AN$5,集計pivot!$28:$28,0)),0)</f>
        <v>0</v>
      </c>
      <c r="AP12" s="30">
        <f>IFERROR(INDEX(集計pivot!$83:$104,MATCH(集計2021年度酒販old!$B12,集計pivot!$A$82:$A$104,0),MATCH(集計2021年度酒販old!AN$5,集計pivot!$83:$83,0)),0)</f>
        <v>0</v>
      </c>
      <c r="AQ12" s="44">
        <f t="shared" si="9"/>
        <v>4.0999999999999996</v>
      </c>
      <c r="AR12" s="43">
        <f>IFERROR(INDEX(集計pivot!$4:$23,MATCH(集計2021年度酒販old!$B12,集計pivot!$A$4:$A$23,0),MATCH(集計2021年度酒販old!AR$5,集計pivot!$4:$4,0)),0)</f>
        <v>0</v>
      </c>
      <c r="AS12" s="30">
        <f>IFERROR(INDEX(集計pivot!$28:$48,MATCH(集計2021年度酒販old!$B12,集計pivot!$A$28:$A$49,0),MATCH(集計2021年度酒販old!AR$5,集計pivot!$28:$28,0)),0)</f>
        <v>0</v>
      </c>
      <c r="AT12" s="30">
        <f>IFERROR(INDEX(集計pivot!$83:$104,MATCH(集計2021年度酒販old!$B12,集計pivot!$A$82:$A$104,0),MATCH(集計2021年度酒販old!AR$5,集計pivot!$83:$83,0)),0)</f>
        <v>0</v>
      </c>
      <c r="AU12" s="44">
        <f t="shared" si="10"/>
        <v>4.0999999999999996</v>
      </c>
      <c r="AV12" s="36">
        <f>IFERROR(INDEX(集計pivot!$4:$23,MATCH(集計2021年度酒販old!$B12,集計pivot!$A$4:$A$23,0),MATCH(集計2021年度酒販old!AV$5,集計pivot!$4:$4,0)),0)</f>
        <v>0</v>
      </c>
      <c r="AW12" s="30">
        <f>IFERROR(INDEX(集計pivot!$28:$48,MATCH(集計2021年度酒販old!$B12,集計pivot!$A$28:$A$49,0),MATCH(集計2021年度酒販old!AV$5,集計pivot!$28:$28,0)),0)</f>
        <v>0</v>
      </c>
      <c r="AX12" s="30">
        <f>IFERROR(INDEX(集計pivot!$83:$104,MATCH(集計2021年度酒販old!$B12,集計pivot!$A$82:$A$104,0),MATCH(集計2021年度酒販old!AV$5,集計pivot!$83:$83,0)),0)</f>
        <v>0</v>
      </c>
      <c r="AY12" s="30">
        <f t="shared" si="11"/>
        <v>4.0999999999999996</v>
      </c>
    </row>
    <row r="13" spans="2:51" x14ac:dyDescent="0.55000000000000004">
      <c r="B13" s="32" t="str">
        <f>'master（記入例）'!AL9</f>
        <v>果実酒</v>
      </c>
      <c r="C13" s="38">
        <v>0.72</v>
      </c>
      <c r="D13" s="43">
        <f>IFERROR(INDEX(集計pivot!$4:$23,MATCH(集計2021年度酒販old!$B13,集計pivot!$A$4:$A$23,0),MATCH(集計2021年度酒販old!D$5,集計pivot!$4:$4,0)),0)</f>
        <v>0</v>
      </c>
      <c r="E13" s="30">
        <f>IFERROR(INDEX(集計pivot!$28:$48,MATCH(集計2021年度酒販old!$B13,集計pivot!$A$28:$A$49,0),MATCH(集計2021年度酒販old!D$5,集計pivot!$28:$28,0)),0)</f>
        <v>0</v>
      </c>
      <c r="F13" s="30">
        <f>IFERROR(INDEX(集計pivot!$83:$104,MATCH(集計2021年度酒販old!$B13,集計pivot!$A$82:$A$104,0),MATCH(集計2021年度酒販old!D$5,集計pivot!$83:$83,0)),0)</f>
        <v>0</v>
      </c>
      <c r="G13" s="44">
        <f t="shared" si="0"/>
        <v>0.72</v>
      </c>
      <c r="H13" s="43">
        <f>IFERROR(INDEX(集計pivot!$4:$23,MATCH(集計2021年度酒販old!$B13,集計pivot!$A$4:$A$23,0),MATCH(集計2021年度酒販old!H$5,集計pivot!$4:$4,0)),0)</f>
        <v>0</v>
      </c>
      <c r="I13" s="30">
        <f>IFERROR(INDEX(集計pivot!$28:$48,MATCH(集計2021年度酒販old!$B13,集計pivot!$A$28:$A$49,0),MATCH(集計2021年度酒販old!H$5,集計pivot!$28:$28,0)),0)</f>
        <v>0</v>
      </c>
      <c r="J13" s="30">
        <f>IFERROR(INDEX(集計pivot!$83:$104,MATCH(集計2021年度酒販old!$B13,集計pivot!$A$82:$A$104,0),MATCH(集計2021年度酒販old!H$5,集計pivot!$83:$83,0)),0)</f>
        <v>0</v>
      </c>
      <c r="K13" s="44">
        <f t="shared" si="1"/>
        <v>0.72</v>
      </c>
      <c r="L13" s="43">
        <f>IFERROR(INDEX(集計pivot!$4:$23,MATCH(集計2021年度酒販old!$B13,集計pivot!$A$4:$A$23,0),MATCH(集計2021年度酒販old!L$5,集計pivot!$4:$4,0)),0)</f>
        <v>0</v>
      </c>
      <c r="M13" s="30">
        <f>IFERROR(INDEX(集計pivot!$28:$48,MATCH(集計2021年度酒販old!$B13,集計pivot!$A$28:$A$49,0),MATCH(集計2021年度酒販old!L$5,集計pivot!$28:$28,0)),0)</f>
        <v>0</v>
      </c>
      <c r="N13" s="30">
        <f>IFERROR(INDEX(集計pivot!$83:$104,MATCH(集計2021年度酒販old!$B13,集計pivot!$A$82:$A$104,0),MATCH(集計2021年度酒販old!L$5,集計pivot!$83:$83,0)),0)</f>
        <v>0</v>
      </c>
      <c r="O13" s="44">
        <f t="shared" si="2"/>
        <v>0.72</v>
      </c>
      <c r="P13" s="43">
        <f>IFERROR(INDEX(集計pivot!$4:$23,MATCH(集計2021年度酒販old!$B13,集計pivot!$A$4:$A$23,0),MATCH(集計2021年度酒販old!P$5,集計pivot!$4:$4,0)),0)</f>
        <v>0</v>
      </c>
      <c r="Q13" s="30">
        <f>IFERROR(INDEX(集計pivot!$28:$48,MATCH(集計2021年度酒販old!$B13,集計pivot!$A$28:$A$49,0),MATCH(集計2021年度酒販old!P$5,集計pivot!$28:$28,0)),0)</f>
        <v>0</v>
      </c>
      <c r="R13" s="30">
        <f>IFERROR(INDEX(集計pivot!$83:$104,MATCH(集計2021年度酒販old!$B13,集計pivot!$A$82:$A$104,0),MATCH(集計2021年度酒販old!P$5,集計pivot!$83:$83,0)),0)</f>
        <v>0</v>
      </c>
      <c r="S13" s="44">
        <f t="shared" si="3"/>
        <v>0.72</v>
      </c>
      <c r="T13" s="43">
        <f>IFERROR(INDEX(集計pivot!$4:$23,MATCH(集計2021年度酒販old!$B13,集計pivot!$A$4:$A$23,0),MATCH(集計2021年度酒販old!T$5,集計pivot!$4:$4,0)),0)</f>
        <v>0</v>
      </c>
      <c r="U13" s="30">
        <f>IFERROR(INDEX(集計pivot!$28:$48,MATCH(集計2021年度酒販old!$B13,集計pivot!$A$28:$A$49,0),MATCH(集計2021年度酒販old!T$5,集計pivot!$28:$28,0)),0)</f>
        <v>0</v>
      </c>
      <c r="V13" s="30">
        <f>IFERROR(INDEX(集計pivot!$83:$104,MATCH(集計2021年度酒販old!$B13,集計pivot!$A$82:$A$104,0),MATCH(集計2021年度酒販old!T$5,集計pivot!$83:$83,0)),0)</f>
        <v>0</v>
      </c>
      <c r="W13" s="44">
        <f t="shared" si="4"/>
        <v>0.72</v>
      </c>
      <c r="X13" s="43">
        <f>IFERROR(INDEX(集計pivot!$4:$23,MATCH(集計2021年度酒販old!$B13,集計pivot!$A$4:$A$23,0),MATCH(集計2021年度酒販old!X$5,集計pivot!$4:$4,0)),0)</f>
        <v>0</v>
      </c>
      <c r="Y13" s="30">
        <f>IFERROR(INDEX(集計pivot!$28:$48,MATCH(集計2021年度酒販old!$B13,集計pivot!$A$28:$A$49,0),MATCH(集計2021年度酒販old!X$5,集計pivot!$28:$28,0)),0)</f>
        <v>0</v>
      </c>
      <c r="Z13" s="30">
        <f>IFERROR(INDEX(集計pivot!$83:$104,MATCH(集計2021年度酒販old!$B13,集計pivot!$A$82:$A$104,0),MATCH(集計2021年度酒販old!X$5,集計pivot!$83:$83,0)),0)</f>
        <v>0</v>
      </c>
      <c r="AA13" s="44">
        <f t="shared" si="5"/>
        <v>0.72</v>
      </c>
      <c r="AB13" s="43">
        <f>IFERROR(INDEX(集計pivot!$4:$23,MATCH(集計2021年度酒販old!$B13,集計pivot!$A$4:$A$23,0),MATCH(集計2021年度酒販old!AB$5,集計pivot!$4:$4,0)),0)</f>
        <v>0</v>
      </c>
      <c r="AC13" s="30">
        <f>IFERROR(INDEX(集計pivot!$28:$48,MATCH(集計2021年度酒販old!$B13,集計pivot!$A$28:$A$49,0),MATCH(集計2021年度酒販old!AB$5,集計pivot!$28:$28,0)),0)</f>
        <v>0</v>
      </c>
      <c r="AD13" s="30">
        <f>IFERROR(INDEX(集計pivot!$83:$104,MATCH(集計2021年度酒販old!$B13,集計pivot!$A$82:$A$104,0),MATCH(集計2021年度酒販old!AB$5,集計pivot!$83:$83,0)),0)</f>
        <v>0</v>
      </c>
      <c r="AE13" s="44">
        <f t="shared" si="6"/>
        <v>0.72</v>
      </c>
      <c r="AF13" s="43">
        <f>IFERROR(INDEX(集計pivot!$4:$23,MATCH(集計2021年度酒販old!$B13,集計pivot!$A$4:$A$23,0),MATCH(集計2021年度酒販old!AF$5,集計pivot!$4:$4,0)),0)</f>
        <v>0</v>
      </c>
      <c r="AG13" s="30">
        <f>IFERROR(INDEX(集計pivot!$28:$48,MATCH(集計2021年度酒販old!$B13,集計pivot!$A$28:$A$49,0),MATCH(集計2021年度酒販old!AF$5,集計pivot!$28:$28,0)),0)</f>
        <v>0</v>
      </c>
      <c r="AH13" s="30">
        <f>IFERROR(INDEX(集計pivot!$83:$104,MATCH(集計2021年度酒販old!$B13,集計pivot!$A$82:$A$104,0),MATCH(集計2021年度酒販old!AF$5,集計pivot!$83:$83,0)),0)</f>
        <v>0</v>
      </c>
      <c r="AI13" s="44">
        <f t="shared" si="7"/>
        <v>0.72</v>
      </c>
      <c r="AJ13" s="36">
        <f>IFERROR(INDEX(集計pivot!$4:$23,MATCH(集計2021年度酒販old!$B13,集計pivot!$A$4:$A$23,0),MATCH(集計2021年度酒販old!AJ$5,集計pivot!$4:$4,0)),0)</f>
        <v>0</v>
      </c>
      <c r="AK13" s="30">
        <f>IFERROR(INDEX(集計pivot!$28:$48,MATCH(集計2021年度酒販old!$B13,集計pivot!$A$28:$A$49,0),MATCH(集計2021年度酒販old!AJ$5,集計pivot!$28:$28,0)),0)</f>
        <v>0</v>
      </c>
      <c r="AL13" s="30">
        <f>IFERROR(INDEX(集計pivot!$83:$104,MATCH(集計2021年度酒販old!$B13,集計pivot!$A$82:$A$104,0),MATCH(集計2021年度酒販old!AJ$5,集計pivot!$83:$83,0)),0)</f>
        <v>0</v>
      </c>
      <c r="AM13" s="32">
        <f t="shared" si="8"/>
        <v>0.72</v>
      </c>
      <c r="AN13" s="43">
        <f>IFERROR(INDEX(集計pivot!$4:$23,MATCH(集計2021年度酒販old!$B13,集計pivot!$A$4:$A$23,0),MATCH(集計2021年度酒販old!AN$5,集計pivot!$4:$4,0)),0)</f>
        <v>0</v>
      </c>
      <c r="AO13" s="30">
        <f>IFERROR(INDEX(集計pivot!$28:$48,MATCH(集計2021年度酒販old!$B13,集計pivot!$A$28:$A$49,0),MATCH(集計2021年度酒販old!AN$5,集計pivot!$28:$28,0)),0)</f>
        <v>0</v>
      </c>
      <c r="AP13" s="30">
        <f>IFERROR(INDEX(集計pivot!$83:$104,MATCH(集計2021年度酒販old!$B13,集計pivot!$A$82:$A$104,0),MATCH(集計2021年度酒販old!AN$5,集計pivot!$83:$83,0)),0)</f>
        <v>0</v>
      </c>
      <c r="AQ13" s="44">
        <f t="shared" si="9"/>
        <v>0.72</v>
      </c>
      <c r="AR13" s="43">
        <f>IFERROR(INDEX(集計pivot!$4:$23,MATCH(集計2021年度酒販old!$B13,集計pivot!$A$4:$A$23,0),MATCH(集計2021年度酒販old!AR$5,集計pivot!$4:$4,0)),0)</f>
        <v>0</v>
      </c>
      <c r="AS13" s="30">
        <f>IFERROR(INDEX(集計pivot!$28:$48,MATCH(集計2021年度酒販old!$B13,集計pivot!$A$28:$A$49,0),MATCH(集計2021年度酒販old!AR$5,集計pivot!$28:$28,0)),0)</f>
        <v>0</v>
      </c>
      <c r="AT13" s="30">
        <f>IFERROR(INDEX(集計pivot!$83:$104,MATCH(集計2021年度酒販old!$B13,集計pivot!$A$82:$A$104,0),MATCH(集計2021年度酒販old!AR$5,集計pivot!$83:$83,0)),0)</f>
        <v>0</v>
      </c>
      <c r="AU13" s="44">
        <f t="shared" si="10"/>
        <v>0.72</v>
      </c>
      <c r="AV13" s="36">
        <f>IFERROR(INDEX(集計pivot!$4:$23,MATCH(集計2021年度酒販old!$B13,集計pivot!$A$4:$A$23,0),MATCH(集計2021年度酒販old!AV$5,集計pivot!$4:$4,0)),0)</f>
        <v>0</v>
      </c>
      <c r="AW13" s="30">
        <f>IFERROR(INDEX(集計pivot!$28:$48,MATCH(集計2021年度酒販old!$B13,集計pivot!$A$28:$A$49,0),MATCH(集計2021年度酒販old!AV$5,集計pivot!$28:$28,0)),0)</f>
        <v>0</v>
      </c>
      <c r="AX13" s="30">
        <f>IFERROR(INDEX(集計pivot!$83:$104,MATCH(集計2021年度酒販old!$B13,集計pivot!$A$82:$A$104,0),MATCH(集計2021年度酒販old!AV$5,集計pivot!$83:$83,0)),0)</f>
        <v>0</v>
      </c>
      <c r="AY13" s="30">
        <f t="shared" si="11"/>
        <v>0.72</v>
      </c>
    </row>
    <row r="14" spans="2:51" x14ac:dyDescent="0.55000000000000004">
      <c r="B14" s="32" t="str">
        <f>'master（記入例）'!AL10</f>
        <v>甘味果実酒</v>
      </c>
      <c r="C14" s="38">
        <v>0</v>
      </c>
      <c r="D14" s="43">
        <f>IFERROR(INDEX(集計pivot!$4:$23,MATCH(集計2021年度酒販old!$B14,集計pivot!$A$4:$A$23,0),MATCH(集計2021年度酒販old!D$5,集計pivot!$4:$4,0)),0)</f>
        <v>0</v>
      </c>
      <c r="E14" s="30">
        <f>IFERROR(INDEX(集計pivot!$28:$48,MATCH(集計2021年度酒販old!$B14,集計pivot!$A$28:$A$49,0),MATCH(集計2021年度酒販old!D$5,集計pivot!$28:$28,0)),0)</f>
        <v>0</v>
      </c>
      <c r="F14" s="30">
        <f>IFERROR(INDEX(集計pivot!$83:$104,MATCH(集計2021年度酒販old!$B14,集計pivot!$A$82:$A$104,0),MATCH(集計2021年度酒販old!D$5,集計pivot!$83:$83,0)),0)</f>
        <v>0</v>
      </c>
      <c r="G14" s="44">
        <f t="shared" si="0"/>
        <v>0</v>
      </c>
      <c r="H14" s="43">
        <f>IFERROR(INDEX(集計pivot!$4:$23,MATCH(集計2021年度酒販old!$B14,集計pivot!$A$4:$A$23,0),MATCH(集計2021年度酒販old!H$5,集計pivot!$4:$4,0)),0)</f>
        <v>0</v>
      </c>
      <c r="I14" s="30">
        <f>IFERROR(INDEX(集計pivot!$28:$48,MATCH(集計2021年度酒販old!$B14,集計pivot!$A$28:$A$49,0),MATCH(集計2021年度酒販old!H$5,集計pivot!$28:$28,0)),0)</f>
        <v>0</v>
      </c>
      <c r="J14" s="30">
        <f>IFERROR(INDEX(集計pivot!$83:$104,MATCH(集計2021年度酒販old!$B14,集計pivot!$A$82:$A$104,0),MATCH(集計2021年度酒販old!H$5,集計pivot!$83:$83,0)),0)</f>
        <v>0</v>
      </c>
      <c r="K14" s="44">
        <f t="shared" si="1"/>
        <v>0</v>
      </c>
      <c r="L14" s="43">
        <f>IFERROR(INDEX(集計pivot!$4:$23,MATCH(集計2021年度酒販old!$B14,集計pivot!$A$4:$A$23,0),MATCH(集計2021年度酒販old!L$5,集計pivot!$4:$4,0)),0)</f>
        <v>0</v>
      </c>
      <c r="M14" s="30">
        <f>IFERROR(INDEX(集計pivot!$28:$48,MATCH(集計2021年度酒販old!$B14,集計pivot!$A$28:$A$49,0),MATCH(集計2021年度酒販old!L$5,集計pivot!$28:$28,0)),0)</f>
        <v>0</v>
      </c>
      <c r="N14" s="30">
        <f>IFERROR(INDEX(集計pivot!$83:$104,MATCH(集計2021年度酒販old!$B14,集計pivot!$A$82:$A$104,0),MATCH(集計2021年度酒販old!L$5,集計pivot!$83:$83,0)),0)</f>
        <v>0</v>
      </c>
      <c r="O14" s="44">
        <f t="shared" si="2"/>
        <v>0</v>
      </c>
      <c r="P14" s="43">
        <f>IFERROR(INDEX(集計pivot!$4:$23,MATCH(集計2021年度酒販old!$B14,集計pivot!$A$4:$A$23,0),MATCH(集計2021年度酒販old!P$5,集計pivot!$4:$4,0)),0)</f>
        <v>0</v>
      </c>
      <c r="Q14" s="30">
        <f>IFERROR(INDEX(集計pivot!$28:$48,MATCH(集計2021年度酒販old!$B14,集計pivot!$A$28:$A$49,0),MATCH(集計2021年度酒販old!P$5,集計pivot!$28:$28,0)),0)</f>
        <v>0</v>
      </c>
      <c r="R14" s="30">
        <f>IFERROR(INDEX(集計pivot!$83:$104,MATCH(集計2021年度酒販old!$B14,集計pivot!$A$82:$A$104,0),MATCH(集計2021年度酒販old!P$5,集計pivot!$83:$83,0)),0)</f>
        <v>0</v>
      </c>
      <c r="S14" s="44">
        <f t="shared" si="3"/>
        <v>0</v>
      </c>
      <c r="T14" s="43">
        <f>IFERROR(INDEX(集計pivot!$4:$23,MATCH(集計2021年度酒販old!$B14,集計pivot!$A$4:$A$23,0),MATCH(集計2021年度酒販old!T$5,集計pivot!$4:$4,0)),0)</f>
        <v>0</v>
      </c>
      <c r="U14" s="30">
        <f>IFERROR(INDEX(集計pivot!$28:$48,MATCH(集計2021年度酒販old!$B14,集計pivot!$A$28:$A$49,0),MATCH(集計2021年度酒販old!T$5,集計pivot!$28:$28,0)),0)</f>
        <v>0</v>
      </c>
      <c r="V14" s="30">
        <f>IFERROR(INDEX(集計pivot!$83:$104,MATCH(集計2021年度酒販old!$B14,集計pivot!$A$82:$A$104,0),MATCH(集計2021年度酒販old!T$5,集計pivot!$83:$83,0)),0)</f>
        <v>0</v>
      </c>
      <c r="W14" s="44">
        <f t="shared" si="4"/>
        <v>0</v>
      </c>
      <c r="X14" s="43">
        <f>IFERROR(INDEX(集計pivot!$4:$23,MATCH(集計2021年度酒販old!$B14,集計pivot!$A$4:$A$23,0),MATCH(集計2021年度酒販old!X$5,集計pivot!$4:$4,0)),0)</f>
        <v>0</v>
      </c>
      <c r="Y14" s="30">
        <f>IFERROR(INDEX(集計pivot!$28:$48,MATCH(集計2021年度酒販old!$B14,集計pivot!$A$28:$A$49,0),MATCH(集計2021年度酒販old!X$5,集計pivot!$28:$28,0)),0)</f>
        <v>0</v>
      </c>
      <c r="Z14" s="30">
        <f>IFERROR(INDEX(集計pivot!$83:$104,MATCH(集計2021年度酒販old!$B14,集計pivot!$A$82:$A$104,0),MATCH(集計2021年度酒販old!X$5,集計pivot!$83:$83,0)),0)</f>
        <v>0</v>
      </c>
      <c r="AA14" s="44">
        <f t="shared" si="5"/>
        <v>0</v>
      </c>
      <c r="AB14" s="43">
        <f>IFERROR(INDEX(集計pivot!$4:$23,MATCH(集計2021年度酒販old!$B14,集計pivot!$A$4:$A$23,0),MATCH(集計2021年度酒販old!AB$5,集計pivot!$4:$4,0)),0)</f>
        <v>0</v>
      </c>
      <c r="AC14" s="30">
        <f>IFERROR(INDEX(集計pivot!$28:$48,MATCH(集計2021年度酒販old!$B14,集計pivot!$A$28:$A$49,0),MATCH(集計2021年度酒販old!AB$5,集計pivot!$28:$28,0)),0)</f>
        <v>0</v>
      </c>
      <c r="AD14" s="30">
        <f>IFERROR(INDEX(集計pivot!$83:$104,MATCH(集計2021年度酒販old!$B14,集計pivot!$A$82:$A$104,0),MATCH(集計2021年度酒販old!AB$5,集計pivot!$83:$83,0)),0)</f>
        <v>0</v>
      </c>
      <c r="AE14" s="44">
        <f t="shared" si="6"/>
        <v>0</v>
      </c>
      <c r="AF14" s="43">
        <f>IFERROR(INDEX(集計pivot!$4:$23,MATCH(集計2021年度酒販old!$B14,集計pivot!$A$4:$A$23,0),MATCH(集計2021年度酒販old!AF$5,集計pivot!$4:$4,0)),0)</f>
        <v>0</v>
      </c>
      <c r="AG14" s="30">
        <f>IFERROR(INDEX(集計pivot!$28:$48,MATCH(集計2021年度酒販old!$B14,集計pivot!$A$28:$A$49,0),MATCH(集計2021年度酒販old!AF$5,集計pivot!$28:$28,0)),0)</f>
        <v>0</v>
      </c>
      <c r="AH14" s="30">
        <f>IFERROR(INDEX(集計pivot!$83:$104,MATCH(集計2021年度酒販old!$B14,集計pivot!$A$82:$A$104,0),MATCH(集計2021年度酒販old!AF$5,集計pivot!$83:$83,0)),0)</f>
        <v>0</v>
      </c>
      <c r="AI14" s="44">
        <f t="shared" si="7"/>
        <v>0</v>
      </c>
      <c r="AJ14" s="36">
        <f>IFERROR(INDEX(集計pivot!$4:$23,MATCH(集計2021年度酒販old!$B14,集計pivot!$A$4:$A$23,0),MATCH(集計2021年度酒販old!AJ$5,集計pivot!$4:$4,0)),0)</f>
        <v>0</v>
      </c>
      <c r="AK14" s="30">
        <f>IFERROR(INDEX(集計pivot!$28:$48,MATCH(集計2021年度酒販old!$B14,集計pivot!$A$28:$A$49,0),MATCH(集計2021年度酒販old!AJ$5,集計pivot!$28:$28,0)),0)</f>
        <v>0</v>
      </c>
      <c r="AL14" s="30">
        <f>IFERROR(INDEX(集計pivot!$83:$104,MATCH(集計2021年度酒販old!$B14,集計pivot!$A$82:$A$104,0),MATCH(集計2021年度酒販old!AJ$5,集計pivot!$83:$83,0)),0)</f>
        <v>0</v>
      </c>
      <c r="AM14" s="32">
        <f t="shared" si="8"/>
        <v>0</v>
      </c>
      <c r="AN14" s="43">
        <f>IFERROR(INDEX(集計pivot!$4:$23,MATCH(集計2021年度酒販old!$B14,集計pivot!$A$4:$A$23,0),MATCH(集計2021年度酒販old!AN$5,集計pivot!$4:$4,0)),0)</f>
        <v>0</v>
      </c>
      <c r="AO14" s="30">
        <f>IFERROR(INDEX(集計pivot!$28:$48,MATCH(集計2021年度酒販old!$B14,集計pivot!$A$28:$A$49,0),MATCH(集計2021年度酒販old!AN$5,集計pivot!$28:$28,0)),0)</f>
        <v>0</v>
      </c>
      <c r="AP14" s="30">
        <f>IFERROR(INDEX(集計pivot!$83:$104,MATCH(集計2021年度酒販old!$B14,集計pivot!$A$82:$A$104,0),MATCH(集計2021年度酒販old!AN$5,集計pivot!$83:$83,0)),0)</f>
        <v>0</v>
      </c>
      <c r="AQ14" s="44">
        <f t="shared" si="9"/>
        <v>0</v>
      </c>
      <c r="AR14" s="43">
        <f>IFERROR(INDEX(集計pivot!$4:$23,MATCH(集計2021年度酒販old!$B14,集計pivot!$A$4:$A$23,0),MATCH(集計2021年度酒販old!AR$5,集計pivot!$4:$4,0)),0)</f>
        <v>0</v>
      </c>
      <c r="AS14" s="30">
        <f>IFERROR(INDEX(集計pivot!$28:$48,MATCH(集計2021年度酒販old!$B14,集計pivot!$A$28:$A$49,0),MATCH(集計2021年度酒販old!AR$5,集計pivot!$28:$28,0)),0)</f>
        <v>0</v>
      </c>
      <c r="AT14" s="30">
        <f>IFERROR(INDEX(集計pivot!$83:$104,MATCH(集計2021年度酒販old!$B14,集計pivot!$A$82:$A$104,0),MATCH(集計2021年度酒販old!AR$5,集計pivot!$83:$83,0)),0)</f>
        <v>0</v>
      </c>
      <c r="AU14" s="44">
        <f t="shared" si="10"/>
        <v>0</v>
      </c>
      <c r="AV14" s="36">
        <f>IFERROR(INDEX(集計pivot!$4:$23,MATCH(集計2021年度酒販old!$B14,集計pivot!$A$4:$A$23,0),MATCH(集計2021年度酒販old!AV$5,集計pivot!$4:$4,0)),0)</f>
        <v>0</v>
      </c>
      <c r="AW14" s="30">
        <f>IFERROR(INDEX(集計pivot!$28:$48,MATCH(集計2021年度酒販old!$B14,集計pivot!$A$28:$A$49,0),MATCH(集計2021年度酒販old!AV$5,集計pivot!$28:$28,0)),0)</f>
        <v>0</v>
      </c>
      <c r="AX14" s="30">
        <f>IFERROR(INDEX(集計pivot!$83:$104,MATCH(集計2021年度酒販old!$B14,集計pivot!$A$82:$A$104,0),MATCH(集計2021年度酒販old!AV$5,集計pivot!$83:$83,0)),0)</f>
        <v>0</v>
      </c>
      <c r="AY14" s="30">
        <f t="shared" si="11"/>
        <v>0</v>
      </c>
    </row>
    <row r="15" spans="2:51" x14ac:dyDescent="0.55000000000000004">
      <c r="B15" s="32" t="str">
        <f>'master（記入例）'!AL11</f>
        <v>ウイスキー</v>
      </c>
      <c r="C15" s="38">
        <v>35.309999999999995</v>
      </c>
      <c r="D15" s="43">
        <f>IFERROR(INDEX(集計pivot!$4:$23,MATCH(集計2021年度酒販old!$B15,集計pivot!$A$4:$A$23,0),MATCH(集計2021年度酒販old!D$5,集計pivot!$4:$4,0)),0)</f>
        <v>0</v>
      </c>
      <c r="E15" s="30">
        <f>IFERROR(INDEX(集計pivot!$28:$48,MATCH(集計2021年度酒販old!$B15,集計pivot!$A$28:$A$49,0),MATCH(集計2021年度酒販old!D$5,集計pivot!$28:$28,0)),0)</f>
        <v>0</v>
      </c>
      <c r="F15" s="30">
        <f>IFERROR(INDEX(集計pivot!$83:$104,MATCH(集計2021年度酒販old!$B15,集計pivot!$A$82:$A$104,0),MATCH(集計2021年度酒販old!D$5,集計pivot!$83:$83,0)),0)</f>
        <v>0</v>
      </c>
      <c r="G15" s="44">
        <f t="shared" si="0"/>
        <v>35.309999999999995</v>
      </c>
      <c r="H15" s="43">
        <f>IFERROR(INDEX(集計pivot!$4:$23,MATCH(集計2021年度酒販old!$B15,集計pivot!$A$4:$A$23,0),MATCH(集計2021年度酒販old!H$5,集計pivot!$4:$4,0)),0)</f>
        <v>0</v>
      </c>
      <c r="I15" s="30">
        <f>IFERROR(INDEX(集計pivot!$28:$48,MATCH(集計2021年度酒販old!$B15,集計pivot!$A$28:$A$49,0),MATCH(集計2021年度酒販old!H$5,集計pivot!$28:$28,0)),0)</f>
        <v>0</v>
      </c>
      <c r="J15" s="30">
        <f>IFERROR(INDEX(集計pivot!$83:$104,MATCH(集計2021年度酒販old!$B15,集計pivot!$A$82:$A$104,0),MATCH(集計2021年度酒販old!H$5,集計pivot!$83:$83,0)),0)</f>
        <v>0</v>
      </c>
      <c r="K15" s="44">
        <f t="shared" si="1"/>
        <v>35.309999999999995</v>
      </c>
      <c r="L15" s="43">
        <f>IFERROR(INDEX(集計pivot!$4:$23,MATCH(集計2021年度酒販old!$B15,集計pivot!$A$4:$A$23,0),MATCH(集計2021年度酒販old!L$5,集計pivot!$4:$4,0)),0)</f>
        <v>0</v>
      </c>
      <c r="M15" s="30">
        <f>IFERROR(INDEX(集計pivot!$28:$48,MATCH(集計2021年度酒販old!$B15,集計pivot!$A$28:$A$49,0),MATCH(集計2021年度酒販old!L$5,集計pivot!$28:$28,0)),0)</f>
        <v>0</v>
      </c>
      <c r="N15" s="30">
        <f>IFERROR(INDEX(集計pivot!$83:$104,MATCH(集計2021年度酒販old!$B15,集計pivot!$A$82:$A$104,0),MATCH(集計2021年度酒販old!L$5,集計pivot!$83:$83,0)),0)</f>
        <v>0</v>
      </c>
      <c r="O15" s="44">
        <f t="shared" si="2"/>
        <v>35.309999999999995</v>
      </c>
      <c r="P15" s="43">
        <f>IFERROR(INDEX(集計pivot!$4:$23,MATCH(集計2021年度酒販old!$B15,集計pivot!$A$4:$A$23,0),MATCH(集計2021年度酒販old!P$5,集計pivot!$4:$4,0)),0)</f>
        <v>0</v>
      </c>
      <c r="Q15" s="30">
        <f>IFERROR(INDEX(集計pivot!$28:$48,MATCH(集計2021年度酒販old!$B15,集計pivot!$A$28:$A$49,0),MATCH(集計2021年度酒販old!P$5,集計pivot!$28:$28,0)),0)</f>
        <v>0</v>
      </c>
      <c r="R15" s="30">
        <f>IFERROR(INDEX(集計pivot!$83:$104,MATCH(集計2021年度酒販old!$B15,集計pivot!$A$82:$A$104,0),MATCH(集計2021年度酒販old!P$5,集計pivot!$83:$83,0)),0)</f>
        <v>0</v>
      </c>
      <c r="S15" s="44">
        <f t="shared" si="3"/>
        <v>35.309999999999995</v>
      </c>
      <c r="T15" s="43">
        <f>IFERROR(INDEX(集計pivot!$4:$23,MATCH(集計2021年度酒販old!$B15,集計pivot!$A$4:$A$23,0),MATCH(集計2021年度酒販old!T$5,集計pivot!$4:$4,0)),0)</f>
        <v>0</v>
      </c>
      <c r="U15" s="30">
        <f>IFERROR(INDEX(集計pivot!$28:$48,MATCH(集計2021年度酒販old!$B15,集計pivot!$A$28:$A$49,0),MATCH(集計2021年度酒販old!T$5,集計pivot!$28:$28,0)),0)</f>
        <v>0</v>
      </c>
      <c r="V15" s="30">
        <f>IFERROR(INDEX(集計pivot!$83:$104,MATCH(集計2021年度酒販old!$B15,集計pivot!$A$82:$A$104,0),MATCH(集計2021年度酒販old!T$5,集計pivot!$83:$83,0)),0)</f>
        <v>0</v>
      </c>
      <c r="W15" s="44">
        <f t="shared" si="4"/>
        <v>35.309999999999995</v>
      </c>
      <c r="X15" s="43">
        <f>IFERROR(INDEX(集計pivot!$4:$23,MATCH(集計2021年度酒販old!$B15,集計pivot!$A$4:$A$23,0),MATCH(集計2021年度酒販old!X$5,集計pivot!$4:$4,0)),0)</f>
        <v>0</v>
      </c>
      <c r="Y15" s="30">
        <f>IFERROR(INDEX(集計pivot!$28:$48,MATCH(集計2021年度酒販old!$B15,集計pivot!$A$28:$A$49,0),MATCH(集計2021年度酒販old!X$5,集計pivot!$28:$28,0)),0)</f>
        <v>0</v>
      </c>
      <c r="Z15" s="30">
        <f>IFERROR(INDEX(集計pivot!$83:$104,MATCH(集計2021年度酒販old!$B15,集計pivot!$A$82:$A$104,0),MATCH(集計2021年度酒販old!X$5,集計pivot!$83:$83,0)),0)</f>
        <v>0</v>
      </c>
      <c r="AA15" s="44">
        <f t="shared" si="5"/>
        <v>35.309999999999995</v>
      </c>
      <c r="AB15" s="43">
        <f>IFERROR(INDEX(集計pivot!$4:$23,MATCH(集計2021年度酒販old!$B15,集計pivot!$A$4:$A$23,0),MATCH(集計2021年度酒販old!AB$5,集計pivot!$4:$4,0)),0)</f>
        <v>0</v>
      </c>
      <c r="AC15" s="30">
        <f>IFERROR(INDEX(集計pivot!$28:$48,MATCH(集計2021年度酒販old!$B15,集計pivot!$A$28:$A$49,0),MATCH(集計2021年度酒販old!AB$5,集計pivot!$28:$28,0)),0)</f>
        <v>0</v>
      </c>
      <c r="AD15" s="30">
        <f>IFERROR(INDEX(集計pivot!$83:$104,MATCH(集計2021年度酒販old!$B15,集計pivot!$A$82:$A$104,0),MATCH(集計2021年度酒販old!AB$5,集計pivot!$83:$83,0)),0)</f>
        <v>0</v>
      </c>
      <c r="AE15" s="44">
        <f t="shared" si="6"/>
        <v>35.309999999999995</v>
      </c>
      <c r="AF15" s="43">
        <f>IFERROR(INDEX(集計pivot!$4:$23,MATCH(集計2021年度酒販old!$B15,集計pivot!$A$4:$A$23,0),MATCH(集計2021年度酒販old!AF$5,集計pivot!$4:$4,0)),0)</f>
        <v>0</v>
      </c>
      <c r="AG15" s="30">
        <f>IFERROR(INDEX(集計pivot!$28:$48,MATCH(集計2021年度酒販old!$B15,集計pivot!$A$28:$A$49,0),MATCH(集計2021年度酒販old!AF$5,集計pivot!$28:$28,0)),0)</f>
        <v>0</v>
      </c>
      <c r="AH15" s="30">
        <f>IFERROR(INDEX(集計pivot!$83:$104,MATCH(集計2021年度酒販old!$B15,集計pivot!$A$82:$A$104,0),MATCH(集計2021年度酒販old!AF$5,集計pivot!$83:$83,0)),0)</f>
        <v>0</v>
      </c>
      <c r="AI15" s="44">
        <f t="shared" si="7"/>
        <v>35.309999999999995</v>
      </c>
      <c r="AJ15" s="36">
        <f>IFERROR(INDEX(集計pivot!$4:$23,MATCH(集計2021年度酒販old!$B15,集計pivot!$A$4:$A$23,0),MATCH(集計2021年度酒販old!AJ$5,集計pivot!$4:$4,0)),0)</f>
        <v>0</v>
      </c>
      <c r="AK15" s="30">
        <f>IFERROR(INDEX(集計pivot!$28:$48,MATCH(集計2021年度酒販old!$B15,集計pivot!$A$28:$A$49,0),MATCH(集計2021年度酒販old!AJ$5,集計pivot!$28:$28,0)),0)</f>
        <v>0</v>
      </c>
      <c r="AL15" s="30">
        <f>IFERROR(INDEX(集計pivot!$83:$104,MATCH(集計2021年度酒販old!$B15,集計pivot!$A$82:$A$104,0),MATCH(集計2021年度酒販old!AJ$5,集計pivot!$83:$83,0)),0)</f>
        <v>0</v>
      </c>
      <c r="AM15" s="32">
        <f t="shared" si="8"/>
        <v>35.309999999999995</v>
      </c>
      <c r="AN15" s="43">
        <f>IFERROR(INDEX(集計pivot!$4:$23,MATCH(集計2021年度酒販old!$B15,集計pivot!$A$4:$A$23,0),MATCH(集計2021年度酒販old!AN$5,集計pivot!$4:$4,0)),0)</f>
        <v>0</v>
      </c>
      <c r="AO15" s="30">
        <f>IFERROR(INDEX(集計pivot!$28:$48,MATCH(集計2021年度酒販old!$B15,集計pivot!$A$28:$A$49,0),MATCH(集計2021年度酒販old!AN$5,集計pivot!$28:$28,0)),0)</f>
        <v>0</v>
      </c>
      <c r="AP15" s="30">
        <f>IFERROR(INDEX(集計pivot!$83:$104,MATCH(集計2021年度酒販old!$B15,集計pivot!$A$82:$A$104,0),MATCH(集計2021年度酒販old!AN$5,集計pivot!$83:$83,0)),0)</f>
        <v>0</v>
      </c>
      <c r="AQ15" s="44">
        <f t="shared" si="9"/>
        <v>35.309999999999995</v>
      </c>
      <c r="AR15" s="43">
        <f>IFERROR(INDEX(集計pivot!$4:$23,MATCH(集計2021年度酒販old!$B15,集計pivot!$A$4:$A$23,0),MATCH(集計2021年度酒販old!AR$5,集計pivot!$4:$4,0)),0)</f>
        <v>0</v>
      </c>
      <c r="AS15" s="30">
        <f>IFERROR(INDEX(集計pivot!$28:$48,MATCH(集計2021年度酒販old!$B15,集計pivot!$A$28:$A$49,0),MATCH(集計2021年度酒販old!AR$5,集計pivot!$28:$28,0)),0)</f>
        <v>0</v>
      </c>
      <c r="AT15" s="30">
        <f>IFERROR(INDEX(集計pivot!$83:$104,MATCH(集計2021年度酒販old!$B15,集計pivot!$A$82:$A$104,0),MATCH(集計2021年度酒販old!AR$5,集計pivot!$83:$83,0)),0)</f>
        <v>0</v>
      </c>
      <c r="AU15" s="44">
        <f t="shared" si="10"/>
        <v>35.309999999999995</v>
      </c>
      <c r="AV15" s="36">
        <f>IFERROR(INDEX(集計pivot!$4:$23,MATCH(集計2021年度酒販old!$B15,集計pivot!$A$4:$A$23,0),MATCH(集計2021年度酒販old!AV$5,集計pivot!$4:$4,0)),0)</f>
        <v>0</v>
      </c>
      <c r="AW15" s="30">
        <f>IFERROR(INDEX(集計pivot!$28:$48,MATCH(集計2021年度酒販old!$B15,集計pivot!$A$28:$A$49,0),MATCH(集計2021年度酒販old!AV$5,集計pivot!$28:$28,0)),0)</f>
        <v>0</v>
      </c>
      <c r="AX15" s="30">
        <f>IFERROR(INDEX(集計pivot!$83:$104,MATCH(集計2021年度酒販old!$B15,集計pivot!$A$82:$A$104,0),MATCH(集計2021年度酒販old!AV$5,集計pivot!$83:$83,0)),0)</f>
        <v>0</v>
      </c>
      <c r="AY15" s="30">
        <f t="shared" si="11"/>
        <v>35.309999999999995</v>
      </c>
    </row>
    <row r="16" spans="2:51" x14ac:dyDescent="0.55000000000000004">
      <c r="B16" s="32" t="str">
        <f>'master（記入例）'!AL12</f>
        <v>ブランデー</v>
      </c>
      <c r="C16" s="38">
        <v>25.079999999999995</v>
      </c>
      <c r="D16" s="43">
        <f>IFERROR(INDEX(集計pivot!$4:$23,MATCH(集計2021年度酒販old!$B16,集計pivot!$A$4:$A$23,0),MATCH(集計2021年度酒販old!D$5,集計pivot!$4:$4,0)),0)</f>
        <v>0</v>
      </c>
      <c r="E16" s="30">
        <f>IFERROR(INDEX(集計pivot!$28:$48,MATCH(集計2021年度酒販old!$B16,集計pivot!$A$28:$A$49,0),MATCH(集計2021年度酒販old!D$5,集計pivot!$28:$28,0)),0)</f>
        <v>0</v>
      </c>
      <c r="F16" s="30">
        <f>IFERROR(INDEX(集計pivot!$83:$104,MATCH(集計2021年度酒販old!$B16,集計pivot!$A$82:$A$104,0),MATCH(集計2021年度酒販old!D$5,集計pivot!$83:$83,0)),0)</f>
        <v>0</v>
      </c>
      <c r="G16" s="44">
        <f t="shared" si="0"/>
        <v>25.079999999999995</v>
      </c>
      <c r="H16" s="43">
        <f>IFERROR(INDEX(集計pivot!$4:$23,MATCH(集計2021年度酒販old!$B16,集計pivot!$A$4:$A$23,0),MATCH(集計2021年度酒販old!H$5,集計pivot!$4:$4,0)),0)</f>
        <v>0</v>
      </c>
      <c r="I16" s="30">
        <f>IFERROR(INDEX(集計pivot!$28:$48,MATCH(集計2021年度酒販old!$B16,集計pivot!$A$28:$A$49,0),MATCH(集計2021年度酒販old!H$5,集計pivot!$28:$28,0)),0)</f>
        <v>0</v>
      </c>
      <c r="J16" s="30">
        <f>IFERROR(INDEX(集計pivot!$83:$104,MATCH(集計2021年度酒販old!$B16,集計pivot!$A$82:$A$104,0),MATCH(集計2021年度酒販old!H$5,集計pivot!$83:$83,0)),0)</f>
        <v>0</v>
      </c>
      <c r="K16" s="44">
        <f t="shared" si="1"/>
        <v>25.079999999999995</v>
      </c>
      <c r="L16" s="43">
        <f>IFERROR(INDEX(集計pivot!$4:$23,MATCH(集計2021年度酒販old!$B16,集計pivot!$A$4:$A$23,0),MATCH(集計2021年度酒販old!L$5,集計pivot!$4:$4,0)),0)</f>
        <v>0</v>
      </c>
      <c r="M16" s="30">
        <f>IFERROR(INDEX(集計pivot!$28:$48,MATCH(集計2021年度酒販old!$B16,集計pivot!$A$28:$A$49,0),MATCH(集計2021年度酒販old!L$5,集計pivot!$28:$28,0)),0)</f>
        <v>0</v>
      </c>
      <c r="N16" s="30">
        <f>IFERROR(INDEX(集計pivot!$83:$104,MATCH(集計2021年度酒販old!$B16,集計pivot!$A$82:$A$104,0),MATCH(集計2021年度酒販old!L$5,集計pivot!$83:$83,0)),0)</f>
        <v>0</v>
      </c>
      <c r="O16" s="44">
        <f t="shared" si="2"/>
        <v>25.079999999999995</v>
      </c>
      <c r="P16" s="43">
        <f>IFERROR(INDEX(集計pivot!$4:$23,MATCH(集計2021年度酒販old!$B16,集計pivot!$A$4:$A$23,0),MATCH(集計2021年度酒販old!P$5,集計pivot!$4:$4,0)),0)</f>
        <v>0</v>
      </c>
      <c r="Q16" s="30">
        <f>IFERROR(INDEX(集計pivot!$28:$48,MATCH(集計2021年度酒販old!$B16,集計pivot!$A$28:$A$49,0),MATCH(集計2021年度酒販old!P$5,集計pivot!$28:$28,0)),0)</f>
        <v>0</v>
      </c>
      <c r="R16" s="30">
        <f>IFERROR(INDEX(集計pivot!$83:$104,MATCH(集計2021年度酒販old!$B16,集計pivot!$A$82:$A$104,0),MATCH(集計2021年度酒販old!P$5,集計pivot!$83:$83,0)),0)</f>
        <v>0</v>
      </c>
      <c r="S16" s="44">
        <f t="shared" si="3"/>
        <v>25.079999999999995</v>
      </c>
      <c r="T16" s="43">
        <f>IFERROR(INDEX(集計pivot!$4:$23,MATCH(集計2021年度酒販old!$B16,集計pivot!$A$4:$A$23,0),MATCH(集計2021年度酒販old!T$5,集計pivot!$4:$4,0)),0)</f>
        <v>0</v>
      </c>
      <c r="U16" s="30">
        <f>IFERROR(INDEX(集計pivot!$28:$48,MATCH(集計2021年度酒販old!$B16,集計pivot!$A$28:$A$49,0),MATCH(集計2021年度酒販old!T$5,集計pivot!$28:$28,0)),0)</f>
        <v>0</v>
      </c>
      <c r="V16" s="30">
        <f>IFERROR(INDEX(集計pivot!$83:$104,MATCH(集計2021年度酒販old!$B16,集計pivot!$A$82:$A$104,0),MATCH(集計2021年度酒販old!T$5,集計pivot!$83:$83,0)),0)</f>
        <v>0</v>
      </c>
      <c r="W16" s="44">
        <f t="shared" si="4"/>
        <v>25.079999999999995</v>
      </c>
      <c r="X16" s="43">
        <f>IFERROR(INDEX(集計pivot!$4:$23,MATCH(集計2021年度酒販old!$B16,集計pivot!$A$4:$A$23,0),MATCH(集計2021年度酒販old!X$5,集計pivot!$4:$4,0)),0)</f>
        <v>0</v>
      </c>
      <c r="Y16" s="30">
        <f>IFERROR(INDEX(集計pivot!$28:$48,MATCH(集計2021年度酒販old!$B16,集計pivot!$A$28:$A$49,0),MATCH(集計2021年度酒販old!X$5,集計pivot!$28:$28,0)),0)</f>
        <v>0</v>
      </c>
      <c r="Z16" s="30">
        <f>IFERROR(INDEX(集計pivot!$83:$104,MATCH(集計2021年度酒販old!$B16,集計pivot!$A$82:$A$104,0),MATCH(集計2021年度酒販old!X$5,集計pivot!$83:$83,0)),0)</f>
        <v>0</v>
      </c>
      <c r="AA16" s="44">
        <f t="shared" si="5"/>
        <v>25.079999999999995</v>
      </c>
      <c r="AB16" s="43">
        <f>IFERROR(INDEX(集計pivot!$4:$23,MATCH(集計2021年度酒販old!$B16,集計pivot!$A$4:$A$23,0),MATCH(集計2021年度酒販old!AB$5,集計pivot!$4:$4,0)),0)</f>
        <v>0</v>
      </c>
      <c r="AC16" s="30">
        <f>IFERROR(INDEX(集計pivot!$28:$48,MATCH(集計2021年度酒販old!$B16,集計pivot!$A$28:$A$49,0),MATCH(集計2021年度酒販old!AB$5,集計pivot!$28:$28,0)),0)</f>
        <v>0</v>
      </c>
      <c r="AD16" s="30">
        <f>IFERROR(INDEX(集計pivot!$83:$104,MATCH(集計2021年度酒販old!$B16,集計pivot!$A$82:$A$104,0),MATCH(集計2021年度酒販old!AB$5,集計pivot!$83:$83,0)),0)</f>
        <v>0</v>
      </c>
      <c r="AE16" s="44">
        <f t="shared" si="6"/>
        <v>25.079999999999995</v>
      </c>
      <c r="AF16" s="43">
        <f>IFERROR(INDEX(集計pivot!$4:$23,MATCH(集計2021年度酒販old!$B16,集計pivot!$A$4:$A$23,0),MATCH(集計2021年度酒販old!AF$5,集計pivot!$4:$4,0)),0)</f>
        <v>0</v>
      </c>
      <c r="AG16" s="30">
        <f>IFERROR(INDEX(集計pivot!$28:$48,MATCH(集計2021年度酒販old!$B16,集計pivot!$A$28:$A$49,0),MATCH(集計2021年度酒販old!AF$5,集計pivot!$28:$28,0)),0)</f>
        <v>0</v>
      </c>
      <c r="AH16" s="30">
        <f>IFERROR(INDEX(集計pivot!$83:$104,MATCH(集計2021年度酒販old!$B16,集計pivot!$A$82:$A$104,0),MATCH(集計2021年度酒販old!AF$5,集計pivot!$83:$83,0)),0)</f>
        <v>0</v>
      </c>
      <c r="AI16" s="44">
        <f t="shared" si="7"/>
        <v>25.079999999999995</v>
      </c>
      <c r="AJ16" s="36">
        <f>IFERROR(INDEX(集計pivot!$4:$23,MATCH(集計2021年度酒販old!$B16,集計pivot!$A$4:$A$23,0),MATCH(集計2021年度酒販old!AJ$5,集計pivot!$4:$4,0)),0)</f>
        <v>0</v>
      </c>
      <c r="AK16" s="30">
        <f>IFERROR(INDEX(集計pivot!$28:$48,MATCH(集計2021年度酒販old!$B16,集計pivot!$A$28:$A$49,0),MATCH(集計2021年度酒販old!AJ$5,集計pivot!$28:$28,0)),0)</f>
        <v>0</v>
      </c>
      <c r="AL16" s="30">
        <f>IFERROR(INDEX(集計pivot!$83:$104,MATCH(集計2021年度酒販old!$B16,集計pivot!$A$82:$A$104,0),MATCH(集計2021年度酒販old!AJ$5,集計pivot!$83:$83,0)),0)</f>
        <v>0</v>
      </c>
      <c r="AM16" s="32">
        <f t="shared" si="8"/>
        <v>25.079999999999995</v>
      </c>
      <c r="AN16" s="43">
        <f>IFERROR(INDEX(集計pivot!$4:$23,MATCH(集計2021年度酒販old!$B16,集計pivot!$A$4:$A$23,0),MATCH(集計2021年度酒販old!AN$5,集計pivot!$4:$4,0)),0)</f>
        <v>0</v>
      </c>
      <c r="AO16" s="30">
        <f>IFERROR(INDEX(集計pivot!$28:$48,MATCH(集計2021年度酒販old!$B16,集計pivot!$A$28:$A$49,0),MATCH(集計2021年度酒販old!AN$5,集計pivot!$28:$28,0)),0)</f>
        <v>0</v>
      </c>
      <c r="AP16" s="30">
        <f>IFERROR(INDEX(集計pivot!$83:$104,MATCH(集計2021年度酒販old!$B16,集計pivot!$A$82:$A$104,0),MATCH(集計2021年度酒販old!AN$5,集計pivot!$83:$83,0)),0)</f>
        <v>0</v>
      </c>
      <c r="AQ16" s="44">
        <f t="shared" si="9"/>
        <v>25.079999999999995</v>
      </c>
      <c r="AR16" s="43">
        <f>IFERROR(INDEX(集計pivot!$4:$23,MATCH(集計2021年度酒販old!$B16,集計pivot!$A$4:$A$23,0),MATCH(集計2021年度酒販old!AR$5,集計pivot!$4:$4,0)),0)</f>
        <v>0</v>
      </c>
      <c r="AS16" s="30">
        <f>IFERROR(INDEX(集計pivot!$28:$48,MATCH(集計2021年度酒販old!$B16,集計pivot!$A$28:$A$49,0),MATCH(集計2021年度酒販old!AR$5,集計pivot!$28:$28,0)),0)</f>
        <v>0</v>
      </c>
      <c r="AT16" s="30">
        <f>IFERROR(INDEX(集計pivot!$83:$104,MATCH(集計2021年度酒販old!$B16,集計pivot!$A$82:$A$104,0),MATCH(集計2021年度酒販old!AR$5,集計pivot!$83:$83,0)),0)</f>
        <v>0</v>
      </c>
      <c r="AU16" s="44">
        <f t="shared" si="10"/>
        <v>25.079999999999995</v>
      </c>
      <c r="AV16" s="36">
        <f>IFERROR(INDEX(集計pivot!$4:$23,MATCH(集計2021年度酒販old!$B16,集計pivot!$A$4:$A$23,0),MATCH(集計2021年度酒販old!AV$5,集計pivot!$4:$4,0)),0)</f>
        <v>0</v>
      </c>
      <c r="AW16" s="30">
        <f>IFERROR(INDEX(集計pivot!$28:$48,MATCH(集計2021年度酒販old!$B16,集計pivot!$A$28:$A$49,0),MATCH(集計2021年度酒販old!AV$5,集計pivot!$28:$28,0)),0)</f>
        <v>0</v>
      </c>
      <c r="AX16" s="30">
        <f>IFERROR(INDEX(集計pivot!$83:$104,MATCH(集計2021年度酒販old!$B16,集計pivot!$A$82:$A$104,0),MATCH(集計2021年度酒販old!AV$5,集計pivot!$83:$83,0)),0)</f>
        <v>0</v>
      </c>
      <c r="AY16" s="30">
        <f t="shared" si="11"/>
        <v>25.079999999999995</v>
      </c>
    </row>
    <row r="17" spans="2:51" x14ac:dyDescent="0.55000000000000004">
      <c r="B17" s="32" t="str">
        <f>'master（記入例）'!AL13</f>
        <v>原料用アルコール</v>
      </c>
      <c r="C17" s="38">
        <v>0</v>
      </c>
      <c r="D17" s="43">
        <f>IFERROR(INDEX(集計pivot!$4:$23,MATCH(集計2021年度酒販old!$B17,集計pivot!$A$4:$A$23,0),MATCH(集計2021年度酒販old!D$5,集計pivot!$4:$4,0)),0)</f>
        <v>0</v>
      </c>
      <c r="E17" s="30">
        <f>IFERROR(INDEX(集計pivot!$28:$48,MATCH(集計2021年度酒販old!$B17,集計pivot!$A$28:$A$49,0),MATCH(集計2021年度酒販old!D$5,集計pivot!$28:$28,0)),0)</f>
        <v>0</v>
      </c>
      <c r="F17" s="30">
        <f>IFERROR(INDEX(集計pivot!$83:$104,MATCH(集計2021年度酒販old!$B17,集計pivot!$A$82:$A$104,0),MATCH(集計2021年度酒販old!D$5,集計pivot!$83:$83,0)),0)</f>
        <v>0</v>
      </c>
      <c r="G17" s="44">
        <f t="shared" si="0"/>
        <v>0</v>
      </c>
      <c r="H17" s="43">
        <f>IFERROR(INDEX(集計pivot!$4:$23,MATCH(集計2021年度酒販old!$B17,集計pivot!$A$4:$A$23,0),MATCH(集計2021年度酒販old!H$5,集計pivot!$4:$4,0)),0)</f>
        <v>0</v>
      </c>
      <c r="I17" s="30">
        <f>IFERROR(INDEX(集計pivot!$28:$48,MATCH(集計2021年度酒販old!$B17,集計pivot!$A$28:$A$49,0),MATCH(集計2021年度酒販old!H$5,集計pivot!$28:$28,0)),0)</f>
        <v>0</v>
      </c>
      <c r="J17" s="30">
        <f>IFERROR(INDEX(集計pivot!$83:$104,MATCH(集計2021年度酒販old!$B17,集計pivot!$A$82:$A$104,0),MATCH(集計2021年度酒販old!H$5,集計pivot!$83:$83,0)),0)</f>
        <v>0</v>
      </c>
      <c r="K17" s="44">
        <f t="shared" si="1"/>
        <v>0</v>
      </c>
      <c r="L17" s="43">
        <f>IFERROR(INDEX(集計pivot!$4:$23,MATCH(集計2021年度酒販old!$B17,集計pivot!$A$4:$A$23,0),MATCH(集計2021年度酒販old!L$5,集計pivot!$4:$4,0)),0)</f>
        <v>0</v>
      </c>
      <c r="M17" s="30">
        <f>IFERROR(INDEX(集計pivot!$28:$48,MATCH(集計2021年度酒販old!$B17,集計pivot!$A$28:$A$49,0),MATCH(集計2021年度酒販old!L$5,集計pivot!$28:$28,0)),0)</f>
        <v>0</v>
      </c>
      <c r="N17" s="30">
        <f>IFERROR(INDEX(集計pivot!$83:$104,MATCH(集計2021年度酒販old!$B17,集計pivot!$A$82:$A$104,0),MATCH(集計2021年度酒販old!L$5,集計pivot!$83:$83,0)),0)</f>
        <v>0</v>
      </c>
      <c r="O17" s="44">
        <f t="shared" si="2"/>
        <v>0</v>
      </c>
      <c r="P17" s="43">
        <f>IFERROR(INDEX(集計pivot!$4:$23,MATCH(集計2021年度酒販old!$B17,集計pivot!$A$4:$A$23,0),MATCH(集計2021年度酒販old!P$5,集計pivot!$4:$4,0)),0)</f>
        <v>0</v>
      </c>
      <c r="Q17" s="30">
        <f>IFERROR(INDEX(集計pivot!$28:$48,MATCH(集計2021年度酒販old!$B17,集計pivot!$A$28:$A$49,0),MATCH(集計2021年度酒販old!P$5,集計pivot!$28:$28,0)),0)</f>
        <v>0</v>
      </c>
      <c r="R17" s="30">
        <f>IFERROR(INDEX(集計pivot!$83:$104,MATCH(集計2021年度酒販old!$B17,集計pivot!$A$82:$A$104,0),MATCH(集計2021年度酒販old!P$5,集計pivot!$83:$83,0)),0)</f>
        <v>0</v>
      </c>
      <c r="S17" s="44">
        <f t="shared" si="3"/>
        <v>0</v>
      </c>
      <c r="T17" s="43">
        <f>IFERROR(INDEX(集計pivot!$4:$23,MATCH(集計2021年度酒販old!$B17,集計pivot!$A$4:$A$23,0),MATCH(集計2021年度酒販old!T$5,集計pivot!$4:$4,0)),0)</f>
        <v>0</v>
      </c>
      <c r="U17" s="30">
        <f>IFERROR(INDEX(集計pivot!$28:$48,MATCH(集計2021年度酒販old!$B17,集計pivot!$A$28:$A$49,0),MATCH(集計2021年度酒販old!T$5,集計pivot!$28:$28,0)),0)</f>
        <v>0</v>
      </c>
      <c r="V17" s="30">
        <f>IFERROR(INDEX(集計pivot!$83:$104,MATCH(集計2021年度酒販old!$B17,集計pivot!$A$82:$A$104,0),MATCH(集計2021年度酒販old!T$5,集計pivot!$83:$83,0)),0)</f>
        <v>0</v>
      </c>
      <c r="W17" s="44">
        <f t="shared" si="4"/>
        <v>0</v>
      </c>
      <c r="X17" s="43">
        <f>IFERROR(INDEX(集計pivot!$4:$23,MATCH(集計2021年度酒販old!$B17,集計pivot!$A$4:$A$23,0),MATCH(集計2021年度酒販old!X$5,集計pivot!$4:$4,0)),0)</f>
        <v>0</v>
      </c>
      <c r="Y17" s="30">
        <f>IFERROR(INDEX(集計pivot!$28:$48,MATCH(集計2021年度酒販old!$B17,集計pivot!$A$28:$A$49,0),MATCH(集計2021年度酒販old!X$5,集計pivot!$28:$28,0)),0)</f>
        <v>0</v>
      </c>
      <c r="Z17" s="30">
        <f>IFERROR(INDEX(集計pivot!$83:$104,MATCH(集計2021年度酒販old!$B17,集計pivot!$A$82:$A$104,0),MATCH(集計2021年度酒販old!X$5,集計pivot!$83:$83,0)),0)</f>
        <v>0</v>
      </c>
      <c r="AA17" s="44">
        <f t="shared" si="5"/>
        <v>0</v>
      </c>
      <c r="AB17" s="43">
        <f>IFERROR(INDEX(集計pivot!$4:$23,MATCH(集計2021年度酒販old!$B17,集計pivot!$A$4:$A$23,0),MATCH(集計2021年度酒販old!AB$5,集計pivot!$4:$4,0)),0)</f>
        <v>0</v>
      </c>
      <c r="AC17" s="30">
        <f>IFERROR(INDEX(集計pivot!$28:$48,MATCH(集計2021年度酒販old!$B17,集計pivot!$A$28:$A$49,0),MATCH(集計2021年度酒販old!AB$5,集計pivot!$28:$28,0)),0)</f>
        <v>0</v>
      </c>
      <c r="AD17" s="30">
        <f>IFERROR(INDEX(集計pivot!$83:$104,MATCH(集計2021年度酒販old!$B17,集計pivot!$A$82:$A$104,0),MATCH(集計2021年度酒販old!AB$5,集計pivot!$83:$83,0)),0)</f>
        <v>0</v>
      </c>
      <c r="AE17" s="44">
        <f t="shared" si="6"/>
        <v>0</v>
      </c>
      <c r="AF17" s="43">
        <f>IFERROR(INDEX(集計pivot!$4:$23,MATCH(集計2021年度酒販old!$B17,集計pivot!$A$4:$A$23,0),MATCH(集計2021年度酒販old!AF$5,集計pivot!$4:$4,0)),0)</f>
        <v>0</v>
      </c>
      <c r="AG17" s="30">
        <f>IFERROR(INDEX(集計pivot!$28:$48,MATCH(集計2021年度酒販old!$B17,集計pivot!$A$28:$A$49,0),MATCH(集計2021年度酒販old!AF$5,集計pivot!$28:$28,0)),0)</f>
        <v>0</v>
      </c>
      <c r="AH17" s="30">
        <f>IFERROR(INDEX(集計pivot!$83:$104,MATCH(集計2021年度酒販old!$B17,集計pivot!$A$82:$A$104,0),MATCH(集計2021年度酒販old!AF$5,集計pivot!$83:$83,0)),0)</f>
        <v>0</v>
      </c>
      <c r="AI17" s="44">
        <f t="shared" si="7"/>
        <v>0</v>
      </c>
      <c r="AJ17" s="36">
        <f>IFERROR(INDEX(集計pivot!$4:$23,MATCH(集計2021年度酒販old!$B17,集計pivot!$A$4:$A$23,0),MATCH(集計2021年度酒販old!AJ$5,集計pivot!$4:$4,0)),0)</f>
        <v>0</v>
      </c>
      <c r="AK17" s="30">
        <f>IFERROR(INDEX(集計pivot!$28:$48,MATCH(集計2021年度酒販old!$B17,集計pivot!$A$28:$A$49,0),MATCH(集計2021年度酒販old!AJ$5,集計pivot!$28:$28,0)),0)</f>
        <v>0</v>
      </c>
      <c r="AL17" s="30">
        <f>IFERROR(INDEX(集計pivot!$83:$104,MATCH(集計2021年度酒販old!$B17,集計pivot!$A$82:$A$104,0),MATCH(集計2021年度酒販old!AJ$5,集計pivot!$83:$83,0)),0)</f>
        <v>0</v>
      </c>
      <c r="AM17" s="32">
        <f t="shared" si="8"/>
        <v>0</v>
      </c>
      <c r="AN17" s="43">
        <f>IFERROR(INDEX(集計pivot!$4:$23,MATCH(集計2021年度酒販old!$B17,集計pivot!$A$4:$A$23,0),MATCH(集計2021年度酒販old!AN$5,集計pivot!$4:$4,0)),0)</f>
        <v>0</v>
      </c>
      <c r="AO17" s="30">
        <f>IFERROR(INDEX(集計pivot!$28:$48,MATCH(集計2021年度酒販old!$B17,集計pivot!$A$28:$A$49,0),MATCH(集計2021年度酒販old!AN$5,集計pivot!$28:$28,0)),0)</f>
        <v>0</v>
      </c>
      <c r="AP17" s="30">
        <f>IFERROR(INDEX(集計pivot!$83:$104,MATCH(集計2021年度酒販old!$B17,集計pivot!$A$83:$A$104,0),MATCH(集計2021年度酒販old!AN$5,集計pivot!$83:$83,0)),0)</f>
        <v>0</v>
      </c>
      <c r="AQ17" s="44">
        <f t="shared" si="9"/>
        <v>0</v>
      </c>
      <c r="AR17" s="43">
        <f>IFERROR(INDEX(集計pivot!$4:$23,MATCH(集計2021年度酒販old!$B17,集計pivot!$A$4:$A$23,0),MATCH(集計2021年度酒販old!AR$5,集計pivot!$4:$4,0)),0)</f>
        <v>0</v>
      </c>
      <c r="AS17" s="30">
        <f>IFERROR(INDEX(集計pivot!$28:$48,MATCH(集計2021年度酒販old!$B17,集計pivot!$A$28:$A$49,0),MATCH(集計2021年度酒販old!AR$5,集計pivot!$28:$28,0)),0)</f>
        <v>0</v>
      </c>
      <c r="AT17" s="30">
        <f>IFERROR(INDEX(集計pivot!$83:$104,MATCH(集計2021年度酒販old!$B17,集計pivot!$A$82:$A$104,0),MATCH(集計2021年度酒販old!AR$5,集計pivot!$83:$83,0)),0)</f>
        <v>0</v>
      </c>
      <c r="AU17" s="44">
        <f t="shared" si="10"/>
        <v>0</v>
      </c>
      <c r="AV17" s="36">
        <f>IFERROR(INDEX(集計pivot!$4:$23,MATCH(集計2021年度酒販old!$B17,集計pivot!$A$4:$A$23,0),MATCH(集計2021年度酒販old!AV$5,集計pivot!$4:$4,0)),0)</f>
        <v>0</v>
      </c>
      <c r="AW17" s="30">
        <f>IFERROR(INDEX(集計pivot!$28:$48,MATCH(集計2021年度酒販old!$B17,集計pivot!$A$28:$A$49,0),MATCH(集計2021年度酒販old!AV$5,集計pivot!$28:$28,0)),0)</f>
        <v>0</v>
      </c>
      <c r="AX17" s="30">
        <f>IFERROR(INDEX(集計pivot!$83:$104,MATCH(集計2021年度酒販old!$B17,集計pivot!$A$82:$A$104,0),MATCH(集計2021年度酒販old!AV$5,集計pivot!$83:$83,0)),0)</f>
        <v>0</v>
      </c>
      <c r="AY17" s="30">
        <f t="shared" si="11"/>
        <v>0</v>
      </c>
    </row>
    <row r="18" spans="2:51" x14ac:dyDescent="0.55000000000000004">
      <c r="B18" s="32" t="str">
        <f>'master（記入例）'!AL14</f>
        <v>発泡酒</v>
      </c>
      <c r="C18" s="38">
        <v>0.70000000000000018</v>
      </c>
      <c r="D18" s="43">
        <f>IFERROR(INDEX(集計pivot!$4:$23,MATCH(集計2021年度酒販old!$B18,集計pivot!$A$4:$A$23,0),MATCH(集計2021年度酒販old!D$5,集計pivot!$4:$4,0)),0)</f>
        <v>0</v>
      </c>
      <c r="E18" s="30">
        <f>IFERROR(INDEX(集計pivot!$28:$48,MATCH(集計2021年度酒販old!$B18,集計pivot!$A$28:$A$49,0),MATCH(集計2021年度酒販old!D$5,集計pivot!$28:$28,0)),0)</f>
        <v>0</v>
      </c>
      <c r="F18" s="30">
        <f>IFERROR(INDEX(集計pivot!$83:$104,MATCH(集計2021年度酒販old!$B18,集計pivot!$A$82:$A$104,0),MATCH(集計2021年度酒販old!D$5,集計pivot!$83:$83,0)),0)</f>
        <v>0</v>
      </c>
      <c r="G18" s="44">
        <f t="shared" si="0"/>
        <v>0.70000000000000018</v>
      </c>
      <c r="H18" s="43">
        <f>IFERROR(INDEX(集計pivot!$4:$23,MATCH(集計2021年度酒販old!$B18,集計pivot!$A$4:$A$23,0),MATCH(集計2021年度酒販old!H$5,集計pivot!$4:$4,0)),0)</f>
        <v>0</v>
      </c>
      <c r="I18" s="30">
        <f>IFERROR(INDEX(集計pivot!$28:$48,MATCH(集計2021年度酒販old!$B18,集計pivot!$A$28:$A$49,0),MATCH(集計2021年度酒販old!H$5,集計pivot!$28:$28,0)),0)</f>
        <v>0</v>
      </c>
      <c r="J18" s="30">
        <f>IFERROR(INDEX(集計pivot!$83:$104,MATCH(集計2021年度酒販old!$B18,集計pivot!$A$82:$A$104,0),MATCH(集計2021年度酒販old!H$5,集計pivot!$83:$83,0)),0)</f>
        <v>0</v>
      </c>
      <c r="K18" s="44">
        <f t="shared" si="1"/>
        <v>0.70000000000000018</v>
      </c>
      <c r="L18" s="43">
        <f>IFERROR(INDEX(集計pivot!$4:$23,MATCH(集計2021年度酒販old!$B18,集計pivot!$A$4:$A$23,0),MATCH(集計2021年度酒販old!L$5,集計pivot!$4:$4,0)),0)</f>
        <v>0</v>
      </c>
      <c r="M18" s="30">
        <f>IFERROR(INDEX(集計pivot!$28:$48,MATCH(集計2021年度酒販old!$B18,集計pivot!$A$28:$A$49,0),MATCH(集計2021年度酒販old!L$5,集計pivot!$28:$28,0)),0)</f>
        <v>0</v>
      </c>
      <c r="N18" s="30">
        <f>IFERROR(INDEX(集計pivot!$83:$104,MATCH(集計2021年度酒販old!$B18,集計pivot!$A$82:$A$104,0),MATCH(集計2021年度酒販old!L$5,集計pivot!$83:$83,0)),0)</f>
        <v>0</v>
      </c>
      <c r="O18" s="44">
        <f t="shared" si="2"/>
        <v>0.70000000000000018</v>
      </c>
      <c r="P18" s="43">
        <f>IFERROR(INDEX(集計pivot!$4:$23,MATCH(集計2021年度酒販old!$B18,集計pivot!$A$4:$A$23,0),MATCH(集計2021年度酒販old!P$5,集計pivot!$4:$4,0)),0)</f>
        <v>0</v>
      </c>
      <c r="Q18" s="30">
        <f>IFERROR(INDEX(集計pivot!$28:$48,MATCH(集計2021年度酒販old!$B18,集計pivot!$A$28:$A$49,0),MATCH(集計2021年度酒販old!P$5,集計pivot!$28:$28,0)),0)</f>
        <v>0</v>
      </c>
      <c r="R18" s="30">
        <f>IFERROR(INDEX(集計pivot!$83:$104,MATCH(集計2021年度酒販old!$B18,集計pivot!$A$82:$A$104,0),MATCH(集計2021年度酒販old!P$5,集計pivot!$83:$83,0)),0)</f>
        <v>0</v>
      </c>
      <c r="S18" s="44">
        <f t="shared" si="3"/>
        <v>0.70000000000000018</v>
      </c>
      <c r="T18" s="43">
        <f>IFERROR(INDEX(集計pivot!$4:$23,MATCH(集計2021年度酒販old!$B18,集計pivot!$A$4:$A$23,0),MATCH(集計2021年度酒販old!T$5,集計pivot!$4:$4,0)),0)</f>
        <v>0</v>
      </c>
      <c r="U18" s="30">
        <f>IFERROR(INDEX(集計pivot!$28:$48,MATCH(集計2021年度酒販old!$B18,集計pivot!$A$28:$A$49,0),MATCH(集計2021年度酒販old!T$5,集計pivot!$28:$28,0)),0)</f>
        <v>0</v>
      </c>
      <c r="V18" s="30">
        <f>IFERROR(INDEX(集計pivot!$83:$104,MATCH(集計2021年度酒販old!$B18,集計pivot!$A$82:$A$104,0),MATCH(集計2021年度酒販old!T$5,集計pivot!$83:$83,0)),0)</f>
        <v>0</v>
      </c>
      <c r="W18" s="44">
        <f t="shared" si="4"/>
        <v>0.70000000000000018</v>
      </c>
      <c r="X18" s="43">
        <f>IFERROR(INDEX(集計pivot!$4:$23,MATCH(集計2021年度酒販old!$B18,集計pivot!$A$4:$A$23,0),MATCH(集計2021年度酒販old!X$5,集計pivot!$4:$4,0)),0)</f>
        <v>0</v>
      </c>
      <c r="Y18" s="30">
        <f>IFERROR(INDEX(集計pivot!$28:$48,MATCH(集計2021年度酒販old!$B18,集計pivot!$A$28:$A$49,0),MATCH(集計2021年度酒販old!X$5,集計pivot!$28:$28,0)),0)</f>
        <v>0</v>
      </c>
      <c r="Z18" s="30">
        <f>IFERROR(INDEX(集計pivot!$83:$104,MATCH(集計2021年度酒販old!$B18,集計pivot!$A$82:$A$104,0),MATCH(集計2021年度酒販old!X$5,集計pivot!$83:$83,0)),0)</f>
        <v>0</v>
      </c>
      <c r="AA18" s="44">
        <f t="shared" si="5"/>
        <v>0.70000000000000018</v>
      </c>
      <c r="AB18" s="43">
        <f>IFERROR(INDEX(集計pivot!$4:$23,MATCH(集計2021年度酒販old!$B18,集計pivot!$A$4:$A$23,0),MATCH(集計2021年度酒販old!AB$5,集計pivot!$4:$4,0)),0)</f>
        <v>0</v>
      </c>
      <c r="AC18" s="30">
        <f>IFERROR(INDEX(集計pivot!$28:$48,MATCH(集計2021年度酒販old!$B18,集計pivot!$A$28:$A$49,0),MATCH(集計2021年度酒販old!AB$5,集計pivot!$28:$28,0)),0)</f>
        <v>0</v>
      </c>
      <c r="AD18" s="30">
        <f>IFERROR(INDEX(集計pivot!$83:$104,MATCH(集計2021年度酒販old!$B18,集計pivot!$A$82:$A$104,0),MATCH(集計2021年度酒販old!AB$5,集計pivot!$83:$83,0)),0)</f>
        <v>0</v>
      </c>
      <c r="AE18" s="44">
        <f t="shared" si="6"/>
        <v>0.70000000000000018</v>
      </c>
      <c r="AF18" s="43">
        <f>IFERROR(INDEX(集計pivot!$4:$23,MATCH(集計2021年度酒販old!$B18,集計pivot!$A$4:$A$23,0),MATCH(集計2021年度酒販old!AF$5,集計pivot!$4:$4,0)),0)</f>
        <v>0</v>
      </c>
      <c r="AG18" s="30">
        <f>IFERROR(INDEX(集計pivot!$28:$48,MATCH(集計2021年度酒販old!$B18,集計pivot!$A$28:$A$49,0),MATCH(集計2021年度酒販old!AF$5,集計pivot!$28:$28,0)),0)</f>
        <v>0</v>
      </c>
      <c r="AH18" s="30">
        <f>IFERROR(INDEX(集計pivot!$83:$104,MATCH(集計2021年度酒販old!$B18,集計pivot!$A$82:$A$104,0),MATCH(集計2021年度酒販old!AF$5,集計pivot!$83:$83,0)),0)</f>
        <v>0</v>
      </c>
      <c r="AI18" s="44">
        <f t="shared" si="7"/>
        <v>0.70000000000000018</v>
      </c>
      <c r="AJ18" s="36">
        <f>IFERROR(INDEX(集計pivot!$4:$23,MATCH(集計2021年度酒販old!$B18,集計pivot!$A$4:$A$23,0),MATCH(集計2021年度酒販old!AJ$5,集計pivot!$4:$4,0)),0)</f>
        <v>0</v>
      </c>
      <c r="AK18" s="30">
        <f>IFERROR(INDEX(集計pivot!$28:$48,MATCH(集計2021年度酒販old!$B18,集計pivot!$A$28:$A$49,0),MATCH(集計2021年度酒販old!AJ$5,集計pivot!$28:$28,0)),0)</f>
        <v>0</v>
      </c>
      <c r="AL18" s="30">
        <f>IFERROR(INDEX(集計pivot!$83:$104,MATCH(集計2021年度酒販old!$B18,集計pivot!$A$82:$A$104,0),MATCH(集計2021年度酒販old!AJ$5,集計pivot!$83:$83,0)),0)</f>
        <v>0</v>
      </c>
      <c r="AM18" s="32">
        <f t="shared" si="8"/>
        <v>0.70000000000000018</v>
      </c>
      <c r="AN18" s="43">
        <f>IFERROR(INDEX(集計pivot!$4:$23,MATCH(集計2021年度酒販old!$B18,集計pivot!$A$4:$A$23,0),MATCH(集計2021年度酒販old!AN$5,集計pivot!$4:$4,0)),0)</f>
        <v>0</v>
      </c>
      <c r="AO18" s="30">
        <f>IFERROR(INDEX(集計pivot!$28:$48,MATCH(集計2021年度酒販old!$B18,集計pivot!$A$28:$A$49,0),MATCH(集計2021年度酒販old!AN$5,集計pivot!$28:$28,0)),0)</f>
        <v>0</v>
      </c>
      <c r="AP18" s="30">
        <f>IFERROR(INDEX(集計pivot!$83:$104,MATCH(集計2021年度酒販old!$B18,集計pivot!$A$83:$A$104,0),MATCH(集計2021年度酒販old!AN$5,集計pivot!$83:$83,0)),0)</f>
        <v>0</v>
      </c>
      <c r="AQ18" s="44">
        <f t="shared" si="9"/>
        <v>0.70000000000000018</v>
      </c>
      <c r="AR18" s="43">
        <f>IFERROR(INDEX(集計pivot!$4:$23,MATCH(集計2021年度酒販old!$B18,集計pivot!$A$4:$A$23,0),MATCH(集計2021年度酒販old!AR$5,集計pivot!$4:$4,0)),0)</f>
        <v>0</v>
      </c>
      <c r="AS18" s="30">
        <f>IFERROR(INDEX(集計pivot!$28:$48,MATCH(集計2021年度酒販old!$B18,集計pivot!$A$28:$A$49,0),MATCH(集計2021年度酒販old!AR$5,集計pivot!$28:$28,0)),0)</f>
        <v>0</v>
      </c>
      <c r="AT18" s="30">
        <f>IFERROR(INDEX(集計pivot!$83:$104,MATCH(集計2021年度酒販old!$B18,集計pivot!$A$82:$A$104,0),MATCH(集計2021年度酒販old!AR$5,集計pivot!$83:$83,0)),0)</f>
        <v>0</v>
      </c>
      <c r="AU18" s="44">
        <f t="shared" si="10"/>
        <v>0.70000000000000018</v>
      </c>
      <c r="AV18" s="36">
        <f>IFERROR(INDEX(集計pivot!$4:$23,MATCH(集計2021年度酒販old!$B18,集計pivot!$A$4:$A$23,0),MATCH(集計2021年度酒販old!AV$5,集計pivot!$4:$4,0)),0)</f>
        <v>0</v>
      </c>
      <c r="AW18" s="30">
        <f>IFERROR(INDEX(集計pivot!$28:$48,MATCH(集計2021年度酒販old!$B18,集計pivot!$A$28:$A$49,0),MATCH(集計2021年度酒販old!AV$5,集計pivot!$28:$28,0)),0)</f>
        <v>0</v>
      </c>
      <c r="AX18" s="30">
        <f>IFERROR(INDEX(集計pivot!$83:$104,MATCH(集計2021年度酒販old!$B18,集計pivot!$A$82:$A$104,0),MATCH(集計2021年度酒販old!AV$5,集計pivot!$83:$83,0)),0)</f>
        <v>0</v>
      </c>
      <c r="AY18" s="30">
        <f t="shared" si="11"/>
        <v>0.70000000000000018</v>
      </c>
    </row>
    <row r="19" spans="2:51" x14ac:dyDescent="0.55000000000000004">
      <c r="B19" s="32" t="str">
        <f>'master（記入例）'!AL15</f>
        <v>その他の醸造酒</v>
      </c>
      <c r="C19" s="38">
        <v>0</v>
      </c>
      <c r="D19" s="43">
        <f>IFERROR(INDEX(集計pivot!$4:$23,MATCH(集計2021年度酒販old!$B19,集計pivot!$A$4:$A$23,0),MATCH(集計2021年度酒販old!D$5,集計pivot!$4:$4,0)),0)</f>
        <v>0</v>
      </c>
      <c r="E19" s="30">
        <f>IFERROR(INDEX(集計pivot!$28:$48,MATCH(集計2021年度酒販old!$B19,集計pivot!$A$28:$A$49,0),MATCH(集計2021年度酒販old!D$5,集計pivot!$28:$28,0)),0)</f>
        <v>0</v>
      </c>
      <c r="F19" s="30">
        <f>IFERROR(INDEX(集計pivot!$83:$104,MATCH(集計2021年度酒販old!$B19,集計pivot!$A$82:$A$104,0),MATCH(集計2021年度酒販old!D$5,集計pivot!$83:$83,0)),0)</f>
        <v>0</v>
      </c>
      <c r="G19" s="44">
        <f t="shared" si="0"/>
        <v>0</v>
      </c>
      <c r="H19" s="43">
        <f>IFERROR(INDEX(集計pivot!$4:$23,MATCH(集計2021年度酒販old!$B19,集計pivot!$A$4:$A$23,0),MATCH(集計2021年度酒販old!H$5,集計pivot!$4:$4,0)),0)</f>
        <v>0</v>
      </c>
      <c r="I19" s="30">
        <f>IFERROR(INDEX(集計pivot!$28:$48,MATCH(集計2021年度酒販old!$B19,集計pivot!$A$28:$A$49,0),MATCH(集計2021年度酒販old!H$5,集計pivot!$28:$28,0)),0)</f>
        <v>0</v>
      </c>
      <c r="J19" s="30">
        <f>IFERROR(INDEX(集計pivot!$83:$104,MATCH(集計2021年度酒販old!$B19,集計pivot!$A$82:$A$104,0),MATCH(集計2021年度酒販old!H$5,集計pivot!$83:$83,0)),0)</f>
        <v>0</v>
      </c>
      <c r="K19" s="44">
        <f t="shared" si="1"/>
        <v>0</v>
      </c>
      <c r="L19" s="43">
        <f>IFERROR(INDEX(集計pivot!$4:$23,MATCH(集計2021年度酒販old!$B19,集計pivot!$A$4:$A$23,0),MATCH(集計2021年度酒販old!L$5,集計pivot!$4:$4,0)),0)</f>
        <v>0</v>
      </c>
      <c r="M19" s="30">
        <f>IFERROR(INDEX(集計pivot!$28:$48,MATCH(集計2021年度酒販old!$B19,集計pivot!$A$28:$A$49,0),MATCH(集計2021年度酒販old!L$5,集計pivot!$28:$28,0)),0)</f>
        <v>0</v>
      </c>
      <c r="N19" s="30">
        <f>IFERROR(INDEX(集計pivot!$83:$104,MATCH(集計2021年度酒販old!$B19,集計pivot!$A$82:$A$104,0),MATCH(集計2021年度酒販old!L$5,集計pivot!$83:$83,0)),0)</f>
        <v>0</v>
      </c>
      <c r="O19" s="44">
        <f t="shared" si="2"/>
        <v>0</v>
      </c>
      <c r="P19" s="43">
        <f>IFERROR(INDEX(集計pivot!$4:$23,MATCH(集計2021年度酒販old!$B19,集計pivot!$A$4:$A$23,0),MATCH(集計2021年度酒販old!P$5,集計pivot!$4:$4,0)),0)</f>
        <v>0</v>
      </c>
      <c r="Q19" s="30">
        <f>IFERROR(INDEX(集計pivot!$28:$48,MATCH(集計2021年度酒販old!$B19,集計pivot!$A$28:$A$49,0),MATCH(集計2021年度酒販old!P$5,集計pivot!$28:$28,0)),0)</f>
        <v>0</v>
      </c>
      <c r="R19" s="30">
        <f>IFERROR(INDEX(集計pivot!$83:$104,MATCH(集計2021年度酒販old!$B19,集計pivot!$A$82:$A$104,0),MATCH(集計2021年度酒販old!P$5,集計pivot!$83:$83,0)),0)</f>
        <v>0</v>
      </c>
      <c r="S19" s="44">
        <f t="shared" si="3"/>
        <v>0</v>
      </c>
      <c r="T19" s="43">
        <f>IFERROR(INDEX(集計pivot!$4:$23,MATCH(集計2021年度酒販old!$B19,集計pivot!$A$4:$A$23,0),MATCH(集計2021年度酒販old!T$5,集計pivot!$4:$4,0)),0)</f>
        <v>0</v>
      </c>
      <c r="U19" s="30">
        <f>IFERROR(INDEX(集計pivot!$28:$48,MATCH(集計2021年度酒販old!$B19,集計pivot!$A$28:$A$49,0),MATCH(集計2021年度酒販old!T$5,集計pivot!$28:$28,0)),0)</f>
        <v>0</v>
      </c>
      <c r="V19" s="30">
        <f>IFERROR(INDEX(集計pivot!$83:$104,MATCH(集計2021年度酒販old!$B19,集計pivot!$A$82:$A$104,0),MATCH(集計2021年度酒販old!T$5,集計pivot!$83:$83,0)),0)</f>
        <v>0</v>
      </c>
      <c r="W19" s="44">
        <f t="shared" si="4"/>
        <v>0</v>
      </c>
      <c r="X19" s="43">
        <f>IFERROR(INDEX(集計pivot!$4:$23,MATCH(集計2021年度酒販old!$B19,集計pivot!$A$4:$A$23,0),MATCH(集計2021年度酒販old!X$5,集計pivot!$4:$4,0)),0)</f>
        <v>0</v>
      </c>
      <c r="Y19" s="30">
        <f>IFERROR(INDEX(集計pivot!$28:$48,MATCH(集計2021年度酒販old!$B19,集計pivot!$A$28:$A$49,0),MATCH(集計2021年度酒販old!X$5,集計pivot!$28:$28,0)),0)</f>
        <v>0</v>
      </c>
      <c r="Z19" s="30">
        <f>IFERROR(INDEX(集計pivot!$83:$104,MATCH(集計2021年度酒販old!$B19,集計pivot!$A$82:$A$104,0),MATCH(集計2021年度酒販old!X$5,集計pivot!$83:$83,0)),0)</f>
        <v>0</v>
      </c>
      <c r="AA19" s="44">
        <f t="shared" si="5"/>
        <v>0</v>
      </c>
      <c r="AB19" s="43">
        <f>IFERROR(INDEX(集計pivot!$4:$23,MATCH(集計2021年度酒販old!$B19,集計pivot!$A$4:$A$23,0),MATCH(集計2021年度酒販old!AB$5,集計pivot!$4:$4,0)),0)</f>
        <v>0</v>
      </c>
      <c r="AC19" s="30">
        <f>IFERROR(INDEX(集計pivot!$28:$48,MATCH(集計2021年度酒販old!$B19,集計pivot!$A$28:$A$49,0),MATCH(集計2021年度酒販old!AB$5,集計pivot!$28:$28,0)),0)</f>
        <v>0</v>
      </c>
      <c r="AD19" s="30">
        <f>IFERROR(INDEX(集計pivot!$83:$104,MATCH(集計2021年度酒販old!$B19,集計pivot!$A$82:$A$104,0),MATCH(集計2021年度酒販old!AB$5,集計pivot!$83:$83,0)),0)</f>
        <v>0</v>
      </c>
      <c r="AE19" s="44">
        <f t="shared" si="6"/>
        <v>0</v>
      </c>
      <c r="AF19" s="43">
        <f>IFERROR(INDEX(集計pivot!$4:$23,MATCH(集計2021年度酒販old!$B19,集計pivot!$A$4:$A$23,0),MATCH(集計2021年度酒販old!AF$5,集計pivot!$4:$4,0)),0)</f>
        <v>0</v>
      </c>
      <c r="AG19" s="30">
        <f>IFERROR(INDEX(集計pivot!$28:$48,MATCH(集計2021年度酒販old!$B19,集計pivot!$A$28:$A$49,0),MATCH(集計2021年度酒販old!AF$5,集計pivot!$28:$28,0)),0)</f>
        <v>0</v>
      </c>
      <c r="AH19" s="30">
        <f>IFERROR(INDEX(集計pivot!$83:$104,MATCH(集計2021年度酒販old!$B19,集計pivot!$A$82:$A$104,0),MATCH(集計2021年度酒販old!AF$5,集計pivot!$83:$83,0)),0)</f>
        <v>0</v>
      </c>
      <c r="AI19" s="44">
        <f t="shared" si="7"/>
        <v>0</v>
      </c>
      <c r="AJ19" s="36">
        <f>IFERROR(INDEX(集計pivot!$4:$23,MATCH(集計2021年度酒販old!$B19,集計pivot!$A$4:$A$23,0),MATCH(集計2021年度酒販old!AJ$5,集計pivot!$4:$4,0)),0)</f>
        <v>0</v>
      </c>
      <c r="AK19" s="30">
        <f>IFERROR(INDEX(集計pivot!$28:$48,MATCH(集計2021年度酒販old!$B19,集計pivot!$A$28:$A$49,0),MATCH(集計2021年度酒販old!AJ$5,集計pivot!$28:$28,0)),0)</f>
        <v>0</v>
      </c>
      <c r="AL19" s="30">
        <f>IFERROR(INDEX(集計pivot!$83:$104,MATCH(集計2021年度酒販old!$B19,集計pivot!$A$82:$A$104,0),MATCH(集計2021年度酒販old!AJ$5,集計pivot!$83:$83,0)),0)</f>
        <v>0</v>
      </c>
      <c r="AM19" s="32">
        <f t="shared" si="8"/>
        <v>0</v>
      </c>
      <c r="AN19" s="43">
        <f>IFERROR(INDEX(集計pivot!$4:$23,MATCH(集計2021年度酒販old!$B19,集計pivot!$A$4:$A$23,0),MATCH(集計2021年度酒販old!AN$5,集計pivot!$4:$4,0)),0)</f>
        <v>0</v>
      </c>
      <c r="AO19" s="30">
        <f>IFERROR(INDEX(集計pivot!$28:$48,MATCH(集計2021年度酒販old!$B19,集計pivot!$A$28:$A$49,0),MATCH(集計2021年度酒販old!AN$5,集計pivot!$28:$28,0)),0)</f>
        <v>0</v>
      </c>
      <c r="AP19" s="30">
        <f>IFERROR(INDEX(集計pivot!$83:$104,MATCH(集計2021年度酒販old!$B19,集計pivot!$A$82:$A$104,0),MATCH(集計2021年度酒販old!AN$5,集計pivot!$83:$83,0)),0)</f>
        <v>0</v>
      </c>
      <c r="AQ19" s="44">
        <f t="shared" si="9"/>
        <v>0</v>
      </c>
      <c r="AR19" s="43">
        <f>IFERROR(INDEX(集計pivot!$4:$23,MATCH(集計2021年度酒販old!$B19,集計pivot!$A$4:$A$23,0),MATCH(集計2021年度酒販old!AR$5,集計pivot!$4:$4,0)),0)</f>
        <v>0</v>
      </c>
      <c r="AS19" s="30">
        <f>IFERROR(INDEX(集計pivot!$28:$48,MATCH(集計2021年度酒販old!$B19,集計pivot!$A$28:$A$49,0),MATCH(集計2021年度酒販old!AR$5,集計pivot!$28:$28,0)),0)</f>
        <v>0</v>
      </c>
      <c r="AT19" s="30">
        <f>IFERROR(INDEX(集計pivot!$83:$104,MATCH(集計2021年度酒販old!$B19,集計pivot!$A$82:$A$104,0),MATCH(集計2021年度酒販old!AR$5,集計pivot!$83:$83,0)),0)</f>
        <v>0</v>
      </c>
      <c r="AU19" s="44">
        <f t="shared" si="10"/>
        <v>0</v>
      </c>
      <c r="AV19" s="36">
        <f>IFERROR(INDEX(集計pivot!$4:$23,MATCH(集計2021年度酒販old!$B19,集計pivot!$A$4:$A$23,0),MATCH(集計2021年度酒販old!AV$5,集計pivot!$4:$4,0)),0)</f>
        <v>0</v>
      </c>
      <c r="AW19" s="30">
        <f>IFERROR(INDEX(集計pivot!$28:$48,MATCH(集計2021年度酒販old!$B19,集計pivot!$A$28:$A$49,0),MATCH(集計2021年度酒販old!AV$5,集計pivot!$28:$28,0)),0)</f>
        <v>0</v>
      </c>
      <c r="AX19" s="30">
        <f>IFERROR(INDEX(集計pivot!$83:$104,MATCH(集計2021年度酒販old!$B19,集計pivot!$A$82:$A$104,0),MATCH(集計2021年度酒販old!AV$5,集計pivot!$83:$83,0)),0)</f>
        <v>0</v>
      </c>
      <c r="AY19" s="30">
        <f t="shared" si="11"/>
        <v>0</v>
      </c>
    </row>
    <row r="20" spans="2:51" x14ac:dyDescent="0.55000000000000004">
      <c r="B20" s="32" t="str">
        <f>'master（記入例）'!AL16</f>
        <v>スピリッツ</v>
      </c>
      <c r="C20" s="38">
        <v>1.44</v>
      </c>
      <c r="D20" s="43">
        <f>IFERROR(INDEX(集計pivot!$4:$23,MATCH(集計2021年度酒販old!$B20,集計pivot!$A$4:$A$23,0),MATCH(集計2021年度酒販old!D$5,集計pivot!$4:$4,0)),0)</f>
        <v>0</v>
      </c>
      <c r="E20" s="30">
        <f>IFERROR(INDEX(集計pivot!$28:$48,MATCH(集計2021年度酒販old!$B20,集計pivot!$A$28:$A$49,0),MATCH(集計2021年度酒販old!D$5,集計pivot!$28:$28,0)),0)</f>
        <v>0</v>
      </c>
      <c r="F20" s="30">
        <f>IFERROR(INDEX(集計pivot!$83:$104,MATCH(集計2021年度酒販old!$B20,集計pivot!$A$82:$A$104,0),MATCH(集計2021年度酒販old!D$5,集計pivot!$83:$83,0)),0)</f>
        <v>0</v>
      </c>
      <c r="G20" s="44">
        <f t="shared" si="0"/>
        <v>1.44</v>
      </c>
      <c r="H20" s="43">
        <f>IFERROR(INDEX(集計pivot!$4:$23,MATCH(集計2021年度酒販old!$B20,集計pivot!$A$4:$A$23,0),MATCH(集計2021年度酒販old!H$5,集計pivot!$4:$4,0)),0)</f>
        <v>0</v>
      </c>
      <c r="I20" s="30">
        <f>IFERROR(INDEX(集計pivot!$28:$48,MATCH(集計2021年度酒販old!$B20,集計pivot!$A$28:$A$49,0),MATCH(集計2021年度酒販old!H$5,集計pivot!$28:$28,0)),0)</f>
        <v>0</v>
      </c>
      <c r="J20" s="30">
        <f>IFERROR(INDEX(集計pivot!$83:$104,MATCH(集計2021年度酒販old!$B20,集計pivot!$A$82:$A$104,0),MATCH(集計2021年度酒販old!H$5,集計pivot!$83:$83,0)),0)</f>
        <v>0</v>
      </c>
      <c r="K20" s="44">
        <f t="shared" si="1"/>
        <v>1.44</v>
      </c>
      <c r="L20" s="43">
        <f>IFERROR(INDEX(集計pivot!$4:$23,MATCH(集計2021年度酒販old!$B20,集計pivot!$A$4:$A$23,0),MATCH(集計2021年度酒販old!L$5,集計pivot!$4:$4,0)),0)</f>
        <v>0</v>
      </c>
      <c r="M20" s="30">
        <f>IFERROR(INDEX(集計pivot!$28:$48,MATCH(集計2021年度酒販old!$B20,集計pivot!$A$28:$A$49,0),MATCH(集計2021年度酒販old!L$5,集計pivot!$28:$28,0)),0)</f>
        <v>0</v>
      </c>
      <c r="N20" s="30">
        <f>IFERROR(INDEX(集計pivot!$83:$104,MATCH(集計2021年度酒販old!$B20,集計pivot!$A$82:$A$104,0),MATCH(集計2021年度酒販old!L$5,集計pivot!$83:$83,0)),0)</f>
        <v>0</v>
      </c>
      <c r="O20" s="44">
        <f t="shared" si="2"/>
        <v>1.44</v>
      </c>
      <c r="P20" s="43">
        <f>IFERROR(INDEX(集計pivot!$4:$23,MATCH(集計2021年度酒販old!$B20,集計pivot!$A$4:$A$23,0),MATCH(集計2021年度酒販old!P$5,集計pivot!$4:$4,0)),0)</f>
        <v>0</v>
      </c>
      <c r="Q20" s="30">
        <f>IFERROR(INDEX(集計pivot!$28:$48,MATCH(集計2021年度酒販old!$B20,集計pivot!$A$28:$A$49,0),MATCH(集計2021年度酒販old!P$5,集計pivot!$28:$28,0)),0)</f>
        <v>0</v>
      </c>
      <c r="R20" s="30">
        <f>IFERROR(INDEX(集計pivot!$83:$104,MATCH(集計2021年度酒販old!$B20,集計pivot!$A$82:$A$104,0),MATCH(集計2021年度酒販old!P$5,集計pivot!$83:$83,0)),0)</f>
        <v>0</v>
      </c>
      <c r="S20" s="44">
        <f t="shared" si="3"/>
        <v>1.44</v>
      </c>
      <c r="T20" s="43">
        <f>IFERROR(INDEX(集計pivot!$4:$23,MATCH(集計2021年度酒販old!$B20,集計pivot!$A$4:$A$23,0),MATCH(集計2021年度酒販old!T$5,集計pivot!$4:$4,0)),0)</f>
        <v>0</v>
      </c>
      <c r="U20" s="30">
        <f>IFERROR(INDEX(集計pivot!$28:$48,MATCH(集計2021年度酒販old!$B20,集計pivot!$A$28:$A$49,0),MATCH(集計2021年度酒販old!T$5,集計pivot!$28:$28,0)),0)</f>
        <v>0</v>
      </c>
      <c r="V20" s="30">
        <f>IFERROR(INDEX(集計pivot!$83:$104,MATCH(集計2021年度酒販old!$B20,集計pivot!$A$82:$A$104,0),MATCH(集計2021年度酒販old!T$5,集計pivot!$83:$83,0)),0)</f>
        <v>0</v>
      </c>
      <c r="W20" s="44">
        <f t="shared" si="4"/>
        <v>1.44</v>
      </c>
      <c r="X20" s="43">
        <f>IFERROR(INDEX(集計pivot!$4:$23,MATCH(集計2021年度酒販old!$B20,集計pivot!$A$4:$A$23,0),MATCH(集計2021年度酒販old!X$5,集計pivot!$4:$4,0)),0)</f>
        <v>0</v>
      </c>
      <c r="Y20" s="30">
        <f>IFERROR(INDEX(集計pivot!$28:$48,MATCH(集計2021年度酒販old!$B20,集計pivot!$A$28:$A$49,0),MATCH(集計2021年度酒販old!X$5,集計pivot!$28:$28,0)),0)</f>
        <v>0</v>
      </c>
      <c r="Z20" s="30">
        <f>IFERROR(INDEX(集計pivot!$83:$104,MATCH(集計2021年度酒販old!$B20,集計pivot!$A$82:$A$104,0),MATCH(集計2021年度酒販old!X$5,集計pivot!$83:$83,0)),0)</f>
        <v>0</v>
      </c>
      <c r="AA20" s="44">
        <f t="shared" si="5"/>
        <v>1.44</v>
      </c>
      <c r="AB20" s="43">
        <f>IFERROR(INDEX(集計pivot!$4:$23,MATCH(集計2021年度酒販old!$B20,集計pivot!$A$4:$A$23,0),MATCH(集計2021年度酒販old!AB$5,集計pivot!$4:$4,0)),0)</f>
        <v>0</v>
      </c>
      <c r="AC20" s="30">
        <f>IFERROR(INDEX(集計pivot!$28:$48,MATCH(集計2021年度酒販old!$B20,集計pivot!$A$28:$A$49,0),MATCH(集計2021年度酒販old!AB$5,集計pivot!$28:$28,0)),0)</f>
        <v>0</v>
      </c>
      <c r="AD20" s="30">
        <f>IFERROR(INDEX(集計pivot!$83:$104,MATCH(集計2021年度酒販old!$B20,集計pivot!$A$82:$A$104,0),MATCH(集計2021年度酒販old!AB$5,集計pivot!$83:$83,0)),0)</f>
        <v>0</v>
      </c>
      <c r="AE20" s="44">
        <f t="shared" si="6"/>
        <v>1.44</v>
      </c>
      <c r="AF20" s="43">
        <f>IFERROR(INDEX(集計pivot!$4:$23,MATCH(集計2021年度酒販old!$B20,集計pivot!$A$4:$A$23,0),MATCH(集計2021年度酒販old!AF$5,集計pivot!$4:$4,0)),0)</f>
        <v>0</v>
      </c>
      <c r="AG20" s="30">
        <f>IFERROR(INDEX(集計pivot!$28:$48,MATCH(集計2021年度酒販old!$B20,集計pivot!$A$28:$A$49,0),MATCH(集計2021年度酒販old!AF$5,集計pivot!$28:$28,0)),0)</f>
        <v>0</v>
      </c>
      <c r="AH20" s="30">
        <f>IFERROR(INDEX(集計pivot!$83:$104,MATCH(集計2021年度酒販old!$B20,集計pivot!$A$82:$A$104,0),MATCH(集計2021年度酒販old!AF$5,集計pivot!$83:$83,0)),0)</f>
        <v>0</v>
      </c>
      <c r="AI20" s="44">
        <f t="shared" si="7"/>
        <v>1.44</v>
      </c>
      <c r="AJ20" s="36">
        <f>IFERROR(INDEX(集計pivot!$4:$23,MATCH(集計2021年度酒販old!$B20,集計pivot!$A$4:$A$23,0),MATCH(集計2021年度酒販old!AJ$5,集計pivot!$4:$4,0)),0)</f>
        <v>0</v>
      </c>
      <c r="AK20" s="30">
        <f>IFERROR(INDEX(集計pivot!$28:$48,MATCH(集計2021年度酒販old!$B20,集計pivot!$A$28:$A$49,0),MATCH(集計2021年度酒販old!AJ$5,集計pivot!$28:$28,0)),0)</f>
        <v>0</v>
      </c>
      <c r="AL20" s="30">
        <f>IFERROR(INDEX(集計pivot!$83:$104,MATCH(集計2021年度酒販old!$B20,集計pivot!$A$82:$A$104,0),MATCH(集計2021年度酒販old!AJ$5,集計pivot!$83:$83,0)),0)</f>
        <v>0</v>
      </c>
      <c r="AM20" s="32">
        <f t="shared" si="8"/>
        <v>1.44</v>
      </c>
      <c r="AN20" s="43">
        <f>IFERROR(INDEX(集計pivot!$4:$23,MATCH(集計2021年度酒販old!$B20,集計pivot!$A$4:$A$23,0),MATCH(集計2021年度酒販old!AN$5,集計pivot!$4:$4,0)),0)</f>
        <v>0</v>
      </c>
      <c r="AO20" s="30">
        <f>IFERROR(INDEX(集計pivot!$28:$48,MATCH(集計2021年度酒販old!$B20,集計pivot!$A$28:$A$49,0),MATCH(集計2021年度酒販old!AN$5,集計pivot!$28:$28,0)),0)</f>
        <v>0</v>
      </c>
      <c r="AP20" s="30">
        <f>IFERROR(INDEX(集計pivot!$83:$104,MATCH(集計2021年度酒販old!$B20,集計pivot!$A$82:$A$104,0),MATCH(集計2021年度酒販old!AN$5,集計pivot!$83:$83,0)),0)</f>
        <v>0</v>
      </c>
      <c r="AQ20" s="44">
        <f t="shared" si="9"/>
        <v>1.44</v>
      </c>
      <c r="AR20" s="43">
        <f>IFERROR(INDEX(集計pivot!$4:$23,MATCH(集計2021年度酒販old!$B20,集計pivot!$A$4:$A$23,0),MATCH(集計2021年度酒販old!AR$5,集計pivot!$4:$4,0)),0)</f>
        <v>0</v>
      </c>
      <c r="AS20" s="30">
        <f>IFERROR(INDEX(集計pivot!$28:$48,MATCH(集計2021年度酒販old!$B20,集計pivot!$A$28:$A$49,0),MATCH(集計2021年度酒販old!AR$5,集計pivot!$28:$28,0)),0)</f>
        <v>0</v>
      </c>
      <c r="AT20" s="30">
        <f>IFERROR(INDEX(集計pivot!$83:$104,MATCH(集計2021年度酒販old!$B20,集計pivot!$A$82:$A$104,0),MATCH(集計2021年度酒販old!AR$5,集計pivot!$83:$83,0)),0)</f>
        <v>0</v>
      </c>
      <c r="AU20" s="44">
        <f t="shared" si="10"/>
        <v>1.44</v>
      </c>
      <c r="AV20" s="36">
        <f>IFERROR(INDEX(集計pivot!$4:$23,MATCH(集計2021年度酒販old!$B20,集計pivot!$A$4:$A$23,0),MATCH(集計2021年度酒販old!AV$5,集計pivot!$4:$4,0)),0)</f>
        <v>0</v>
      </c>
      <c r="AW20" s="30">
        <f>IFERROR(INDEX(集計pivot!$28:$48,MATCH(集計2021年度酒販old!$B20,集計pivot!$A$28:$A$49,0),MATCH(集計2021年度酒販old!AV$5,集計pivot!$28:$28,0)),0)</f>
        <v>0</v>
      </c>
      <c r="AX20" s="30">
        <f>IFERROR(INDEX(集計pivot!$83:$104,MATCH(集計2021年度酒販old!$B20,集計pivot!$A$82:$A$104,0),MATCH(集計2021年度酒販old!AV$5,集計pivot!$83:$83,0)),0)</f>
        <v>0</v>
      </c>
      <c r="AY20" s="30">
        <f t="shared" si="11"/>
        <v>1.44</v>
      </c>
    </row>
    <row r="21" spans="2:51" x14ac:dyDescent="0.55000000000000004">
      <c r="B21" s="32" t="str">
        <f>'master（記入例）'!AL17</f>
        <v>リキュール</v>
      </c>
      <c r="C21" s="38">
        <v>0</v>
      </c>
      <c r="D21" s="43">
        <f>IFERROR(INDEX(集計pivot!$4:$23,MATCH(集計2021年度酒販old!$B21,集計pivot!$A$4:$A$23,0),MATCH(集計2021年度酒販old!D$5,集計pivot!$4:$4,0)),0)</f>
        <v>0</v>
      </c>
      <c r="E21" s="30">
        <f>IFERROR(INDEX(集計pivot!$28:$48,MATCH(集計2021年度酒販old!$B21,集計pivot!$A$28:$A$49,0),MATCH(集計2021年度酒販old!D$5,集計pivot!$28:$28,0)),0)</f>
        <v>0</v>
      </c>
      <c r="F21" s="30">
        <f>IFERROR(INDEX(集計pivot!$83:$104,MATCH(集計2021年度酒販old!$B21,集計pivot!$A$82:$A$104,0),MATCH(集計2021年度酒販old!D$5,集計pivot!$83:$83,0)),0)</f>
        <v>0</v>
      </c>
      <c r="G21" s="44">
        <f t="shared" si="0"/>
        <v>0</v>
      </c>
      <c r="H21" s="43">
        <f>IFERROR(INDEX(集計pivot!$4:$23,MATCH(集計2021年度酒販old!$B21,集計pivot!$A$4:$A$23,0),MATCH(集計2021年度酒販old!H$5,集計pivot!$4:$4,0)),0)</f>
        <v>0</v>
      </c>
      <c r="I21" s="30">
        <f>IFERROR(INDEX(集計pivot!$28:$48,MATCH(集計2021年度酒販old!$B21,集計pivot!$A$28:$A$49,0),MATCH(集計2021年度酒販old!H$5,集計pivot!$28:$28,0)),0)</f>
        <v>0</v>
      </c>
      <c r="J21" s="30">
        <f>IFERROR(INDEX(集計pivot!$83:$104,MATCH(集計2021年度酒販old!$B21,集計pivot!$A$82:$A$104,0),MATCH(集計2021年度酒販old!H$5,集計pivot!$83:$83,0)),0)</f>
        <v>0</v>
      </c>
      <c r="K21" s="44">
        <f t="shared" si="1"/>
        <v>0</v>
      </c>
      <c r="L21" s="43">
        <f>IFERROR(INDEX(集計pivot!$4:$23,MATCH(集計2021年度酒販old!$B21,集計pivot!$A$4:$A$23,0),MATCH(集計2021年度酒販old!L$5,集計pivot!$4:$4,0)),0)</f>
        <v>0</v>
      </c>
      <c r="M21" s="30">
        <f>IFERROR(INDEX(集計pivot!$28:$48,MATCH(集計2021年度酒販old!$B21,集計pivot!$A$28:$A$49,0),MATCH(集計2021年度酒販old!L$5,集計pivot!$28:$28,0)),0)</f>
        <v>0</v>
      </c>
      <c r="N21" s="30">
        <f>IFERROR(INDEX(集計pivot!$83:$104,MATCH(集計2021年度酒販old!$B21,集計pivot!$A$82:$A$104,0),MATCH(集計2021年度酒販old!L$5,集計pivot!$83:$83,0)),0)</f>
        <v>0</v>
      </c>
      <c r="O21" s="44">
        <f t="shared" si="2"/>
        <v>0</v>
      </c>
      <c r="P21" s="43">
        <f>IFERROR(INDEX(集計pivot!$4:$23,MATCH(集計2021年度酒販old!$B21,集計pivot!$A$4:$A$23,0),MATCH(集計2021年度酒販old!P$5,集計pivot!$4:$4,0)),0)</f>
        <v>0</v>
      </c>
      <c r="Q21" s="30">
        <f>IFERROR(INDEX(集計pivot!$28:$48,MATCH(集計2021年度酒販old!$B21,集計pivot!$A$28:$A$49,0),MATCH(集計2021年度酒販old!P$5,集計pivot!$28:$28,0)),0)</f>
        <v>0</v>
      </c>
      <c r="R21" s="30">
        <f>IFERROR(INDEX(集計pivot!$83:$104,MATCH(集計2021年度酒販old!$B21,集計pivot!$A$82:$A$104,0),MATCH(集計2021年度酒販old!P$5,集計pivot!$83:$83,0)),0)</f>
        <v>0</v>
      </c>
      <c r="S21" s="44">
        <f t="shared" si="3"/>
        <v>0</v>
      </c>
      <c r="T21" s="43">
        <f>IFERROR(INDEX(集計pivot!$4:$23,MATCH(集計2021年度酒販old!$B21,集計pivot!$A$4:$A$23,0),MATCH(集計2021年度酒販old!T$5,集計pivot!$4:$4,0)),0)</f>
        <v>0</v>
      </c>
      <c r="U21" s="30">
        <f>IFERROR(INDEX(集計pivot!$28:$48,MATCH(集計2021年度酒販old!$B21,集計pivot!$A$28:$A$49,0),MATCH(集計2021年度酒販old!T$5,集計pivot!$28:$28,0)),0)</f>
        <v>0</v>
      </c>
      <c r="V21" s="30">
        <f>IFERROR(INDEX(集計pivot!$83:$104,MATCH(集計2021年度酒販old!$B21,集計pivot!$A$82:$A$104,0),MATCH(集計2021年度酒販old!T$5,集計pivot!$83:$83,0)),0)</f>
        <v>0</v>
      </c>
      <c r="W21" s="44">
        <f t="shared" si="4"/>
        <v>0</v>
      </c>
      <c r="X21" s="43">
        <f>IFERROR(INDEX(集計pivot!$4:$23,MATCH(集計2021年度酒販old!$B21,集計pivot!$A$4:$A$23,0),MATCH(集計2021年度酒販old!X$5,集計pivot!$4:$4,0)),0)</f>
        <v>0</v>
      </c>
      <c r="Y21" s="30">
        <f>IFERROR(INDEX(集計pivot!$28:$48,MATCH(集計2021年度酒販old!$B21,集計pivot!$A$28:$A$49,0),MATCH(集計2021年度酒販old!X$5,集計pivot!$28:$28,0)),0)</f>
        <v>0</v>
      </c>
      <c r="Z21" s="30">
        <f>IFERROR(INDEX(集計pivot!$83:$104,MATCH(集計2021年度酒販old!$B21,集計pivot!$A$82:$A$104,0),MATCH(集計2021年度酒販old!X$5,集計pivot!$83:$83,0)),0)</f>
        <v>0</v>
      </c>
      <c r="AA21" s="44">
        <f t="shared" si="5"/>
        <v>0</v>
      </c>
      <c r="AB21" s="43">
        <f>IFERROR(INDEX(集計pivot!$4:$23,MATCH(集計2021年度酒販old!$B21,集計pivot!$A$4:$A$23,0),MATCH(集計2021年度酒販old!AB$5,集計pivot!$4:$4,0)),0)</f>
        <v>0</v>
      </c>
      <c r="AC21" s="30">
        <f>IFERROR(INDEX(集計pivot!$28:$48,MATCH(集計2021年度酒販old!$B21,集計pivot!$A$28:$A$49,0),MATCH(集計2021年度酒販old!AB$5,集計pivot!$28:$28,0)),0)</f>
        <v>0</v>
      </c>
      <c r="AD21" s="30">
        <f>IFERROR(INDEX(集計pivot!$83:$104,MATCH(集計2021年度酒販old!$B21,集計pivot!$A$82:$A$104,0),MATCH(集計2021年度酒販old!AB$5,集計pivot!$83:$83,0)),0)</f>
        <v>0</v>
      </c>
      <c r="AE21" s="44">
        <f t="shared" si="6"/>
        <v>0</v>
      </c>
      <c r="AF21" s="43">
        <f>IFERROR(INDEX(集計pivot!$4:$23,MATCH(集計2021年度酒販old!$B21,集計pivot!$A$4:$A$23,0),MATCH(集計2021年度酒販old!AF$5,集計pivot!$4:$4,0)),0)</f>
        <v>0</v>
      </c>
      <c r="AG21" s="30">
        <f>IFERROR(INDEX(集計pivot!$28:$48,MATCH(集計2021年度酒販old!$B21,集計pivot!$A$28:$A$49,0),MATCH(集計2021年度酒販old!AF$5,集計pivot!$28:$28,0)),0)</f>
        <v>0</v>
      </c>
      <c r="AH21" s="30">
        <f>IFERROR(INDEX(集計pivot!$83:$104,MATCH(集計2021年度酒販old!$B21,集計pivot!$A$82:$A$104,0),MATCH(集計2021年度酒販old!AF$5,集計pivot!$83:$83,0)),0)</f>
        <v>0</v>
      </c>
      <c r="AI21" s="44">
        <f t="shared" si="7"/>
        <v>0</v>
      </c>
      <c r="AJ21" s="36">
        <f>IFERROR(INDEX(集計pivot!$4:$23,MATCH(集計2021年度酒販old!$B21,集計pivot!$A$4:$A$23,0),MATCH(集計2021年度酒販old!AJ$5,集計pivot!$4:$4,0)),0)</f>
        <v>0</v>
      </c>
      <c r="AK21" s="30">
        <f>IFERROR(INDEX(集計pivot!$28:$48,MATCH(集計2021年度酒販old!$B21,集計pivot!$A$28:$A$49,0),MATCH(集計2021年度酒販old!AJ$5,集計pivot!$28:$28,0)),0)</f>
        <v>0</v>
      </c>
      <c r="AL21" s="30">
        <f>IFERROR(INDEX(集計pivot!$83:$104,MATCH(集計2021年度酒販old!$B21,集計pivot!$A$82:$A$104,0),MATCH(集計2021年度酒販old!AJ$5,集計pivot!$83:$83,0)),0)</f>
        <v>0</v>
      </c>
      <c r="AM21" s="32">
        <f t="shared" si="8"/>
        <v>0</v>
      </c>
      <c r="AN21" s="43">
        <f>IFERROR(INDEX(集計pivot!$4:$23,MATCH(集計2021年度酒販old!$B21,集計pivot!$A$4:$A$23,0),MATCH(集計2021年度酒販old!AN$5,集計pivot!$4:$4,0)),0)</f>
        <v>0</v>
      </c>
      <c r="AO21" s="30">
        <f>IFERROR(INDEX(集計pivot!$28:$48,MATCH(集計2021年度酒販old!$B21,集計pivot!$A$28:$A$49,0),MATCH(集計2021年度酒販old!AN$5,集計pivot!$28:$28,0)),0)</f>
        <v>0</v>
      </c>
      <c r="AP21" s="30">
        <f>IFERROR(INDEX(集計pivot!$83:$104,MATCH(集計2021年度酒販old!$B21,集計pivot!$A$82:$A$104,0),MATCH(集計2021年度酒販old!AN$5,集計pivot!$83:$83,0)),0)</f>
        <v>0</v>
      </c>
      <c r="AQ21" s="44">
        <f t="shared" si="9"/>
        <v>0</v>
      </c>
      <c r="AR21" s="43">
        <f>IFERROR(INDEX(集計pivot!$4:$23,MATCH(集計2021年度酒販old!$B21,集計pivot!$A$4:$A$23,0),MATCH(集計2021年度酒販old!AR$5,集計pivot!$4:$4,0)),0)</f>
        <v>0</v>
      </c>
      <c r="AS21" s="30">
        <f>IFERROR(INDEX(集計pivot!$28:$48,MATCH(集計2021年度酒販old!$B21,集計pivot!$A$28:$A$49,0),MATCH(集計2021年度酒販old!AR$5,集計pivot!$28:$28,0)),0)</f>
        <v>0</v>
      </c>
      <c r="AT21" s="30">
        <f>IFERROR(INDEX(集計pivot!$83:$104,MATCH(集計2021年度酒販old!$B21,集計pivot!$A$82:$A$104,0),MATCH(集計2021年度酒販old!AR$5,集計pivot!$83:$83,0)),0)</f>
        <v>0</v>
      </c>
      <c r="AU21" s="44">
        <f t="shared" si="10"/>
        <v>0</v>
      </c>
      <c r="AV21" s="36">
        <f>IFERROR(INDEX(集計pivot!$4:$23,MATCH(集計2021年度酒販old!$B21,集計pivot!$A$4:$A$23,0),MATCH(集計2021年度酒販old!AV$5,集計pivot!$4:$4,0)),0)</f>
        <v>0</v>
      </c>
      <c r="AW21" s="30">
        <f>IFERROR(INDEX(集計pivot!$28:$48,MATCH(集計2021年度酒販old!$B21,集計pivot!$A$28:$A$49,0),MATCH(集計2021年度酒販old!AV$5,集計pivot!$28:$28,0)),0)</f>
        <v>0</v>
      </c>
      <c r="AX21" s="30">
        <f>IFERROR(INDEX(集計pivot!$83:$104,MATCH(集計2021年度酒販old!$B21,集計pivot!$A$82:$A$104,0),MATCH(集計2021年度酒販old!AV$5,集計pivot!$83:$83,0)),0)</f>
        <v>0</v>
      </c>
      <c r="AY21" s="30">
        <f t="shared" si="11"/>
        <v>0</v>
      </c>
    </row>
    <row r="22" spans="2:51" x14ac:dyDescent="0.55000000000000004">
      <c r="B22" s="32" t="str">
        <f>'master（記入例）'!AL18</f>
        <v>雑酒</v>
      </c>
      <c r="C22" s="38">
        <v>0</v>
      </c>
      <c r="D22" s="43">
        <f>IFERROR(INDEX(集計pivot!$4:$23,MATCH(集計2021年度酒販old!$B22,集計pivot!$A$4:$A$23,0),MATCH(集計2021年度酒販old!D$5,集計pivot!$4:$4,0)),0)</f>
        <v>0</v>
      </c>
      <c r="E22" s="30">
        <f>IFERROR(INDEX(集計pivot!$28:$48,MATCH(集計2021年度酒販old!$B22,集計pivot!$A$28:$A$49,0),MATCH(集計2021年度酒販old!D$5,集計pivot!$28:$28,0)),0)</f>
        <v>0</v>
      </c>
      <c r="F22" s="30">
        <f>IFERROR(INDEX(集計pivot!$83:$104,MATCH(集計2021年度酒販old!$B22,集計pivot!$A$82:$A$104,0),MATCH(集計2021年度酒販old!D$5,集計pivot!$83:$83,0)),0)</f>
        <v>0</v>
      </c>
      <c r="G22" s="44">
        <f t="shared" si="0"/>
        <v>0</v>
      </c>
      <c r="H22" s="43">
        <f>IFERROR(INDEX(集計pivot!$4:$23,MATCH(集計2021年度酒販old!$B22,集計pivot!$A$4:$A$23,0),MATCH(集計2021年度酒販old!H$5,集計pivot!$4:$4,0)),0)</f>
        <v>0</v>
      </c>
      <c r="I22" s="30">
        <f>IFERROR(INDEX(集計pivot!$28:$48,MATCH(集計2021年度酒販old!$B22,集計pivot!$A$28:$A$49,0),MATCH(集計2021年度酒販old!H$5,集計pivot!$28:$28,0)),0)</f>
        <v>0</v>
      </c>
      <c r="J22" s="30">
        <f>IFERROR(INDEX(集計pivot!$83:$104,MATCH(集計2021年度酒販old!$B22,集計pivot!$A$82:$A$104,0),MATCH(集計2021年度酒販old!H$5,集計pivot!$83:$83,0)),0)</f>
        <v>0</v>
      </c>
      <c r="K22" s="44">
        <f t="shared" si="1"/>
        <v>0</v>
      </c>
      <c r="L22" s="43">
        <f>IFERROR(INDEX(集計pivot!$4:$23,MATCH(集計2021年度酒販old!$B22,集計pivot!$A$4:$A$23,0),MATCH(集計2021年度酒販old!L$5,集計pivot!$4:$4,0)),0)</f>
        <v>0</v>
      </c>
      <c r="M22" s="30">
        <f>IFERROR(INDEX(集計pivot!$28:$48,MATCH(集計2021年度酒販old!$B22,集計pivot!$A$28:$A$49,0),MATCH(集計2021年度酒販old!L$5,集計pivot!$28:$28,0)),0)</f>
        <v>0</v>
      </c>
      <c r="N22" s="30">
        <f>IFERROR(INDEX(集計pivot!$83:$104,MATCH(集計2021年度酒販old!$B22,集計pivot!$A$82:$A$104,0),MATCH(集計2021年度酒販old!L$5,集計pivot!$83:$83,0)),0)</f>
        <v>0</v>
      </c>
      <c r="O22" s="44">
        <f t="shared" si="2"/>
        <v>0</v>
      </c>
      <c r="P22" s="43">
        <f>IFERROR(INDEX(集計pivot!$4:$23,MATCH(集計2021年度酒販old!$B22,集計pivot!$A$4:$A$23,0),MATCH(集計2021年度酒販old!P$5,集計pivot!$4:$4,0)),0)</f>
        <v>0</v>
      </c>
      <c r="Q22" s="30">
        <f>IFERROR(INDEX(集計pivot!$28:$48,MATCH(集計2021年度酒販old!$B22,集計pivot!$A$28:$A$49,0),MATCH(集計2021年度酒販old!P$5,集計pivot!$28:$28,0)),0)</f>
        <v>0</v>
      </c>
      <c r="R22" s="30">
        <f>IFERROR(INDEX(集計pivot!$83:$104,MATCH(集計2021年度酒販old!$B22,集計pivot!$A$82:$A$104,0),MATCH(集計2021年度酒販old!P$5,集計pivot!$83:$83,0)),0)</f>
        <v>0</v>
      </c>
      <c r="S22" s="44">
        <f t="shared" si="3"/>
        <v>0</v>
      </c>
      <c r="T22" s="43">
        <f>IFERROR(INDEX(集計pivot!$4:$23,MATCH(集計2021年度酒販old!$B22,集計pivot!$A$4:$A$23,0),MATCH(集計2021年度酒販old!T$5,集計pivot!$4:$4,0)),0)</f>
        <v>0</v>
      </c>
      <c r="U22" s="30">
        <f>IFERROR(INDEX(集計pivot!$28:$48,MATCH(集計2021年度酒販old!$B22,集計pivot!$A$28:$A$49,0),MATCH(集計2021年度酒販old!T$5,集計pivot!$28:$28,0)),0)</f>
        <v>0</v>
      </c>
      <c r="V22" s="30">
        <f>IFERROR(INDEX(集計pivot!$83:$104,MATCH(集計2021年度酒販old!$B22,集計pivot!$A$82:$A$104,0),MATCH(集計2021年度酒販old!T$5,集計pivot!$83:$83,0)),0)</f>
        <v>0</v>
      </c>
      <c r="W22" s="44">
        <f t="shared" si="4"/>
        <v>0</v>
      </c>
      <c r="X22" s="43">
        <f>IFERROR(INDEX(集計pivot!$4:$23,MATCH(集計2021年度酒販old!$B22,集計pivot!$A$4:$A$23,0),MATCH(集計2021年度酒販old!X$5,集計pivot!$4:$4,0)),0)</f>
        <v>0</v>
      </c>
      <c r="Y22" s="30">
        <f>IFERROR(INDEX(集計pivot!$28:$48,MATCH(集計2021年度酒販old!$B22,集計pivot!$A$28:$A$49,0),MATCH(集計2021年度酒販old!X$5,集計pivot!$28:$28,0)),0)</f>
        <v>0</v>
      </c>
      <c r="Z22" s="30">
        <f>IFERROR(INDEX(集計pivot!$83:$104,MATCH(集計2021年度酒販old!$B22,集計pivot!$A$82:$A$104,0),MATCH(集計2021年度酒販old!X$5,集計pivot!$83:$83,0)),0)</f>
        <v>0</v>
      </c>
      <c r="AA22" s="44">
        <f t="shared" si="5"/>
        <v>0</v>
      </c>
      <c r="AB22" s="43">
        <f>IFERROR(INDEX(集計pivot!$4:$23,MATCH(集計2021年度酒販old!$B22,集計pivot!$A$4:$A$23,0),MATCH(集計2021年度酒販old!AB$5,集計pivot!$4:$4,0)),0)</f>
        <v>0</v>
      </c>
      <c r="AC22" s="30">
        <f>IFERROR(INDEX(集計pivot!$28:$48,MATCH(集計2021年度酒販old!$B22,集計pivot!$A$28:$A$49,0),MATCH(集計2021年度酒販old!AB$5,集計pivot!$28:$28,0)),0)</f>
        <v>0</v>
      </c>
      <c r="AD22" s="30">
        <f>IFERROR(INDEX(集計pivot!$83:$104,MATCH(集計2021年度酒販old!$B22,集計pivot!$A$82:$A$104,0),MATCH(集計2021年度酒販old!AB$5,集計pivot!$83:$83,0)),0)</f>
        <v>0</v>
      </c>
      <c r="AE22" s="44">
        <f t="shared" si="6"/>
        <v>0</v>
      </c>
      <c r="AF22" s="43">
        <f>IFERROR(INDEX(集計pivot!$4:$23,MATCH(集計2021年度酒販old!$B22,集計pivot!$A$4:$A$23,0),MATCH(集計2021年度酒販old!AF$5,集計pivot!$4:$4,0)),0)</f>
        <v>0</v>
      </c>
      <c r="AG22" s="30">
        <f>IFERROR(INDEX(集計pivot!$28:$48,MATCH(集計2021年度酒販old!$B22,集計pivot!$A$28:$A$49,0),MATCH(集計2021年度酒販old!AF$5,集計pivot!$28:$28,0)),0)</f>
        <v>0</v>
      </c>
      <c r="AH22" s="30">
        <f>IFERROR(INDEX(集計pivot!$83:$104,MATCH(集計2021年度酒販old!$B22,集計pivot!$A$82:$A$104,0),MATCH(集計2021年度酒販old!AF$5,集計pivot!$83:$83,0)),0)</f>
        <v>0</v>
      </c>
      <c r="AI22" s="44">
        <f t="shared" si="7"/>
        <v>0</v>
      </c>
      <c r="AJ22" s="36">
        <f>IFERROR(INDEX(集計pivot!$4:$23,MATCH(集計2021年度酒販old!$B22,集計pivot!$A$4:$A$23,0),MATCH(集計2021年度酒販old!AJ$5,集計pivot!$4:$4,0)),0)</f>
        <v>0</v>
      </c>
      <c r="AK22" s="30">
        <f>IFERROR(INDEX(集計pivot!$28:$48,MATCH(集計2021年度酒販old!$B22,集計pivot!$A$28:$A$49,0),MATCH(集計2021年度酒販old!AJ$5,集計pivot!$28:$28,0)),0)</f>
        <v>0</v>
      </c>
      <c r="AL22" s="30">
        <f>IFERROR(INDEX(集計pivot!$83:$104,MATCH(集計2021年度酒販old!$B22,集計pivot!$A$82:$A$104,0),MATCH(集計2021年度酒販old!AJ$5,集計pivot!$83:$83,0)),0)</f>
        <v>0</v>
      </c>
      <c r="AM22" s="32">
        <f t="shared" si="8"/>
        <v>0</v>
      </c>
      <c r="AN22" s="43">
        <f>IFERROR(INDEX(集計pivot!$4:$23,MATCH(集計2021年度酒販old!$B22,集計pivot!$A$4:$A$23,0),MATCH(集計2021年度酒販old!AN$5,集計pivot!$4:$4,0)),0)</f>
        <v>0</v>
      </c>
      <c r="AO22" s="30">
        <f>IFERROR(INDEX(集計pivot!$28:$48,MATCH(集計2021年度酒販old!$B22,集計pivot!$A$28:$A$49,0),MATCH(集計2021年度酒販old!AN$5,集計pivot!$28:$28,0)),0)</f>
        <v>0</v>
      </c>
      <c r="AP22" s="30">
        <f>IFERROR(INDEX(集計pivot!$83:$104,MATCH(集計2021年度酒販old!$B22,集計pivot!$A$82:$A$104,0),MATCH(集計2021年度酒販old!AN$5,集計pivot!$83:$83,0)),0)</f>
        <v>0</v>
      </c>
      <c r="AQ22" s="44">
        <f t="shared" si="9"/>
        <v>0</v>
      </c>
      <c r="AR22" s="43">
        <f>IFERROR(INDEX(集計pivot!$4:$23,MATCH(集計2021年度酒販old!$B22,集計pivot!$A$4:$A$23,0),MATCH(集計2021年度酒販old!AR$5,集計pivot!$4:$4,0)),0)</f>
        <v>0</v>
      </c>
      <c r="AS22" s="30">
        <f>IFERROR(INDEX(集計pivot!$28:$48,MATCH(集計2021年度酒販old!$B22,集計pivot!$A$28:$A$49,0),MATCH(集計2021年度酒販old!AR$5,集計pivot!$28:$28,0)),0)</f>
        <v>0</v>
      </c>
      <c r="AT22" s="30">
        <f>IFERROR(INDEX(集計pivot!$83:$104,MATCH(集計2021年度酒販old!$B22,集計pivot!$A$82:$A$104,0),MATCH(集計2021年度酒販old!AR$5,集計pivot!$83:$83,0)),0)</f>
        <v>0</v>
      </c>
      <c r="AU22" s="44">
        <f t="shared" si="10"/>
        <v>0</v>
      </c>
      <c r="AV22" s="36">
        <f>IFERROR(INDEX(集計pivot!$4:$23,MATCH(集計2021年度酒販old!$B22,集計pivot!$A$4:$A$23,0),MATCH(集計2021年度酒販old!AV$5,集計pivot!$4:$4,0)),0)</f>
        <v>0</v>
      </c>
      <c r="AW22" s="30">
        <f>IFERROR(INDEX(集計pivot!$28:$48,MATCH(集計2021年度酒販old!$B22,集計pivot!$A$28:$A$49,0),MATCH(集計2021年度酒販old!AV$5,集計pivot!$28:$28,0)),0)</f>
        <v>0</v>
      </c>
      <c r="AX22" s="30">
        <f>IFERROR(INDEX(集計pivot!$83:$104,MATCH(集計2021年度酒販old!$B22,集計pivot!$A$82:$A$104,0),MATCH(集計2021年度酒販old!AV$5,集計pivot!$83:$83,0)),0)</f>
        <v>0</v>
      </c>
      <c r="AY22" s="30">
        <f t="shared" si="11"/>
        <v>0</v>
      </c>
    </row>
    <row r="23" spans="2:51" x14ac:dyDescent="0.55000000000000004">
      <c r="B23" s="32" t="str">
        <f>'master（記入例）'!AL19</f>
        <v>粉末酒</v>
      </c>
      <c r="C23" s="38">
        <v>0</v>
      </c>
      <c r="D23" s="43">
        <f>IFERROR(INDEX(集計pivot!$4:$23,MATCH(集計2021年度酒販old!$B23,集計pivot!$A$4:$A$23,0),MATCH(集計2021年度酒販old!D$5,集計pivot!$4:$4,0)),0)</f>
        <v>0</v>
      </c>
      <c r="E23" s="30">
        <f>IFERROR(INDEX(集計pivot!$28:$48,MATCH(集計2021年度酒販old!$B23,集計pivot!$A$28:$A$49,0),MATCH(集計2021年度酒販old!D$5,集計pivot!$28:$28,0)),0)</f>
        <v>0</v>
      </c>
      <c r="F23" s="30">
        <f>IFERROR(INDEX(集計pivot!$83:$104,MATCH(集計2021年度酒販old!$B23,集計pivot!$A$82:$A$104,0),MATCH(集計2021年度酒販old!D$5,集計pivot!$83:$83,0)),0)</f>
        <v>0</v>
      </c>
      <c r="G23" s="44">
        <f t="shared" si="0"/>
        <v>0</v>
      </c>
      <c r="H23" s="43">
        <f>IFERROR(INDEX(集計pivot!$4:$23,MATCH(集計2021年度酒販old!$B23,集計pivot!$A$4:$A$23,0),MATCH(集計2021年度酒販old!H$5,集計pivot!$4:$4,0)),0)</f>
        <v>0</v>
      </c>
      <c r="I23" s="30">
        <f>IFERROR(INDEX(集計pivot!$28:$48,MATCH(集計2021年度酒販old!$B23,集計pivot!$A$28:$A$49,0),MATCH(集計2021年度酒販old!H$5,集計pivot!$28:$28,0)),0)</f>
        <v>0</v>
      </c>
      <c r="J23" s="30">
        <f>IFERROR(INDEX(集計pivot!$83:$104,MATCH(集計2021年度酒販old!$B23,集計pivot!$A$82:$A$104,0),MATCH(集計2021年度酒販old!H$5,集計pivot!$83:$83,0)),0)</f>
        <v>0</v>
      </c>
      <c r="K23" s="44">
        <f t="shared" si="1"/>
        <v>0</v>
      </c>
      <c r="L23" s="43">
        <f>IFERROR(INDEX(集計pivot!$4:$23,MATCH(集計2021年度酒販old!$B23,集計pivot!$A$4:$A$23,0),MATCH(集計2021年度酒販old!L$5,集計pivot!$4:$4,0)),0)</f>
        <v>0</v>
      </c>
      <c r="M23" s="30">
        <f>IFERROR(INDEX(集計pivot!$28:$48,MATCH(集計2021年度酒販old!$B23,集計pivot!$A$28:$A$49,0),MATCH(集計2021年度酒販old!L$5,集計pivot!$28:$28,0)),0)</f>
        <v>0</v>
      </c>
      <c r="N23" s="30">
        <f>IFERROR(INDEX(集計pivot!$83:$104,MATCH(集計2021年度酒販old!$B23,集計pivot!$A$82:$A$104,0),MATCH(集計2021年度酒販old!L$5,集計pivot!$83:$83,0)),0)</f>
        <v>0</v>
      </c>
      <c r="O23" s="44">
        <f t="shared" si="2"/>
        <v>0</v>
      </c>
      <c r="P23" s="43">
        <f>IFERROR(INDEX(集計pivot!$4:$23,MATCH(集計2021年度酒販old!$B23,集計pivot!$A$4:$A$23,0),MATCH(集計2021年度酒販old!P$5,集計pivot!$4:$4,0)),0)</f>
        <v>0</v>
      </c>
      <c r="Q23" s="30">
        <f>IFERROR(INDEX(集計pivot!$28:$48,MATCH(集計2021年度酒販old!$B23,集計pivot!$A$28:$A$49,0),MATCH(集計2021年度酒販old!P$5,集計pivot!$28:$28,0)),0)</f>
        <v>0</v>
      </c>
      <c r="R23" s="30">
        <f>IFERROR(INDEX(集計pivot!$83:$104,MATCH(集計2021年度酒販old!$B23,集計pivot!$A$82:$A$104,0),MATCH(集計2021年度酒販old!P$5,集計pivot!$83:$83,0)),0)</f>
        <v>0</v>
      </c>
      <c r="S23" s="44">
        <f t="shared" si="3"/>
        <v>0</v>
      </c>
      <c r="T23" s="43">
        <f>IFERROR(INDEX(集計pivot!$4:$23,MATCH(集計2021年度酒販old!$B23,集計pivot!$A$4:$A$23,0),MATCH(集計2021年度酒販old!T$5,集計pivot!$4:$4,0)),0)</f>
        <v>0</v>
      </c>
      <c r="U23" s="30">
        <f>IFERROR(INDEX(集計pivot!$28:$48,MATCH(集計2021年度酒販old!$B23,集計pivot!$A$28:$A$49,0),MATCH(集計2021年度酒販old!T$5,集計pivot!$28:$28,0)),0)</f>
        <v>0</v>
      </c>
      <c r="V23" s="30">
        <f>IFERROR(INDEX(集計pivot!$83:$104,MATCH(集計2021年度酒販old!$B23,集計pivot!$A$82:$A$104,0),MATCH(集計2021年度酒販old!T$5,集計pivot!$83:$83,0)),0)</f>
        <v>0</v>
      </c>
      <c r="W23" s="44">
        <f t="shared" si="4"/>
        <v>0</v>
      </c>
      <c r="X23" s="43">
        <f>IFERROR(INDEX(集計pivot!$4:$23,MATCH(集計2021年度酒販old!$B23,集計pivot!$A$4:$A$23,0),MATCH(集計2021年度酒販old!X$5,集計pivot!$4:$4,0)),0)</f>
        <v>0</v>
      </c>
      <c r="Y23" s="30">
        <f>IFERROR(INDEX(集計pivot!$28:$48,MATCH(集計2021年度酒販old!$B23,集計pivot!$A$28:$A$49,0),MATCH(集計2021年度酒販old!X$5,集計pivot!$28:$28,0)),0)</f>
        <v>0</v>
      </c>
      <c r="Z23" s="30">
        <f>IFERROR(INDEX(集計pivot!$83:$104,MATCH(集計2021年度酒販old!$B23,集計pivot!$A$82:$A$104,0),MATCH(集計2021年度酒販old!X$5,集計pivot!$83:$83,0)),0)</f>
        <v>0</v>
      </c>
      <c r="AA23" s="44">
        <f t="shared" si="5"/>
        <v>0</v>
      </c>
      <c r="AB23" s="43">
        <f>IFERROR(INDEX(集計pivot!$4:$23,MATCH(集計2021年度酒販old!$B23,集計pivot!$A$4:$A$23,0),MATCH(集計2021年度酒販old!AB$5,集計pivot!$4:$4,0)),0)</f>
        <v>0</v>
      </c>
      <c r="AC23" s="30">
        <f>IFERROR(INDEX(集計pivot!$28:$48,MATCH(集計2021年度酒販old!$B23,集計pivot!$A$28:$A$49,0),MATCH(集計2021年度酒販old!AB$5,集計pivot!$28:$28,0)),0)</f>
        <v>0</v>
      </c>
      <c r="AD23" s="30">
        <f>IFERROR(INDEX(集計pivot!$83:$104,MATCH(集計2021年度酒販old!$B23,集計pivot!$A$82:$A$104,0),MATCH(集計2021年度酒販old!AB$5,集計pivot!$83:$83,0)),0)</f>
        <v>0</v>
      </c>
      <c r="AE23" s="44">
        <f t="shared" si="6"/>
        <v>0</v>
      </c>
      <c r="AF23" s="43">
        <f>IFERROR(INDEX(集計pivot!$4:$23,MATCH(集計2021年度酒販old!$B23,集計pivot!$A$4:$A$23,0),MATCH(集計2021年度酒販old!AF$5,集計pivot!$4:$4,0)),0)</f>
        <v>0</v>
      </c>
      <c r="AG23" s="30">
        <f>IFERROR(INDEX(集計pivot!$28:$48,MATCH(集計2021年度酒販old!$B23,集計pivot!$A$28:$A$49,0),MATCH(集計2021年度酒販old!AF$5,集計pivot!$28:$28,0)),0)</f>
        <v>0</v>
      </c>
      <c r="AH23" s="30">
        <f>IFERROR(INDEX(集計pivot!$83:$104,MATCH(集計2021年度酒販old!$B23,集計pivot!$A$82:$A$104,0),MATCH(集計2021年度酒販old!AF$5,集計pivot!$83:$83,0)),0)</f>
        <v>0</v>
      </c>
      <c r="AI23" s="44">
        <f t="shared" si="7"/>
        <v>0</v>
      </c>
      <c r="AJ23" s="36">
        <f>IFERROR(INDEX(集計pivot!$4:$23,MATCH(集計2021年度酒販old!$B23,集計pivot!$A$4:$A$23,0),MATCH(集計2021年度酒販old!AJ$5,集計pivot!$4:$4,0)),0)</f>
        <v>0</v>
      </c>
      <c r="AK23" s="30">
        <f>IFERROR(INDEX(集計pivot!$28:$48,MATCH(集計2021年度酒販old!$B23,集計pivot!$A$28:$A$49,0),MATCH(集計2021年度酒販old!AJ$5,集計pivot!$28:$28,0)),0)</f>
        <v>0</v>
      </c>
      <c r="AL23" s="30">
        <f>IFERROR(INDEX(集計pivot!$83:$104,MATCH(集計2021年度酒販old!$B23,集計pivot!$A$82:$A$104,0),MATCH(集計2021年度酒販old!AJ$5,集計pivot!$83:$83,0)),0)</f>
        <v>0</v>
      </c>
      <c r="AM23" s="32">
        <f t="shared" si="8"/>
        <v>0</v>
      </c>
      <c r="AN23" s="43">
        <f>IFERROR(INDEX(集計pivot!$4:$23,MATCH(集計2021年度酒販old!$B23,集計pivot!$A$4:$A$23,0),MATCH(集計2021年度酒販old!AN$5,集計pivot!$4:$4,0)),0)</f>
        <v>0</v>
      </c>
      <c r="AO23" s="30">
        <f>IFERROR(INDEX(集計pivot!$28:$48,MATCH(集計2021年度酒販old!$B23,集計pivot!$A$28:$A$49,0),MATCH(集計2021年度酒販old!AN$5,集計pivot!$28:$28,0)),0)</f>
        <v>0</v>
      </c>
      <c r="AP23" s="30">
        <f>IFERROR(INDEX(集計pivot!$83:$104,MATCH(集計2021年度酒販old!$B23,集計pivot!$A$82:$A$104,0),MATCH(集計2021年度酒販old!AN$5,集計pivot!$83:$83,0)),0)</f>
        <v>0</v>
      </c>
      <c r="AQ23" s="44">
        <f t="shared" si="9"/>
        <v>0</v>
      </c>
      <c r="AR23" s="43">
        <f>IFERROR(INDEX(集計pivot!$4:$23,MATCH(集計2021年度酒販old!$B23,集計pivot!$A$4:$A$23,0),MATCH(集計2021年度酒販old!AR$5,集計pivot!$4:$4,0)),0)</f>
        <v>0</v>
      </c>
      <c r="AS23" s="30">
        <f>IFERROR(INDEX(集計pivot!$28:$48,MATCH(集計2021年度酒販old!$B23,集計pivot!$A$28:$A$49,0),MATCH(集計2021年度酒販old!AR$5,集計pivot!$28:$28,0)),0)</f>
        <v>0</v>
      </c>
      <c r="AT23" s="30">
        <f>IFERROR(INDEX(集計pivot!$83:$104,MATCH(集計2021年度酒販old!$B23,集計pivot!$A$82:$A$104,0),MATCH(集計2021年度酒販old!AR$5,集計pivot!$83:$83,0)),0)</f>
        <v>0</v>
      </c>
      <c r="AU23" s="44">
        <f t="shared" si="10"/>
        <v>0</v>
      </c>
      <c r="AV23" s="36">
        <f>IFERROR(INDEX(集計pivot!$4:$23,MATCH(集計2021年度酒販old!$B23,集計pivot!$A$4:$A$23,0),MATCH(集計2021年度酒販old!AV$5,集計pivot!$4:$4,0)),0)</f>
        <v>0</v>
      </c>
      <c r="AW23" s="30">
        <f>IFERROR(INDEX(集計pivot!$28:$48,MATCH(集計2021年度酒販old!$B23,集計pivot!$A$28:$A$49,0),MATCH(集計2021年度酒販old!AV$5,集計pivot!$28:$28,0)),0)</f>
        <v>0</v>
      </c>
      <c r="AX23" s="30">
        <f>IFERROR(INDEX(集計pivot!$83:$104,MATCH(集計2021年度酒販old!$B23,集計pivot!$A$82:$A$104,0),MATCH(集計2021年度酒販old!AV$5,集計pivot!$83:$83,0)),0)</f>
        <v>0</v>
      </c>
      <c r="AY23" s="30">
        <f t="shared" si="11"/>
        <v>0</v>
      </c>
    </row>
  </sheetData>
  <sheetProtection sheet="1" objects="1" scenarios="1"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E66"/>
  <sheetViews>
    <sheetView topLeftCell="A43" workbookViewId="0">
      <selection activeCell="A45" sqref="A45:J65"/>
    </sheetView>
  </sheetViews>
  <sheetFormatPr defaultRowHeight="18" x14ac:dyDescent="0.55000000000000004"/>
  <cols>
    <col min="1" max="1" width="16.1640625" bestFit="1" customWidth="1"/>
    <col min="2" max="2" width="10.75" bestFit="1" customWidth="1"/>
    <col min="3" max="3" width="7.6640625" bestFit="1" customWidth="1"/>
    <col min="4" max="4" width="6.5" bestFit="1" customWidth="1"/>
    <col min="5" max="5" width="5" bestFit="1" customWidth="1"/>
    <col min="6" max="6" width="7.6640625" bestFit="1" customWidth="1"/>
    <col min="7" max="7" width="7.83203125" bestFit="1" customWidth="1"/>
    <col min="8" max="8" width="7.6640625" bestFit="1" customWidth="1"/>
    <col min="9" max="9" width="6.5" bestFit="1" customWidth="1"/>
    <col min="10" max="10" width="7.83203125" bestFit="1" customWidth="1"/>
    <col min="11" max="13" width="7.6640625" bestFit="1" customWidth="1"/>
    <col min="14" max="16" width="8.75" bestFit="1" customWidth="1"/>
    <col min="17" max="20" width="7.83203125" bestFit="1" customWidth="1"/>
    <col min="21" max="21" width="7.6640625" bestFit="1" customWidth="1"/>
    <col min="22" max="22" width="8.9140625" bestFit="1" customWidth="1"/>
    <col min="23" max="23" width="7.6640625" bestFit="1" customWidth="1"/>
    <col min="24" max="25" width="7.83203125" bestFit="1" customWidth="1"/>
    <col min="26" max="26" width="7.6640625" bestFit="1" customWidth="1"/>
    <col min="27" max="29" width="8.75" bestFit="1" customWidth="1"/>
    <col min="30" max="30" width="7.6640625" bestFit="1" customWidth="1"/>
    <col min="31" max="36" width="7.83203125" bestFit="1" customWidth="1"/>
    <col min="37" max="37" width="7.6640625" bestFit="1" customWidth="1"/>
    <col min="38" max="38" width="7.83203125" bestFit="1" customWidth="1"/>
    <col min="39" max="41" width="8.75" bestFit="1" customWidth="1"/>
    <col min="42" max="42" width="8.9140625" bestFit="1" customWidth="1"/>
    <col min="43" max="43" width="8.4140625" bestFit="1" customWidth="1"/>
  </cols>
  <sheetData>
    <row r="3" spans="1:5" x14ac:dyDescent="0.55000000000000004">
      <c r="A3" s="12" t="s">
        <v>181</v>
      </c>
      <c r="B3" s="12" t="s">
        <v>67</v>
      </c>
    </row>
    <row r="4" spans="1:5" x14ac:dyDescent="0.55000000000000004">
      <c r="A4" s="12" t="s">
        <v>59</v>
      </c>
      <c r="C4" t="s">
        <v>178</v>
      </c>
      <c r="D4" t="s">
        <v>60</v>
      </c>
      <c r="E4" t="s">
        <v>61</v>
      </c>
    </row>
    <row r="5" spans="1:5" x14ac:dyDescent="0.55000000000000004">
      <c r="A5" s="13" t="s">
        <v>173</v>
      </c>
      <c r="B5" s="177"/>
      <c r="C5" s="177">
        <v>330</v>
      </c>
      <c r="D5" s="177"/>
      <c r="E5" s="177">
        <v>330</v>
      </c>
    </row>
    <row r="6" spans="1:5" x14ac:dyDescent="0.55000000000000004">
      <c r="A6" s="13" t="s">
        <v>177</v>
      </c>
      <c r="B6" s="177"/>
      <c r="C6" s="177"/>
      <c r="D6" s="177"/>
      <c r="E6" s="177"/>
    </row>
    <row r="7" spans="1:5" x14ac:dyDescent="0.55000000000000004">
      <c r="A7" s="13" t="s">
        <v>180</v>
      </c>
      <c r="B7" s="177"/>
      <c r="C7" s="177"/>
      <c r="D7" s="177"/>
      <c r="E7" s="177"/>
    </row>
    <row r="8" spans="1:5" x14ac:dyDescent="0.55000000000000004">
      <c r="A8" s="13" t="s">
        <v>60</v>
      </c>
      <c r="B8" s="177"/>
      <c r="C8" s="177"/>
      <c r="D8" s="177"/>
      <c r="E8" s="177"/>
    </row>
    <row r="9" spans="1:5" x14ac:dyDescent="0.55000000000000004">
      <c r="A9" s="13" t="s">
        <v>334</v>
      </c>
      <c r="B9" s="177"/>
      <c r="C9" s="177"/>
      <c r="D9" s="177"/>
      <c r="E9" s="177"/>
    </row>
    <row r="10" spans="1:5" x14ac:dyDescent="0.55000000000000004">
      <c r="A10" s="13" t="s">
        <v>61</v>
      </c>
      <c r="B10" s="177"/>
      <c r="C10" s="177">
        <v>330</v>
      </c>
      <c r="D10" s="177"/>
      <c r="E10" s="177">
        <v>330</v>
      </c>
    </row>
    <row r="16" spans="1:5" x14ac:dyDescent="0.55000000000000004">
      <c r="A16" s="12" t="s">
        <v>181</v>
      </c>
      <c r="B16" s="12" t="s">
        <v>67</v>
      </c>
    </row>
    <row r="17" spans="1:5" x14ac:dyDescent="0.55000000000000004">
      <c r="A17" s="12" t="s">
        <v>59</v>
      </c>
      <c r="C17" t="s">
        <v>178</v>
      </c>
      <c r="D17" t="s">
        <v>60</v>
      </c>
      <c r="E17" t="s">
        <v>61</v>
      </c>
    </row>
    <row r="18" spans="1:5" x14ac:dyDescent="0.55000000000000004">
      <c r="A18" s="13" t="s">
        <v>50</v>
      </c>
      <c r="B18" s="177"/>
      <c r="C18" s="177"/>
      <c r="D18" s="177"/>
      <c r="E18" s="177"/>
    </row>
    <row r="19" spans="1:5" x14ac:dyDescent="0.55000000000000004">
      <c r="A19" s="13" t="s">
        <v>86</v>
      </c>
      <c r="B19" s="177"/>
      <c r="C19" s="177"/>
      <c r="D19" s="177"/>
      <c r="E19" s="177"/>
    </row>
    <row r="20" spans="1:5" x14ac:dyDescent="0.55000000000000004">
      <c r="A20" s="13" t="s">
        <v>91</v>
      </c>
      <c r="B20" s="177"/>
      <c r="C20" s="177"/>
      <c r="D20" s="177"/>
      <c r="E20" s="177"/>
    </row>
    <row r="21" spans="1:5" x14ac:dyDescent="0.55000000000000004">
      <c r="A21" s="13" t="s">
        <v>25</v>
      </c>
      <c r="B21" s="177"/>
      <c r="C21" s="177"/>
      <c r="D21" s="177"/>
      <c r="E21" s="177"/>
    </row>
    <row r="22" spans="1:5" x14ac:dyDescent="0.55000000000000004">
      <c r="A22" s="13" t="s">
        <v>51</v>
      </c>
      <c r="B22" s="177"/>
      <c r="C22" s="177"/>
      <c r="D22" s="177"/>
      <c r="E22" s="177"/>
    </row>
    <row r="23" spans="1:5" x14ac:dyDescent="0.55000000000000004">
      <c r="A23" s="13" t="s">
        <v>84</v>
      </c>
      <c r="B23" s="177"/>
      <c r="C23" s="177"/>
      <c r="D23" s="177"/>
      <c r="E23" s="177"/>
    </row>
    <row r="24" spans="1:5" x14ac:dyDescent="0.55000000000000004">
      <c r="A24" s="13" t="s">
        <v>87</v>
      </c>
      <c r="B24" s="177"/>
      <c r="C24" s="177"/>
      <c r="D24" s="177"/>
      <c r="E24" s="177"/>
    </row>
    <row r="25" spans="1:5" x14ac:dyDescent="0.55000000000000004">
      <c r="A25" s="13" t="s">
        <v>64</v>
      </c>
      <c r="B25" s="177"/>
      <c r="C25" s="177"/>
      <c r="D25" s="177"/>
      <c r="E25" s="177"/>
    </row>
    <row r="26" spans="1:5" x14ac:dyDescent="0.55000000000000004">
      <c r="A26" s="13" t="s">
        <v>85</v>
      </c>
      <c r="B26" s="177"/>
      <c r="C26" s="177"/>
      <c r="D26" s="177"/>
      <c r="E26" s="177"/>
    </row>
    <row r="27" spans="1:5" x14ac:dyDescent="0.55000000000000004">
      <c r="A27" s="13" t="s">
        <v>89</v>
      </c>
      <c r="B27" s="177"/>
      <c r="C27" s="177"/>
      <c r="D27" s="177"/>
      <c r="E27" s="177"/>
    </row>
    <row r="28" spans="1:5" x14ac:dyDescent="0.55000000000000004">
      <c r="A28" s="13" t="s">
        <v>88</v>
      </c>
      <c r="B28" s="177"/>
      <c r="C28" s="177"/>
      <c r="D28" s="177"/>
      <c r="E28" s="177"/>
    </row>
    <row r="29" spans="1:5" x14ac:dyDescent="0.55000000000000004">
      <c r="A29" s="13" t="s">
        <v>92</v>
      </c>
      <c r="B29" s="177"/>
      <c r="C29" s="177"/>
      <c r="D29" s="177"/>
      <c r="E29" s="177"/>
    </row>
    <row r="30" spans="1:5" x14ac:dyDescent="0.55000000000000004">
      <c r="A30" s="13" t="s">
        <v>62</v>
      </c>
      <c r="B30" s="177"/>
      <c r="C30" s="177">
        <v>330</v>
      </c>
      <c r="D30" s="177"/>
      <c r="E30" s="177">
        <v>330</v>
      </c>
    </row>
    <row r="31" spans="1:5" x14ac:dyDescent="0.55000000000000004">
      <c r="A31" s="13" t="s">
        <v>74</v>
      </c>
      <c r="B31" s="177"/>
      <c r="C31" s="177"/>
      <c r="D31" s="177"/>
      <c r="E31" s="177"/>
    </row>
    <row r="32" spans="1:5" x14ac:dyDescent="0.55000000000000004">
      <c r="A32" s="13" t="s">
        <v>90</v>
      </c>
      <c r="B32" s="177"/>
      <c r="C32" s="177"/>
      <c r="D32" s="177"/>
      <c r="E32" s="177"/>
    </row>
    <row r="33" spans="1:5" x14ac:dyDescent="0.55000000000000004">
      <c r="A33" s="13" t="s">
        <v>93</v>
      </c>
      <c r="B33" s="177"/>
      <c r="C33" s="177"/>
      <c r="D33" s="177"/>
      <c r="E33" s="177"/>
    </row>
    <row r="34" spans="1:5" x14ac:dyDescent="0.55000000000000004">
      <c r="A34" s="13" t="s">
        <v>63</v>
      </c>
      <c r="B34" s="177"/>
      <c r="C34" s="177"/>
      <c r="D34" s="177"/>
      <c r="E34" s="177"/>
    </row>
    <row r="35" spans="1:5" x14ac:dyDescent="0.55000000000000004">
      <c r="A35" s="13" t="s">
        <v>60</v>
      </c>
      <c r="B35" s="177"/>
      <c r="C35" s="177"/>
      <c r="D35" s="177"/>
      <c r="E35" s="177"/>
    </row>
    <row r="36" spans="1:5" x14ac:dyDescent="0.55000000000000004">
      <c r="A36" s="13" t="s">
        <v>334</v>
      </c>
      <c r="B36" s="177"/>
      <c r="C36" s="177"/>
      <c r="D36" s="177"/>
      <c r="E36" s="177"/>
    </row>
    <row r="37" spans="1:5" x14ac:dyDescent="0.55000000000000004">
      <c r="A37" s="13" t="s">
        <v>61</v>
      </c>
      <c r="B37" s="177"/>
      <c r="C37" s="177">
        <v>330</v>
      </c>
      <c r="D37" s="177"/>
      <c r="E37" s="177">
        <v>330</v>
      </c>
    </row>
    <row r="45" spans="1:5" x14ac:dyDescent="0.55000000000000004">
      <c r="A45" s="12" t="s">
        <v>264</v>
      </c>
      <c r="B45" s="12" t="s">
        <v>67</v>
      </c>
    </row>
    <row r="46" spans="1:5" x14ac:dyDescent="0.55000000000000004">
      <c r="A46" s="12" t="s">
        <v>59</v>
      </c>
      <c r="C46" t="s">
        <v>178</v>
      </c>
      <c r="D46" t="s">
        <v>60</v>
      </c>
      <c r="E46" t="s">
        <v>61</v>
      </c>
    </row>
    <row r="47" spans="1:5" x14ac:dyDescent="0.55000000000000004">
      <c r="A47" s="13" t="s">
        <v>50</v>
      </c>
      <c r="B47" s="177"/>
      <c r="C47" s="177"/>
      <c r="D47" s="177"/>
      <c r="E47" s="177"/>
    </row>
    <row r="48" spans="1:5" x14ac:dyDescent="0.55000000000000004">
      <c r="A48" s="13" t="s">
        <v>86</v>
      </c>
      <c r="B48" s="177"/>
      <c r="C48" s="177"/>
      <c r="D48" s="177"/>
      <c r="E48" s="177"/>
    </row>
    <row r="49" spans="1:5" x14ac:dyDescent="0.55000000000000004">
      <c r="A49" s="13" t="s">
        <v>91</v>
      </c>
      <c r="B49" s="177"/>
      <c r="C49" s="177"/>
      <c r="D49" s="177"/>
      <c r="E49" s="177"/>
    </row>
    <row r="50" spans="1:5" x14ac:dyDescent="0.55000000000000004">
      <c r="A50" s="13" t="s">
        <v>25</v>
      </c>
      <c r="B50" s="177"/>
      <c r="C50" s="177"/>
      <c r="D50" s="177"/>
      <c r="E50" s="177"/>
    </row>
    <row r="51" spans="1:5" x14ac:dyDescent="0.55000000000000004">
      <c r="A51" s="13" t="s">
        <v>51</v>
      </c>
      <c r="B51" s="177"/>
      <c r="C51" s="177"/>
      <c r="D51" s="177"/>
      <c r="E51" s="177"/>
    </row>
    <row r="52" spans="1:5" x14ac:dyDescent="0.55000000000000004">
      <c r="A52" s="13" t="s">
        <v>84</v>
      </c>
      <c r="B52" s="177"/>
      <c r="C52" s="177"/>
      <c r="D52" s="177"/>
      <c r="E52" s="177"/>
    </row>
    <row r="53" spans="1:5" x14ac:dyDescent="0.55000000000000004">
      <c r="A53" s="13" t="s">
        <v>87</v>
      </c>
      <c r="B53" s="177"/>
      <c r="C53" s="177"/>
      <c r="D53" s="177"/>
      <c r="E53" s="177"/>
    </row>
    <row r="54" spans="1:5" x14ac:dyDescent="0.55000000000000004">
      <c r="A54" s="13" t="s">
        <v>64</v>
      </c>
      <c r="B54" s="177"/>
      <c r="C54" s="177"/>
      <c r="D54" s="177"/>
      <c r="E54" s="177"/>
    </row>
    <row r="55" spans="1:5" x14ac:dyDescent="0.55000000000000004">
      <c r="A55" s="13" t="s">
        <v>85</v>
      </c>
      <c r="B55" s="177"/>
      <c r="C55" s="177"/>
      <c r="D55" s="177"/>
      <c r="E55" s="177"/>
    </row>
    <row r="56" spans="1:5" x14ac:dyDescent="0.55000000000000004">
      <c r="A56" s="13" t="s">
        <v>89</v>
      </c>
      <c r="B56" s="177"/>
      <c r="C56" s="177"/>
      <c r="D56" s="177"/>
      <c r="E56" s="177"/>
    </row>
    <row r="57" spans="1:5" x14ac:dyDescent="0.55000000000000004">
      <c r="A57" s="13" t="s">
        <v>88</v>
      </c>
      <c r="B57" s="177"/>
      <c r="C57" s="177"/>
      <c r="D57" s="177"/>
      <c r="E57" s="177"/>
    </row>
    <row r="58" spans="1:5" x14ac:dyDescent="0.55000000000000004">
      <c r="A58" s="13" t="s">
        <v>92</v>
      </c>
      <c r="B58" s="177"/>
      <c r="C58" s="177"/>
      <c r="D58" s="177"/>
      <c r="E58" s="177"/>
    </row>
    <row r="59" spans="1:5" x14ac:dyDescent="0.55000000000000004">
      <c r="A59" s="13" t="s">
        <v>62</v>
      </c>
      <c r="B59" s="177"/>
      <c r="C59" s="177">
        <v>1</v>
      </c>
      <c r="D59" s="177"/>
      <c r="E59" s="177">
        <v>1</v>
      </c>
    </row>
    <row r="60" spans="1:5" x14ac:dyDescent="0.55000000000000004">
      <c r="A60" s="13" t="s">
        <v>74</v>
      </c>
      <c r="B60" s="177"/>
      <c r="C60" s="177"/>
      <c r="D60" s="177"/>
      <c r="E60" s="177"/>
    </row>
    <row r="61" spans="1:5" x14ac:dyDescent="0.55000000000000004">
      <c r="A61" s="13" t="s">
        <v>90</v>
      </c>
      <c r="B61" s="177"/>
      <c r="C61" s="177"/>
      <c r="D61" s="177"/>
      <c r="E61" s="177"/>
    </row>
    <row r="62" spans="1:5" x14ac:dyDescent="0.55000000000000004">
      <c r="A62" s="13" t="s">
        <v>93</v>
      </c>
      <c r="B62" s="177"/>
      <c r="C62" s="177"/>
      <c r="D62" s="177"/>
      <c r="E62" s="177"/>
    </row>
    <row r="63" spans="1:5" x14ac:dyDescent="0.55000000000000004">
      <c r="A63" s="13" t="s">
        <v>63</v>
      </c>
      <c r="B63" s="177"/>
      <c r="C63" s="177"/>
      <c r="D63" s="177"/>
      <c r="E63" s="177"/>
    </row>
    <row r="64" spans="1:5" x14ac:dyDescent="0.55000000000000004">
      <c r="A64" s="13" t="s">
        <v>60</v>
      </c>
      <c r="B64" s="177"/>
      <c r="C64" s="177"/>
      <c r="D64" s="177"/>
      <c r="E64" s="177"/>
    </row>
    <row r="65" spans="1:5" x14ac:dyDescent="0.55000000000000004">
      <c r="A65" s="13" t="s">
        <v>334</v>
      </c>
      <c r="B65" s="177"/>
      <c r="C65" s="177"/>
      <c r="D65" s="177"/>
      <c r="E65" s="177"/>
    </row>
    <row r="66" spans="1:5" x14ac:dyDescent="0.55000000000000004">
      <c r="A66" s="13" t="s">
        <v>61</v>
      </c>
      <c r="B66" s="177"/>
      <c r="C66" s="177">
        <v>1</v>
      </c>
      <c r="D66" s="177"/>
      <c r="E66" s="177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zoomScale="80" zoomScaleNormal="80" workbookViewId="0">
      <pane xSplit="5" ySplit="2" topLeftCell="L21" activePane="bottomRight" state="frozen"/>
      <selection activeCell="E43" sqref="E43"/>
      <selection pane="topRight" activeCell="E43" sqref="E43"/>
      <selection pane="bottomLeft" activeCell="E43" sqref="E43"/>
      <selection pane="bottomRight" activeCell="M33" sqref="M33"/>
    </sheetView>
  </sheetViews>
  <sheetFormatPr defaultRowHeight="18" x14ac:dyDescent="0.55000000000000004"/>
  <cols>
    <col min="2" max="2" width="10.1640625" customWidth="1"/>
    <col min="3" max="10" width="29.83203125" customWidth="1"/>
    <col min="11" max="11" width="29.83203125" style="10" customWidth="1"/>
    <col min="12" max="12" width="29.83203125" customWidth="1"/>
    <col min="13" max="13" width="29.83203125" style="7" customWidth="1"/>
    <col min="14" max="16" width="29.83203125" customWidth="1"/>
    <col min="23" max="23" width="17.1640625" bestFit="1" customWidth="1"/>
  </cols>
  <sheetData>
    <row r="1" spans="1:26" x14ac:dyDescent="0.55000000000000004">
      <c r="A1">
        <v>2021</v>
      </c>
      <c r="B1" t="s">
        <v>124</v>
      </c>
      <c r="G1" t="s">
        <v>52</v>
      </c>
      <c r="K1" s="8" t="s">
        <v>99</v>
      </c>
      <c r="L1" s="1"/>
      <c r="M1" s="5"/>
      <c r="N1" s="1"/>
      <c r="O1" s="1"/>
      <c r="P1" s="1"/>
    </row>
    <row r="2" spans="1:26" s="2" customFormat="1" ht="36" x14ac:dyDescent="0.55000000000000004">
      <c r="A2" s="2" t="s">
        <v>19</v>
      </c>
      <c r="B2" s="2" t="s">
        <v>0</v>
      </c>
      <c r="C2" s="2" t="s">
        <v>44</v>
      </c>
      <c r="D2" s="2" t="s">
        <v>7</v>
      </c>
      <c r="E2" s="2" t="s">
        <v>4</v>
      </c>
      <c r="F2" s="3" t="s">
        <v>45</v>
      </c>
      <c r="G2" s="3" t="s">
        <v>46</v>
      </c>
      <c r="H2" s="3" t="s">
        <v>47</v>
      </c>
      <c r="I2" s="2" t="s">
        <v>16</v>
      </c>
      <c r="J2" s="2" t="s">
        <v>49</v>
      </c>
      <c r="K2" s="9" t="s">
        <v>9</v>
      </c>
      <c r="L2" s="2" t="s">
        <v>5</v>
      </c>
      <c r="M2" s="6" t="s">
        <v>6</v>
      </c>
      <c r="N2" s="2" t="s">
        <v>8</v>
      </c>
      <c r="O2" s="2" t="s">
        <v>1</v>
      </c>
      <c r="P2" s="2" t="s">
        <v>2</v>
      </c>
      <c r="W2" t="s">
        <v>3</v>
      </c>
      <c r="X2" t="s">
        <v>16</v>
      </c>
      <c r="Y2" t="s">
        <v>40</v>
      </c>
      <c r="Z2" s="2" t="s">
        <v>104</v>
      </c>
    </row>
    <row r="3" spans="1:26" hidden="1" x14ac:dyDescent="0.55000000000000004">
      <c r="A3" s="14"/>
      <c r="B3" s="14"/>
      <c r="C3" s="15"/>
      <c r="D3" s="15" t="s">
        <v>123</v>
      </c>
      <c r="E3" s="14" t="s">
        <v>20</v>
      </c>
      <c r="F3" s="16"/>
      <c r="G3" s="16"/>
      <c r="H3" s="16">
        <f>テーブル1[[#This Row],[単位容量
（単位：L)]]*テーブル1[[#This Row],[本数]]</f>
        <v>0</v>
      </c>
      <c r="I3" s="14"/>
      <c r="J3" s="14"/>
      <c r="K3" s="17">
        <v>44287</v>
      </c>
      <c r="L3" s="14"/>
      <c r="M3" s="18"/>
      <c r="N3" s="14"/>
      <c r="O3" s="14"/>
      <c r="P3" s="14"/>
      <c r="W3" s="4" t="s">
        <v>20</v>
      </c>
      <c r="X3" s="4" t="s">
        <v>38</v>
      </c>
      <c r="Y3" s="4" t="s">
        <v>41</v>
      </c>
      <c r="Z3" s="4" t="s">
        <v>107</v>
      </c>
    </row>
    <row r="4" spans="1:26" hidden="1" x14ac:dyDescent="0.55000000000000004">
      <c r="A4" s="14"/>
      <c r="B4" s="14"/>
      <c r="C4" s="15"/>
      <c r="D4" s="15" t="s">
        <v>123</v>
      </c>
      <c r="E4" s="14" t="s">
        <v>21</v>
      </c>
      <c r="F4" s="16"/>
      <c r="G4" s="16"/>
      <c r="H4" s="16">
        <f>テーブル1[[#This Row],[単位容量
（単位：L)]]*テーブル1[[#This Row],[本数]]</f>
        <v>0</v>
      </c>
      <c r="I4" s="14"/>
      <c r="J4" s="14"/>
      <c r="K4" s="17">
        <v>44317</v>
      </c>
      <c r="L4" s="14"/>
      <c r="M4" s="18"/>
      <c r="N4" s="14"/>
      <c r="O4" s="14"/>
      <c r="P4" s="14"/>
      <c r="W4" s="4" t="s">
        <v>21</v>
      </c>
      <c r="X4" s="4" t="s">
        <v>39</v>
      </c>
      <c r="Y4" s="4" t="s">
        <v>42</v>
      </c>
      <c r="Z4" s="4" t="s">
        <v>48</v>
      </c>
    </row>
    <row r="5" spans="1:26" hidden="1" x14ac:dyDescent="0.55000000000000004">
      <c r="A5" s="14"/>
      <c r="B5" s="14"/>
      <c r="C5" s="15"/>
      <c r="D5" s="15" t="s">
        <v>123</v>
      </c>
      <c r="E5" s="14" t="s">
        <v>22</v>
      </c>
      <c r="F5" s="16"/>
      <c r="G5" s="16"/>
      <c r="H5" s="16">
        <f>テーブル1[[#This Row],[単位容量
（単位：L)]]*テーブル1[[#This Row],[本数]]</f>
        <v>0</v>
      </c>
      <c r="I5" s="14"/>
      <c r="J5" s="14"/>
      <c r="K5" s="17">
        <v>44348</v>
      </c>
      <c r="L5" s="14"/>
      <c r="M5" s="18"/>
      <c r="N5" s="14"/>
      <c r="O5" s="14"/>
      <c r="P5" s="14"/>
      <c r="W5" s="4" t="s">
        <v>22</v>
      </c>
      <c r="Y5" s="4" t="s">
        <v>43</v>
      </c>
    </row>
    <row r="6" spans="1:26" hidden="1" x14ac:dyDescent="0.55000000000000004">
      <c r="A6" s="14"/>
      <c r="B6" s="14"/>
      <c r="C6" s="15"/>
      <c r="D6" s="15" t="s">
        <v>123</v>
      </c>
      <c r="E6" s="14" t="s">
        <v>23</v>
      </c>
      <c r="F6" s="16"/>
      <c r="G6" s="16"/>
      <c r="H6" s="16">
        <f>テーブル1[[#This Row],[単位容量
（単位：L)]]*テーブル1[[#This Row],[本数]]</f>
        <v>0</v>
      </c>
      <c r="I6" s="14"/>
      <c r="J6" s="14"/>
      <c r="K6" s="17">
        <v>44378</v>
      </c>
      <c r="L6" s="14"/>
      <c r="M6" s="18"/>
      <c r="N6" s="14"/>
      <c r="O6" s="14"/>
      <c r="P6" s="14"/>
      <c r="W6" s="4" t="s">
        <v>23</v>
      </c>
      <c r="Y6" s="4"/>
    </row>
    <row r="7" spans="1:26" hidden="1" x14ac:dyDescent="0.55000000000000004">
      <c r="A7" s="14"/>
      <c r="B7" s="14"/>
      <c r="C7" s="15"/>
      <c r="D7" s="15" t="s">
        <v>123</v>
      </c>
      <c r="E7" s="14" t="s">
        <v>84</v>
      </c>
      <c r="F7" s="16"/>
      <c r="G7" s="16"/>
      <c r="H7" s="16">
        <f>テーブル1[[#This Row],[単位容量
（単位：L)]]*テーブル1[[#This Row],[本数]]</f>
        <v>0</v>
      </c>
      <c r="I7" s="14"/>
      <c r="J7" s="14"/>
      <c r="K7" s="17">
        <v>44409</v>
      </c>
      <c r="L7" s="14"/>
      <c r="M7" s="18"/>
      <c r="N7" s="14"/>
      <c r="O7" s="14"/>
      <c r="P7" s="14"/>
      <c r="W7" s="4" t="s">
        <v>24</v>
      </c>
    </row>
    <row r="8" spans="1:26" hidden="1" x14ac:dyDescent="0.55000000000000004">
      <c r="A8" s="14"/>
      <c r="B8" s="14"/>
      <c r="C8" s="15"/>
      <c r="D8" s="15" t="s">
        <v>123</v>
      </c>
      <c r="E8" s="14" t="s">
        <v>25</v>
      </c>
      <c r="F8" s="16"/>
      <c r="G8" s="16"/>
      <c r="H8" s="16">
        <f>テーブル1[[#This Row],[単位容量
（単位：L)]]*テーブル1[[#This Row],[本数]]</f>
        <v>0</v>
      </c>
      <c r="I8" s="14"/>
      <c r="J8" s="14"/>
      <c r="K8" s="17">
        <v>44440</v>
      </c>
      <c r="L8" s="14"/>
      <c r="M8" s="18"/>
      <c r="N8" s="14"/>
      <c r="O8" s="14"/>
      <c r="P8" s="14"/>
      <c r="W8" s="4" t="s">
        <v>26</v>
      </c>
    </row>
    <row r="9" spans="1:26" hidden="1" x14ac:dyDescent="0.55000000000000004">
      <c r="A9" s="14"/>
      <c r="B9" s="14"/>
      <c r="C9" s="15"/>
      <c r="D9" s="15" t="s">
        <v>123</v>
      </c>
      <c r="E9" s="14" t="s">
        <v>27</v>
      </c>
      <c r="F9" s="16"/>
      <c r="G9" s="16"/>
      <c r="H9" s="16">
        <f>テーブル1[[#This Row],[単位容量
（単位：L)]]*テーブル1[[#This Row],[本数]]</f>
        <v>0</v>
      </c>
      <c r="I9" s="14"/>
      <c r="J9" s="14"/>
      <c r="K9" s="17">
        <v>44470</v>
      </c>
      <c r="L9" s="14"/>
      <c r="M9" s="18"/>
      <c r="N9" s="14"/>
      <c r="O9" s="14"/>
      <c r="P9" s="14"/>
      <c r="W9" s="4" t="s">
        <v>27</v>
      </c>
    </row>
    <row r="10" spans="1:26" hidden="1" x14ac:dyDescent="0.55000000000000004">
      <c r="A10" s="14"/>
      <c r="B10" s="14"/>
      <c r="C10" s="15"/>
      <c r="D10" s="15" t="s">
        <v>123</v>
      </c>
      <c r="E10" s="14" t="s">
        <v>85</v>
      </c>
      <c r="F10" s="16"/>
      <c r="G10" s="16"/>
      <c r="H10" s="16">
        <f>テーブル1[[#This Row],[単位容量
（単位：L)]]*テーブル1[[#This Row],[本数]]</f>
        <v>0</v>
      </c>
      <c r="I10" s="14"/>
      <c r="J10" s="14"/>
      <c r="K10" s="17">
        <v>44501</v>
      </c>
      <c r="L10" s="14"/>
      <c r="M10" s="18"/>
      <c r="N10" s="14"/>
      <c r="O10" s="14"/>
      <c r="P10" s="14"/>
      <c r="W10" s="4" t="s">
        <v>28</v>
      </c>
    </row>
    <row r="11" spans="1:26" hidden="1" x14ac:dyDescent="0.55000000000000004">
      <c r="A11" s="14"/>
      <c r="B11" s="14"/>
      <c r="C11" s="15"/>
      <c r="D11" s="15" t="s">
        <v>123</v>
      </c>
      <c r="E11" s="14" t="s">
        <v>50</v>
      </c>
      <c r="F11" s="16"/>
      <c r="G11" s="16"/>
      <c r="H11" s="16">
        <f>テーブル1[[#This Row],[単位容量
（単位：L)]]*テーブル1[[#This Row],[本数]]</f>
        <v>0</v>
      </c>
      <c r="I11" s="14"/>
      <c r="J11" s="14"/>
      <c r="K11" s="17">
        <v>44531</v>
      </c>
      <c r="L11" s="14"/>
      <c r="M11" s="18"/>
      <c r="N11" s="14"/>
      <c r="O11" s="14"/>
      <c r="P11" s="14"/>
      <c r="S11" t="s">
        <v>58</v>
      </c>
      <c r="W11" s="4" t="s">
        <v>29</v>
      </c>
    </row>
    <row r="12" spans="1:26" hidden="1" x14ac:dyDescent="0.55000000000000004">
      <c r="A12" s="14"/>
      <c r="B12" s="14"/>
      <c r="C12" s="15"/>
      <c r="D12" s="15" t="s">
        <v>123</v>
      </c>
      <c r="E12" s="14" t="s">
        <v>51</v>
      </c>
      <c r="F12" s="16"/>
      <c r="G12" s="16"/>
      <c r="H12" s="16">
        <f>テーブル1[[#This Row],[単位容量
（単位：L)]]*テーブル1[[#This Row],[本数]]</f>
        <v>0</v>
      </c>
      <c r="I12" s="14"/>
      <c r="J12" s="14"/>
      <c r="K12" s="17">
        <v>44562</v>
      </c>
      <c r="L12" s="14"/>
      <c r="M12" s="18"/>
      <c r="N12" s="14"/>
      <c r="O12" s="14"/>
      <c r="P12" s="14"/>
      <c r="W12" s="4" t="s">
        <v>30</v>
      </c>
    </row>
    <row r="13" spans="1:26" hidden="1" x14ac:dyDescent="0.55000000000000004">
      <c r="A13" s="14"/>
      <c r="B13" s="14"/>
      <c r="C13" s="15"/>
      <c r="D13" s="15" t="s">
        <v>123</v>
      </c>
      <c r="E13" s="14" t="s">
        <v>31</v>
      </c>
      <c r="F13" s="16"/>
      <c r="G13" s="16"/>
      <c r="H13" s="16">
        <f>テーブル1[[#This Row],[単位容量
（単位：L)]]*テーブル1[[#This Row],[本数]]</f>
        <v>0</v>
      </c>
      <c r="I13" s="14"/>
      <c r="J13" s="14"/>
      <c r="K13" s="17">
        <v>44593</v>
      </c>
      <c r="L13" s="14"/>
      <c r="M13" s="18"/>
      <c r="N13" s="14"/>
      <c r="O13" s="14"/>
      <c r="P13" s="14"/>
      <c r="W13" s="4" t="s">
        <v>31</v>
      </c>
    </row>
    <row r="14" spans="1:26" hidden="1" x14ac:dyDescent="0.55000000000000004">
      <c r="A14" s="14"/>
      <c r="B14" s="14"/>
      <c r="C14" s="15"/>
      <c r="D14" s="15" t="s">
        <v>123</v>
      </c>
      <c r="E14" s="14" t="s">
        <v>32</v>
      </c>
      <c r="F14" s="16"/>
      <c r="G14" s="16"/>
      <c r="H14" s="16">
        <f>テーブル1[[#This Row],[単位容量
（単位：L)]]*テーブル1[[#This Row],[本数]]</f>
        <v>0</v>
      </c>
      <c r="I14" s="14"/>
      <c r="J14" s="14"/>
      <c r="K14" s="17">
        <v>44621</v>
      </c>
      <c r="L14" s="14"/>
      <c r="M14" s="18"/>
      <c r="N14" s="14"/>
      <c r="O14" s="14"/>
      <c r="P14" s="14"/>
      <c r="W14" s="4" t="s">
        <v>32</v>
      </c>
    </row>
    <row r="15" spans="1:26" hidden="1" x14ac:dyDescent="0.55000000000000004">
      <c r="A15" s="14"/>
      <c r="B15" s="14"/>
      <c r="C15" s="15"/>
      <c r="D15" s="15" t="s">
        <v>123</v>
      </c>
      <c r="E15" s="14" t="s">
        <v>33</v>
      </c>
      <c r="F15" s="16"/>
      <c r="G15" s="16"/>
      <c r="H15" s="16">
        <f>テーブル1[[#This Row],[単位容量
（単位：L)]]*テーブル1[[#This Row],[本数]]</f>
        <v>0</v>
      </c>
      <c r="I15" s="14"/>
      <c r="J15" s="14"/>
      <c r="K15" s="17"/>
      <c r="L15" s="14"/>
      <c r="M15" s="18"/>
      <c r="N15" s="14"/>
      <c r="O15" s="14"/>
      <c r="P15" s="14"/>
      <c r="W15" s="4" t="s">
        <v>33</v>
      </c>
    </row>
    <row r="16" spans="1:26" hidden="1" x14ac:dyDescent="0.55000000000000004">
      <c r="A16" s="14"/>
      <c r="B16" s="14"/>
      <c r="C16" s="15"/>
      <c r="D16" s="15" t="s">
        <v>123</v>
      </c>
      <c r="E16" s="14" t="s">
        <v>86</v>
      </c>
      <c r="F16" s="16"/>
      <c r="G16" s="16"/>
      <c r="H16" s="16">
        <f>テーブル1[[#This Row],[単位容量
（単位：L)]]*テーブル1[[#This Row],[本数]]</f>
        <v>0</v>
      </c>
      <c r="I16" s="14"/>
      <c r="J16" s="14"/>
      <c r="K16" s="17"/>
      <c r="L16" s="14"/>
      <c r="M16" s="18"/>
      <c r="N16" s="14"/>
      <c r="O16" s="14"/>
      <c r="P16" s="14"/>
      <c r="W16" s="4" t="s">
        <v>34</v>
      </c>
    </row>
    <row r="17" spans="1:23" hidden="1" x14ac:dyDescent="0.55000000000000004">
      <c r="A17" s="14"/>
      <c r="B17" s="14"/>
      <c r="C17" s="15"/>
      <c r="D17" s="15" t="s">
        <v>123</v>
      </c>
      <c r="E17" s="14" t="s">
        <v>87</v>
      </c>
      <c r="F17" s="16"/>
      <c r="G17" s="16"/>
      <c r="H17" s="16">
        <f>テーブル1[[#This Row],[単位容量
（単位：L)]]*テーブル1[[#This Row],[本数]]</f>
        <v>0</v>
      </c>
      <c r="I17" s="14"/>
      <c r="J17" s="14"/>
      <c r="K17" s="17"/>
      <c r="L17" s="14"/>
      <c r="M17" s="18"/>
      <c r="N17" s="14"/>
      <c r="O17" s="14"/>
      <c r="P17" s="14"/>
      <c r="W17" s="4" t="s">
        <v>35</v>
      </c>
    </row>
    <row r="18" spans="1:23" hidden="1" x14ac:dyDescent="0.55000000000000004">
      <c r="A18" s="14"/>
      <c r="B18" s="14"/>
      <c r="C18" s="15"/>
      <c r="D18" s="15" t="s">
        <v>123</v>
      </c>
      <c r="E18" s="14" t="s">
        <v>36</v>
      </c>
      <c r="F18" s="16"/>
      <c r="G18" s="16"/>
      <c r="H18" s="16">
        <f>テーブル1[[#This Row],[単位容量
（単位：L)]]*テーブル1[[#This Row],[本数]]</f>
        <v>0</v>
      </c>
      <c r="I18" s="14"/>
      <c r="J18" s="14"/>
      <c r="K18" s="17"/>
      <c r="L18" s="14"/>
      <c r="M18" s="18"/>
      <c r="N18" s="14"/>
      <c r="O18" s="14"/>
      <c r="P18" s="14"/>
      <c r="W18" s="4" t="s">
        <v>36</v>
      </c>
    </row>
    <row r="19" spans="1:23" hidden="1" x14ac:dyDescent="0.55000000000000004">
      <c r="A19" s="14"/>
      <c r="B19" s="14"/>
      <c r="C19" s="15"/>
      <c r="D19" s="15" t="s">
        <v>123</v>
      </c>
      <c r="E19" s="14" t="s">
        <v>37</v>
      </c>
      <c r="F19" s="16"/>
      <c r="G19" s="16"/>
      <c r="H19" s="16">
        <f>テーブル1[[#This Row],[単位容量
（単位：L)]]*テーブル1[[#This Row],[本数]]</f>
        <v>0</v>
      </c>
      <c r="I19" s="14"/>
      <c r="J19" s="14"/>
      <c r="K19" s="17"/>
      <c r="L19" s="14"/>
      <c r="M19" s="18"/>
      <c r="N19" s="14"/>
      <c r="O19" s="14"/>
      <c r="P19" s="14"/>
      <c r="W19" s="4" t="s">
        <v>37</v>
      </c>
    </row>
    <row r="20" spans="1:23" x14ac:dyDescent="0.55000000000000004">
      <c r="C20">
        <v>1</v>
      </c>
      <c r="E20" t="s">
        <v>20</v>
      </c>
      <c r="F20">
        <v>1.8</v>
      </c>
      <c r="G20">
        <v>1</v>
      </c>
      <c r="H20">
        <f>テーブル1[[#This Row],[単位容量
（単位：L)]]*テーブル1[[#This Row],[本数]]</f>
        <v>1.8</v>
      </c>
      <c r="I20" t="s">
        <v>38</v>
      </c>
      <c r="K20" s="10">
        <v>44272</v>
      </c>
      <c r="L20" t="s">
        <v>41</v>
      </c>
      <c r="M20" s="7" t="s">
        <v>53</v>
      </c>
      <c r="N20">
        <v>500</v>
      </c>
      <c r="O20" t="s">
        <v>125</v>
      </c>
      <c r="P20" t="s">
        <v>127</v>
      </c>
    </row>
    <row r="21" spans="1:23" x14ac:dyDescent="0.55000000000000004">
      <c r="C21">
        <v>2</v>
      </c>
      <c r="D21" t="s">
        <v>72</v>
      </c>
      <c r="E21" t="s">
        <v>25</v>
      </c>
      <c r="F21">
        <v>0.35</v>
      </c>
      <c r="G21">
        <v>1</v>
      </c>
      <c r="H21">
        <f>テーブル1[[#This Row],[単位容量
（単位：L)]]*テーブル1[[#This Row],[本数]]</f>
        <v>0.35</v>
      </c>
      <c r="I21" t="s">
        <v>38</v>
      </c>
      <c r="K21" s="10">
        <v>44228</v>
      </c>
      <c r="L21" t="s">
        <v>42</v>
      </c>
      <c r="M21" s="7" t="s">
        <v>53</v>
      </c>
      <c r="N21">
        <v>700</v>
      </c>
      <c r="O21" t="s">
        <v>126</v>
      </c>
      <c r="P21" t="s">
        <v>128</v>
      </c>
    </row>
    <row r="22" spans="1:23" x14ac:dyDescent="0.55000000000000004">
      <c r="C22">
        <v>3</v>
      </c>
      <c r="D22" t="s">
        <v>73</v>
      </c>
      <c r="E22" t="s">
        <v>25</v>
      </c>
      <c r="F22">
        <v>0.35</v>
      </c>
      <c r="G22">
        <v>1</v>
      </c>
      <c r="H22">
        <f>テーブル1[[#This Row],[単位容量
（単位：L)]]*テーブル1[[#This Row],[本数]]</f>
        <v>0.35</v>
      </c>
      <c r="I22" t="s">
        <v>38</v>
      </c>
      <c r="K22" s="10">
        <v>44228</v>
      </c>
      <c r="L22" t="s">
        <v>42</v>
      </c>
      <c r="M22" s="7" t="s">
        <v>53</v>
      </c>
      <c r="N22">
        <v>200</v>
      </c>
      <c r="O22" t="s">
        <v>137</v>
      </c>
      <c r="P22" t="s">
        <v>129</v>
      </c>
    </row>
    <row r="23" spans="1:23" x14ac:dyDescent="0.55000000000000004">
      <c r="C23">
        <v>4</v>
      </c>
      <c r="D23" t="s">
        <v>73</v>
      </c>
      <c r="E23" t="s">
        <v>25</v>
      </c>
      <c r="F23">
        <v>0.35</v>
      </c>
      <c r="G23">
        <v>1</v>
      </c>
      <c r="H23">
        <f>テーブル1[[#This Row],[単位容量
（単位：L)]]*テーブル1[[#This Row],[本数]]</f>
        <v>0.35</v>
      </c>
      <c r="I23" t="s">
        <v>38</v>
      </c>
      <c r="K23" s="10">
        <v>44228</v>
      </c>
      <c r="L23" t="s">
        <v>42</v>
      </c>
      <c r="M23" s="7" t="s">
        <v>53</v>
      </c>
      <c r="O23" t="s">
        <v>137</v>
      </c>
      <c r="P23" t="s">
        <v>129</v>
      </c>
    </row>
    <row r="24" spans="1:23" x14ac:dyDescent="0.55000000000000004">
      <c r="C24">
        <v>5</v>
      </c>
      <c r="D24" t="s">
        <v>73</v>
      </c>
      <c r="E24" t="s">
        <v>25</v>
      </c>
      <c r="F24">
        <v>0.35</v>
      </c>
      <c r="G24">
        <v>1</v>
      </c>
      <c r="H24">
        <f>テーブル1[[#This Row],[単位容量
（単位：L)]]*テーブル1[[#This Row],[本数]]</f>
        <v>0.35</v>
      </c>
      <c r="I24" t="s">
        <v>38</v>
      </c>
      <c r="K24" s="10">
        <v>44228</v>
      </c>
      <c r="L24" t="s">
        <v>42</v>
      </c>
      <c r="M24" s="7" t="s">
        <v>53</v>
      </c>
      <c r="O24" t="s">
        <v>137</v>
      </c>
      <c r="P24" t="s">
        <v>129</v>
      </c>
    </row>
    <row r="25" spans="1:23" x14ac:dyDescent="0.55000000000000004">
      <c r="C25">
        <v>6</v>
      </c>
      <c r="D25" t="s">
        <v>73</v>
      </c>
      <c r="E25" t="s">
        <v>25</v>
      </c>
      <c r="F25">
        <v>0.35</v>
      </c>
      <c r="G25">
        <v>1</v>
      </c>
      <c r="H25">
        <f>テーブル1[[#This Row],[単位容量
（単位：L)]]*テーブル1[[#This Row],[本数]]</f>
        <v>0.35</v>
      </c>
      <c r="I25" t="s">
        <v>38</v>
      </c>
      <c r="K25" s="10">
        <v>44228</v>
      </c>
      <c r="L25" t="s">
        <v>42</v>
      </c>
      <c r="M25" s="7" t="s">
        <v>53</v>
      </c>
      <c r="O25" t="s">
        <v>137</v>
      </c>
      <c r="P25" t="s">
        <v>129</v>
      </c>
    </row>
    <row r="26" spans="1:23" x14ac:dyDescent="0.55000000000000004">
      <c r="C26">
        <v>7</v>
      </c>
      <c r="D26" t="s">
        <v>73</v>
      </c>
      <c r="E26" t="s">
        <v>25</v>
      </c>
      <c r="F26">
        <v>0.35</v>
      </c>
      <c r="G26">
        <v>1</v>
      </c>
      <c r="H26">
        <f>テーブル1[[#This Row],[単位容量
（単位：L)]]*テーブル1[[#This Row],[本数]]</f>
        <v>0.35</v>
      </c>
      <c r="I26" t="s">
        <v>38</v>
      </c>
      <c r="K26" s="10">
        <v>44228</v>
      </c>
      <c r="L26" t="s">
        <v>42</v>
      </c>
      <c r="M26" s="7" t="s">
        <v>53</v>
      </c>
      <c r="O26" t="s">
        <v>137</v>
      </c>
      <c r="P26" t="s">
        <v>129</v>
      </c>
    </row>
    <row r="27" spans="1:23" x14ac:dyDescent="0.55000000000000004">
      <c r="C27">
        <v>8</v>
      </c>
      <c r="E27" t="s">
        <v>22</v>
      </c>
      <c r="F27">
        <v>0.75</v>
      </c>
      <c r="G27">
        <v>1</v>
      </c>
      <c r="H27">
        <f>テーブル1[[#This Row],[単位容量
（単位：L)]]*テーブル1[[#This Row],[本数]]</f>
        <v>0.75</v>
      </c>
      <c r="I27" t="s">
        <v>38</v>
      </c>
      <c r="K27" s="10">
        <v>44326</v>
      </c>
      <c r="L27" t="s">
        <v>41</v>
      </c>
      <c r="M27" s="7" t="s">
        <v>55</v>
      </c>
      <c r="N27">
        <v>500</v>
      </c>
      <c r="O27" t="s">
        <v>138</v>
      </c>
      <c r="P27" t="s">
        <v>130</v>
      </c>
    </row>
    <row r="28" spans="1:23" x14ac:dyDescent="0.55000000000000004">
      <c r="C28">
        <v>9</v>
      </c>
      <c r="E28" t="s">
        <v>27</v>
      </c>
      <c r="F28">
        <v>0.5</v>
      </c>
      <c r="G28">
        <v>1</v>
      </c>
      <c r="H28">
        <f>テーブル1[[#This Row],[単位容量
（単位：L)]]*テーブル1[[#This Row],[本数]]</f>
        <v>0.5</v>
      </c>
      <c r="I28" t="s">
        <v>39</v>
      </c>
      <c r="K28" s="10">
        <v>44359</v>
      </c>
      <c r="L28" t="s">
        <v>43</v>
      </c>
      <c r="M28" s="7" t="s">
        <v>53</v>
      </c>
      <c r="N28">
        <v>120</v>
      </c>
      <c r="O28" t="s">
        <v>139</v>
      </c>
      <c r="P28" t="s">
        <v>131</v>
      </c>
    </row>
    <row r="29" spans="1:23" x14ac:dyDescent="0.55000000000000004">
      <c r="C29">
        <v>10</v>
      </c>
      <c r="E29" t="s">
        <v>50</v>
      </c>
      <c r="F29">
        <v>0.75</v>
      </c>
      <c r="G29">
        <v>1</v>
      </c>
      <c r="H29">
        <f>テーブル1[[#This Row],[単位容量
（単位：L)]]*テーブル1[[#This Row],[本数]]</f>
        <v>0.75</v>
      </c>
      <c r="I29" t="s">
        <v>38</v>
      </c>
      <c r="K29" s="10">
        <v>44197</v>
      </c>
      <c r="L29" t="s">
        <v>43</v>
      </c>
      <c r="M29" s="7" t="s">
        <v>53</v>
      </c>
      <c r="N29">
        <v>1200</v>
      </c>
      <c r="O29" t="s">
        <v>140</v>
      </c>
      <c r="P29" t="s">
        <v>132</v>
      </c>
    </row>
    <row r="30" spans="1:23" x14ac:dyDescent="0.55000000000000004">
      <c r="C30">
        <v>11</v>
      </c>
      <c r="E30" t="s">
        <v>51</v>
      </c>
      <c r="F30">
        <v>0.75</v>
      </c>
      <c r="G30">
        <v>1</v>
      </c>
      <c r="H30">
        <f>テーブル1[[#This Row],[単位容量
（単位：L)]]*テーブル1[[#This Row],[本数]]</f>
        <v>0.75</v>
      </c>
      <c r="I30" t="s">
        <v>39</v>
      </c>
      <c r="K30" s="10">
        <v>44229</v>
      </c>
      <c r="L30" t="s">
        <v>41</v>
      </c>
      <c r="M30" s="7" t="s">
        <v>56</v>
      </c>
      <c r="N30">
        <v>500</v>
      </c>
      <c r="O30" t="s">
        <v>141</v>
      </c>
      <c r="P30" t="s">
        <v>133</v>
      </c>
    </row>
    <row r="31" spans="1:23" x14ac:dyDescent="0.55000000000000004">
      <c r="C31">
        <v>12</v>
      </c>
      <c r="E31" t="s">
        <v>50</v>
      </c>
      <c r="F31">
        <v>0.75</v>
      </c>
      <c r="G31">
        <v>1</v>
      </c>
      <c r="H31">
        <f>テーブル1[[#This Row],[単位容量
（単位：L)]]*テーブル1[[#This Row],[本数]]</f>
        <v>0.75</v>
      </c>
      <c r="I31" t="s">
        <v>39</v>
      </c>
      <c r="K31" s="10">
        <v>44274</v>
      </c>
      <c r="L31" t="s">
        <v>43</v>
      </c>
      <c r="M31" s="7" t="s">
        <v>57</v>
      </c>
      <c r="N31">
        <v>100</v>
      </c>
      <c r="O31" t="s">
        <v>142</v>
      </c>
      <c r="P31" t="s">
        <v>134</v>
      </c>
    </row>
    <row r="32" spans="1:23" x14ac:dyDescent="0.55000000000000004">
      <c r="C32">
        <v>13</v>
      </c>
      <c r="E32" t="s">
        <v>23</v>
      </c>
      <c r="F32">
        <v>0.5</v>
      </c>
      <c r="G32">
        <v>1</v>
      </c>
      <c r="H32">
        <f>テーブル1[[#This Row],[単位容量
（単位：L)]]*テーブル1[[#This Row],[本数]]</f>
        <v>0.5</v>
      </c>
      <c r="I32" t="s">
        <v>38</v>
      </c>
      <c r="K32" s="10">
        <v>44276</v>
      </c>
      <c r="L32" t="s">
        <v>41</v>
      </c>
      <c r="M32" s="7" t="s">
        <v>75</v>
      </c>
      <c r="N32">
        <v>200</v>
      </c>
      <c r="O32" t="s">
        <v>143</v>
      </c>
      <c r="P32" t="s">
        <v>135</v>
      </c>
    </row>
    <row r="33" spans="3:16" x14ac:dyDescent="0.55000000000000004">
      <c r="C33">
        <v>14</v>
      </c>
      <c r="E33" t="s">
        <v>21</v>
      </c>
      <c r="F33">
        <v>1.8</v>
      </c>
      <c r="G33">
        <v>1</v>
      </c>
      <c r="H33">
        <f>テーブル1[[#This Row],[単位容量
（単位：L)]]*テーブル1[[#This Row],[本数]]</f>
        <v>1.8</v>
      </c>
      <c r="I33" t="s">
        <v>38</v>
      </c>
      <c r="K33" s="10">
        <v>44193</v>
      </c>
      <c r="L33" t="s">
        <v>41</v>
      </c>
      <c r="M33" s="7" t="s">
        <v>122</v>
      </c>
      <c r="N33">
        <v>30</v>
      </c>
      <c r="O33" t="s">
        <v>144</v>
      </c>
      <c r="P33" t="s">
        <v>136</v>
      </c>
    </row>
    <row r="34" spans="3:16" x14ac:dyDescent="0.55000000000000004">
      <c r="C34">
        <v>15</v>
      </c>
      <c r="E34" t="s">
        <v>23</v>
      </c>
      <c r="F34">
        <v>2</v>
      </c>
      <c r="G34">
        <v>1</v>
      </c>
      <c r="H34">
        <f>テーブル1[[#This Row],[単位容量
（単位：L)]]*テーブル1[[#This Row],[本数]]</f>
        <v>2</v>
      </c>
      <c r="I34" t="s">
        <v>38</v>
      </c>
      <c r="K34" s="10">
        <v>44280</v>
      </c>
      <c r="L34" t="s">
        <v>41</v>
      </c>
      <c r="M34" s="7" t="s">
        <v>167</v>
      </c>
      <c r="N34">
        <v>30</v>
      </c>
      <c r="O34" t="s">
        <v>168</v>
      </c>
      <c r="P34" t="s">
        <v>169</v>
      </c>
    </row>
    <row r="35" spans="3:16" x14ac:dyDescent="0.55000000000000004">
      <c r="C35" t="s">
        <v>145</v>
      </c>
      <c r="D35" t="s">
        <v>146</v>
      </c>
      <c r="E35" t="s">
        <v>147</v>
      </c>
      <c r="F35" s="19" t="s">
        <v>149</v>
      </c>
      <c r="G35" t="s">
        <v>150</v>
      </c>
      <c r="H35" t="s">
        <v>154</v>
      </c>
      <c r="I35" t="s">
        <v>151</v>
      </c>
      <c r="J35" s="19" t="s">
        <v>152</v>
      </c>
      <c r="K35" s="10" t="s">
        <v>155</v>
      </c>
      <c r="L35" t="s">
        <v>157</v>
      </c>
      <c r="M35" s="7" t="s">
        <v>158</v>
      </c>
      <c r="N35" t="s">
        <v>159</v>
      </c>
      <c r="O35" t="s">
        <v>160</v>
      </c>
      <c r="P35" t="s">
        <v>112</v>
      </c>
    </row>
    <row r="36" spans="3:16" x14ac:dyDescent="0.55000000000000004">
      <c r="E36" s="19" t="s">
        <v>148</v>
      </c>
      <c r="J36" s="20" t="s">
        <v>153</v>
      </c>
      <c r="K36" s="10" t="s">
        <v>156</v>
      </c>
    </row>
  </sheetData>
  <phoneticPr fontId="1"/>
  <dataValidations count="3">
    <dataValidation type="list" allowBlank="1" showInputMessage="1" showErrorMessage="1" sqref="L20:L28" xr:uid="{00000000-0002-0000-0100-000000000000}">
      <formula1>$Y$3:$Y$6</formula1>
    </dataValidation>
    <dataValidation type="list" allowBlank="1" showInputMessage="1" showErrorMessage="1" sqref="J20:J28 I20:I31" xr:uid="{00000000-0002-0000-0100-000001000000}">
      <formula1>$X$3:$X$4</formula1>
    </dataValidation>
    <dataValidation type="list" allowBlank="1" showInputMessage="1" showErrorMessage="1" sqref="E3:E34" xr:uid="{00000000-0002-0000-0100-000002000000}">
      <formula1>$W$3:$W$19</formula1>
    </dataValidation>
  </dataValidation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I24"/>
  <sheetViews>
    <sheetView workbookViewId="0">
      <pane xSplit="3" ySplit="6" topLeftCell="BZ7" activePane="bottomRight" state="frozen"/>
      <selection activeCell="BQ25" sqref="BQ25"/>
      <selection pane="topRight" activeCell="BQ25" sqref="BQ25"/>
      <selection pane="bottomLeft" activeCell="BQ25" sqref="BQ25"/>
      <selection pane="bottomRight" activeCell="CI7" sqref="CI7:CI23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6" max="6" width="9" customWidth="1"/>
  </cols>
  <sheetData>
    <row r="1" spans="2:87" x14ac:dyDescent="0.55000000000000004">
      <c r="B1">
        <v>2020</v>
      </c>
      <c r="C1" t="s">
        <v>116</v>
      </c>
    </row>
    <row r="2" spans="2:87" x14ac:dyDescent="0.55000000000000004">
      <c r="B2" t="s">
        <v>189</v>
      </c>
    </row>
    <row r="3" spans="2:87" hidden="1" x14ac:dyDescent="0.55000000000000004">
      <c r="B3" t="s">
        <v>121</v>
      </c>
      <c r="C3">
        <f>B1</f>
        <v>2020</v>
      </c>
      <c r="D3" s="1">
        <f>$C$3</f>
        <v>2020</v>
      </c>
      <c r="E3" s="1"/>
      <c r="F3" s="1"/>
      <c r="G3" s="1"/>
      <c r="H3" s="1"/>
      <c r="I3" s="1"/>
      <c r="J3" s="1"/>
      <c r="K3" s="1">
        <f>$C$3</f>
        <v>2020</v>
      </c>
      <c r="L3" s="1"/>
      <c r="M3" s="1"/>
      <c r="N3" s="1"/>
      <c r="O3" s="1"/>
      <c r="P3" s="1"/>
      <c r="Q3" s="1"/>
      <c r="R3" s="1">
        <f>$C$3</f>
        <v>2020</v>
      </c>
      <c r="S3" s="1"/>
      <c r="T3" s="1"/>
      <c r="U3" s="1"/>
      <c r="V3" s="1"/>
      <c r="W3" s="1"/>
      <c r="X3" s="1"/>
      <c r="Y3" s="1">
        <f>$C$3</f>
        <v>2020</v>
      </c>
      <c r="Z3" s="1"/>
      <c r="AA3" s="1"/>
      <c r="AB3" s="1"/>
      <c r="AC3" s="1"/>
      <c r="AD3" s="1"/>
      <c r="AE3" s="1"/>
      <c r="AF3" s="1">
        <f>$C$3</f>
        <v>2020</v>
      </c>
      <c r="AG3" s="1"/>
      <c r="AH3" s="1"/>
      <c r="AI3" s="1"/>
      <c r="AJ3" s="1"/>
      <c r="AK3" s="1"/>
      <c r="AL3" s="1"/>
      <c r="AM3" s="1">
        <f>$C$3</f>
        <v>2020</v>
      </c>
      <c r="AN3" s="1"/>
      <c r="AO3" s="1"/>
      <c r="AP3" s="1"/>
      <c r="AQ3" s="1"/>
      <c r="AR3" s="1"/>
      <c r="AS3" s="1"/>
      <c r="AT3" s="1">
        <f>$C$3</f>
        <v>2020</v>
      </c>
      <c r="AU3" s="1"/>
      <c r="AV3" s="1"/>
      <c r="AW3" s="1"/>
      <c r="AX3" s="1"/>
      <c r="AY3" s="1"/>
      <c r="AZ3" s="1"/>
      <c r="BA3" s="1">
        <f>$C$3</f>
        <v>2020</v>
      </c>
      <c r="BB3" s="1"/>
      <c r="BC3" s="1"/>
      <c r="BD3" s="1"/>
      <c r="BE3" s="1"/>
      <c r="BF3" s="1"/>
      <c r="BG3" s="1"/>
      <c r="BH3" s="1">
        <f>$C$3</f>
        <v>2020</v>
      </c>
      <c r="BI3" s="1"/>
      <c r="BJ3" s="1"/>
      <c r="BK3" s="1"/>
      <c r="BL3" s="1"/>
      <c r="BM3" s="1"/>
      <c r="BN3" s="1"/>
      <c r="BO3" s="1">
        <f>$C$3+1</f>
        <v>2021</v>
      </c>
      <c r="BP3" s="1"/>
      <c r="BQ3" s="1"/>
      <c r="BR3" s="1"/>
      <c r="BS3" s="1"/>
      <c r="BT3" s="1"/>
      <c r="BU3" s="1"/>
      <c r="BV3" s="1">
        <f>$C$3+1</f>
        <v>2021</v>
      </c>
      <c r="BW3" s="1"/>
      <c r="BX3" s="1"/>
      <c r="BY3" s="1"/>
      <c r="BZ3" s="1"/>
      <c r="CA3" s="1"/>
      <c r="CB3" s="1"/>
      <c r="CC3" s="1">
        <f>$C$3+1</f>
        <v>2021</v>
      </c>
      <c r="CD3" s="1"/>
      <c r="CE3" s="1"/>
      <c r="CF3" s="1"/>
      <c r="CG3" s="1"/>
      <c r="CH3" s="1"/>
      <c r="CI3" s="1"/>
    </row>
    <row r="4" spans="2:87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>
        <f>D4+1</f>
        <v>5</v>
      </c>
      <c r="L4" s="1"/>
      <c r="M4" s="1"/>
      <c r="N4" s="1"/>
      <c r="O4" s="1"/>
      <c r="P4" s="1"/>
      <c r="Q4" s="1"/>
      <c r="R4" s="1">
        <f>K4+1</f>
        <v>6</v>
      </c>
      <c r="S4" s="1"/>
      <c r="T4" s="1"/>
      <c r="U4" s="1"/>
      <c r="V4" s="1"/>
      <c r="W4" s="1"/>
      <c r="X4" s="1"/>
      <c r="Y4" s="1">
        <f>R4+1</f>
        <v>7</v>
      </c>
      <c r="Z4" s="1"/>
      <c r="AA4" s="1"/>
      <c r="AB4" s="1"/>
      <c r="AC4" s="1"/>
      <c r="AD4" s="1"/>
      <c r="AE4" s="1"/>
      <c r="AF4" s="1">
        <f>Y4+1</f>
        <v>8</v>
      </c>
      <c r="AG4" s="1"/>
      <c r="AH4" s="1"/>
      <c r="AI4" s="1"/>
      <c r="AJ4" s="1"/>
      <c r="AK4" s="1"/>
      <c r="AL4" s="1"/>
      <c r="AM4" s="1">
        <f>AF4+1</f>
        <v>9</v>
      </c>
      <c r="AN4" s="1"/>
      <c r="AO4" s="1"/>
      <c r="AP4" s="1"/>
      <c r="AQ4" s="1"/>
      <c r="AR4" s="1"/>
      <c r="AS4" s="1"/>
      <c r="AT4" s="1">
        <f>AM4+1</f>
        <v>10</v>
      </c>
      <c r="AU4" s="1"/>
      <c r="AV4" s="1"/>
      <c r="AW4" s="1"/>
      <c r="AX4" s="1"/>
      <c r="AY4" s="1"/>
      <c r="AZ4" s="1"/>
      <c r="BA4" s="1">
        <f>AT4+1</f>
        <v>11</v>
      </c>
      <c r="BB4" s="1"/>
      <c r="BC4" s="1"/>
      <c r="BD4" s="1"/>
      <c r="BE4" s="1"/>
      <c r="BF4" s="1"/>
      <c r="BG4" s="1"/>
      <c r="BH4" s="1">
        <f>BA4+1</f>
        <v>12</v>
      </c>
      <c r="BI4" s="1"/>
      <c r="BJ4" s="1"/>
      <c r="BK4" s="1"/>
      <c r="BL4" s="1"/>
      <c r="BM4" s="1"/>
      <c r="BN4" s="1"/>
      <c r="BO4" s="1">
        <v>1</v>
      </c>
      <c r="BP4" s="1"/>
      <c r="BQ4" s="1"/>
      <c r="BR4" s="1"/>
      <c r="BS4" s="1"/>
      <c r="BT4" s="1"/>
      <c r="BU4" s="1"/>
      <c r="BV4" s="1">
        <f>BO4+1</f>
        <v>2</v>
      </c>
      <c r="BW4" s="1"/>
      <c r="BX4" s="1"/>
      <c r="BY4" s="1"/>
      <c r="BZ4" s="1"/>
      <c r="CA4" s="1"/>
      <c r="CB4" s="1"/>
      <c r="CC4" s="1">
        <f>BV4+1</f>
        <v>3</v>
      </c>
      <c r="CD4" s="1"/>
      <c r="CE4" s="1"/>
      <c r="CF4" s="1"/>
      <c r="CG4" s="1"/>
      <c r="CH4" s="1"/>
      <c r="CI4" s="1"/>
    </row>
    <row r="5" spans="2:87" s="2" customFormat="1" x14ac:dyDescent="0.55000000000000004">
      <c r="B5" s="31"/>
      <c r="C5" s="37" t="str">
        <f>CONCATENATE(C3,"/",C4)</f>
        <v>2020/3</v>
      </c>
      <c r="D5" s="39" t="str">
        <f>CONCATENATE(D3,"/",D4)</f>
        <v>2020/4</v>
      </c>
      <c r="E5" s="29"/>
      <c r="F5" s="29"/>
      <c r="G5" s="45"/>
      <c r="H5" s="45"/>
      <c r="I5" s="45"/>
      <c r="J5" s="40"/>
      <c r="K5" s="39" t="str">
        <f>CONCATENATE(K3,"/",K4)</f>
        <v>2020/5</v>
      </c>
      <c r="L5" s="29"/>
      <c r="M5" s="29"/>
      <c r="N5" s="29"/>
      <c r="O5" s="29"/>
      <c r="P5" s="45"/>
      <c r="Q5" s="40"/>
      <c r="R5" s="39" t="str">
        <f>CONCATENATE(R3,"/",R4)</f>
        <v>2020/6</v>
      </c>
      <c r="S5" s="29"/>
      <c r="T5" s="29"/>
      <c r="U5" s="29"/>
      <c r="V5" s="29"/>
      <c r="W5" s="45"/>
      <c r="X5" s="40"/>
      <c r="Y5" s="39" t="str">
        <f>CONCATENATE(Y3,"/",Y4)</f>
        <v>2020/7</v>
      </c>
      <c r="Z5" s="29"/>
      <c r="AA5" s="29"/>
      <c r="AB5" s="29"/>
      <c r="AC5" s="29"/>
      <c r="AD5" s="45"/>
      <c r="AE5" s="40"/>
      <c r="AF5" s="39" t="str">
        <f>CONCATENATE(AF3,"/",AF4)</f>
        <v>2020/8</v>
      </c>
      <c r="AG5" s="29"/>
      <c r="AH5" s="29"/>
      <c r="AI5" s="29"/>
      <c r="AJ5" s="29"/>
      <c r="AK5" s="45"/>
      <c r="AL5" s="40"/>
      <c r="AM5" s="39" t="str">
        <f>CONCATENATE(AM3,"/",AM4)</f>
        <v>2020/9</v>
      </c>
      <c r="AN5" s="29"/>
      <c r="AO5" s="29"/>
      <c r="AP5" s="29"/>
      <c r="AQ5" s="29"/>
      <c r="AR5" s="45"/>
      <c r="AS5" s="40"/>
      <c r="AT5" s="39" t="str">
        <f>CONCATENATE(AT3,"/",AT4)</f>
        <v>2020/10</v>
      </c>
      <c r="AU5" s="29"/>
      <c r="AV5" s="29"/>
      <c r="AW5" s="29"/>
      <c r="AX5" s="29"/>
      <c r="AY5" s="45"/>
      <c r="AZ5" s="40"/>
      <c r="BA5" s="39" t="str">
        <f>CONCATENATE(BA3,"/",BA4)</f>
        <v>2020/11</v>
      </c>
      <c r="BB5" s="29"/>
      <c r="BC5" s="29"/>
      <c r="BD5" s="29"/>
      <c r="BE5" s="29"/>
      <c r="BF5" s="45"/>
      <c r="BG5" s="40"/>
      <c r="BH5" s="39" t="str">
        <f>CONCATENATE(BH3,"/",BH4)</f>
        <v>2020/12</v>
      </c>
      <c r="BI5" s="29"/>
      <c r="BJ5" s="29"/>
      <c r="BK5" s="29"/>
      <c r="BL5" s="29"/>
      <c r="BM5" s="45"/>
      <c r="BN5" s="45"/>
      <c r="BO5" s="39" t="str">
        <f>CONCATENATE(BO3,"/",BO4)</f>
        <v>2021/1</v>
      </c>
      <c r="BP5" s="29"/>
      <c r="BQ5" s="29"/>
      <c r="BR5" s="29"/>
      <c r="BS5" s="29"/>
      <c r="BT5" s="45"/>
      <c r="BU5" s="40"/>
      <c r="BV5" s="39" t="str">
        <f>CONCATENATE(BV3,"/",BV4)</f>
        <v>2021/2</v>
      </c>
      <c r="BW5" s="29"/>
      <c r="BX5" s="29"/>
      <c r="BY5" s="45"/>
      <c r="BZ5" s="45"/>
      <c r="CA5" s="45"/>
      <c r="CB5" s="40"/>
      <c r="CC5" s="34" t="str">
        <f>CONCATENATE(CC3,"/",CC4)</f>
        <v>2021/3</v>
      </c>
      <c r="CD5" s="29"/>
      <c r="CE5" s="29"/>
      <c r="CF5" s="29"/>
      <c r="CG5" s="29"/>
      <c r="CH5" s="45"/>
      <c r="CI5" s="29"/>
    </row>
    <row r="6" spans="2:87" x14ac:dyDescent="0.55000000000000004">
      <c r="B6" s="32" t="s">
        <v>104</v>
      </c>
      <c r="C6" s="37" t="s">
        <v>195</v>
      </c>
      <c r="D6" s="41" t="s">
        <v>196</v>
      </c>
      <c r="E6" s="48" t="s">
        <v>197</v>
      </c>
      <c r="F6" s="49" t="s">
        <v>199</v>
      </c>
      <c r="G6" s="50" t="s">
        <v>201</v>
      </c>
      <c r="H6" s="51" t="s">
        <v>40</v>
      </c>
      <c r="I6" s="60" t="s">
        <v>194</v>
      </c>
      <c r="J6" s="47" t="s">
        <v>200</v>
      </c>
      <c r="K6" s="41" t="s">
        <v>196</v>
      </c>
      <c r="L6" s="48" t="s">
        <v>197</v>
      </c>
      <c r="M6" s="49" t="s">
        <v>199</v>
      </c>
      <c r="N6" s="50" t="s">
        <v>201</v>
      </c>
      <c r="O6" s="51" t="s">
        <v>40</v>
      </c>
      <c r="P6" s="60" t="s">
        <v>194</v>
      </c>
      <c r="Q6" s="47" t="s">
        <v>200</v>
      </c>
      <c r="R6" s="41" t="s">
        <v>196</v>
      </c>
      <c r="S6" s="48" t="s">
        <v>197</v>
      </c>
      <c r="T6" s="49" t="s">
        <v>199</v>
      </c>
      <c r="U6" s="50" t="s">
        <v>201</v>
      </c>
      <c r="V6" s="51" t="s">
        <v>40</v>
      </c>
      <c r="W6" s="60" t="s">
        <v>194</v>
      </c>
      <c r="X6" s="47" t="s">
        <v>200</v>
      </c>
      <c r="Y6" s="41" t="s">
        <v>196</v>
      </c>
      <c r="Z6" s="48" t="s">
        <v>197</v>
      </c>
      <c r="AA6" s="49" t="s">
        <v>199</v>
      </c>
      <c r="AB6" s="50" t="s">
        <v>201</v>
      </c>
      <c r="AC6" s="51" t="s">
        <v>40</v>
      </c>
      <c r="AD6" s="60" t="s">
        <v>194</v>
      </c>
      <c r="AE6" s="47" t="s">
        <v>200</v>
      </c>
      <c r="AF6" s="41" t="s">
        <v>196</v>
      </c>
      <c r="AG6" s="48" t="s">
        <v>197</v>
      </c>
      <c r="AH6" s="49" t="s">
        <v>199</v>
      </c>
      <c r="AI6" s="50" t="s">
        <v>201</v>
      </c>
      <c r="AJ6" s="51" t="s">
        <v>40</v>
      </c>
      <c r="AK6" s="60" t="s">
        <v>194</v>
      </c>
      <c r="AL6" s="47" t="s">
        <v>200</v>
      </c>
      <c r="AM6" s="41" t="s">
        <v>196</v>
      </c>
      <c r="AN6" s="48" t="s">
        <v>197</v>
      </c>
      <c r="AO6" s="49" t="s">
        <v>199</v>
      </c>
      <c r="AP6" s="50" t="s">
        <v>201</v>
      </c>
      <c r="AQ6" s="51" t="s">
        <v>40</v>
      </c>
      <c r="AR6" s="60" t="s">
        <v>194</v>
      </c>
      <c r="AS6" s="47" t="s">
        <v>200</v>
      </c>
      <c r="AT6" s="41" t="s">
        <v>196</v>
      </c>
      <c r="AU6" s="48" t="s">
        <v>197</v>
      </c>
      <c r="AV6" s="49" t="s">
        <v>199</v>
      </c>
      <c r="AW6" s="50" t="s">
        <v>201</v>
      </c>
      <c r="AX6" s="51" t="s">
        <v>40</v>
      </c>
      <c r="AY6" s="60" t="s">
        <v>194</v>
      </c>
      <c r="AZ6" s="47" t="s">
        <v>200</v>
      </c>
      <c r="BA6" s="41" t="s">
        <v>196</v>
      </c>
      <c r="BB6" s="48" t="s">
        <v>197</v>
      </c>
      <c r="BC6" s="49" t="s">
        <v>199</v>
      </c>
      <c r="BD6" s="50" t="s">
        <v>201</v>
      </c>
      <c r="BE6" s="51" t="s">
        <v>40</v>
      </c>
      <c r="BF6" s="60" t="s">
        <v>194</v>
      </c>
      <c r="BG6" s="47" t="s">
        <v>200</v>
      </c>
      <c r="BH6" s="41" t="s">
        <v>196</v>
      </c>
      <c r="BI6" s="48" t="s">
        <v>197</v>
      </c>
      <c r="BJ6" s="49" t="s">
        <v>199</v>
      </c>
      <c r="BK6" s="50" t="s">
        <v>201</v>
      </c>
      <c r="BL6" s="51" t="s">
        <v>40</v>
      </c>
      <c r="BM6" s="60" t="s">
        <v>194</v>
      </c>
      <c r="BN6" s="47" t="s">
        <v>200</v>
      </c>
      <c r="BO6" s="41" t="s">
        <v>196</v>
      </c>
      <c r="BP6" s="48" t="s">
        <v>197</v>
      </c>
      <c r="BQ6" s="49" t="s">
        <v>199</v>
      </c>
      <c r="BR6" s="50" t="s">
        <v>201</v>
      </c>
      <c r="BS6" s="51" t="s">
        <v>40</v>
      </c>
      <c r="BT6" s="60" t="s">
        <v>194</v>
      </c>
      <c r="BU6" s="47" t="s">
        <v>200</v>
      </c>
      <c r="BV6" s="41" t="s">
        <v>196</v>
      </c>
      <c r="BW6" s="48" t="s">
        <v>197</v>
      </c>
      <c r="BX6" s="49" t="s">
        <v>199</v>
      </c>
      <c r="BY6" s="50" t="s">
        <v>201</v>
      </c>
      <c r="BZ6" s="51" t="s">
        <v>40</v>
      </c>
      <c r="CA6" s="60" t="s">
        <v>194</v>
      </c>
      <c r="CB6" s="47" t="s">
        <v>200</v>
      </c>
      <c r="CC6" s="41" t="s">
        <v>196</v>
      </c>
      <c r="CD6" s="48" t="s">
        <v>197</v>
      </c>
      <c r="CE6" s="49" t="s">
        <v>199</v>
      </c>
      <c r="CF6" s="50" t="s">
        <v>201</v>
      </c>
      <c r="CG6" s="51" t="s">
        <v>40</v>
      </c>
      <c r="CH6" s="60" t="s">
        <v>194</v>
      </c>
      <c r="CI6" s="62" t="s">
        <v>200</v>
      </c>
    </row>
    <row r="7" spans="2:87" s="46" customFormat="1" x14ac:dyDescent="0.55000000000000004">
      <c r="B7" s="52" t="str">
        <f>'master（記入例）'!AL3</f>
        <v>清酒</v>
      </c>
      <c r="C7" s="53"/>
      <c r="D7" s="54">
        <f>IFERROR(INDEX(集計pivot売上!$3:$22,MATCH(集計2020年度売上!$B7,集計pivot売上!$A$3:$A$22,0),MATCH(集計2020年度売上!D$5,集計pivot売上!$3:$3,0)),0)</f>
        <v>0</v>
      </c>
      <c r="E7" s="55">
        <f>IFERROR(INDEX(集計pivot売上!$28:$47,MATCH(集計2020年度売上!$B7,集計pivot売上!$A$28:$A$47,0),MATCH(集計2020年度売上!D$5,集計pivot売上!$28:$28,0)),0)</f>
        <v>0</v>
      </c>
      <c r="F7" s="56">
        <f>IFERROR(INDEX(集計pivot売上!$83:$109,MATCH(集計2020年度売上!$B7,集計pivot売上!$A$83:$A$109,0),MATCH(集計2020年度売上!D$5,集計pivot売上!$83:$83,0)),0)</f>
        <v>0</v>
      </c>
      <c r="G7" s="57">
        <f>IFERROR(INDEX(集計pivot売上!$118:$137,MATCH(集計2020年度売上!$B7,集計pivot売上!$A$118:$A$137,0),MATCH(集計2020年度売上!D$5,集計pivot売上!$118:$118,0)),0)</f>
        <v>0</v>
      </c>
      <c r="H7" s="58">
        <f>IFERROR(INDEX(集計pivot売上!$151:$170,MATCH(集計2020年度売上!$B7,集計pivot売上!$A$151:$A$170,0),MATCH(集計2020年度売上!D$5,集計pivot売上!$151:$151,0)),0)</f>
        <v>0</v>
      </c>
      <c r="I7" s="61">
        <f>IFERROR(INDEX(集計pivot売上!$54:$73,MATCH(集計2020年度売上!$B7,集計pivot売上!$A$54:$A$73,0),MATCH(集計2020年度売上!D$5,集計pivot売上!$54:$54,0)),0)</f>
        <v>0</v>
      </c>
      <c r="J7" s="59">
        <f>C7+D7-I7</f>
        <v>0</v>
      </c>
      <c r="K7" s="54">
        <f>IFERROR(INDEX(集計pivot売上!$3:$22,MATCH(集計2020年度売上!$B7,集計pivot売上!$A$3:$A$22,0),MATCH(集計2020年度売上!K$5,集計pivot売上!$3:$3,0)),0)</f>
        <v>0</v>
      </c>
      <c r="L7" s="55">
        <f>IFERROR(INDEX(集計pivot売上!$28:$47,MATCH(集計2020年度売上!$B7,集計pivot売上!$A$28:$A$47,0),MATCH(集計2020年度売上!K$5,集計pivot売上!$28:$28,0)),0)</f>
        <v>0</v>
      </c>
      <c r="M7" s="56">
        <f>IFERROR(INDEX(集計pivot売上!$83:$109,MATCH(集計2020年度売上!$B7,集計pivot売上!$A$83:$A$109,0),MATCH(集計2020年度売上!K$5,集計pivot売上!$83:$83,0)),0)</f>
        <v>0</v>
      </c>
      <c r="N7" s="57">
        <f>IFERROR(INDEX(集計pivot売上!$118:$137,MATCH(集計2020年度売上!$B7,集計pivot売上!$A$118:$A$137,0),MATCH(集計2020年度売上!K$5,集計pivot売上!$118:$118,0)),0)</f>
        <v>0</v>
      </c>
      <c r="O7" s="58">
        <f>IFERROR(INDEX(集計pivot売上!$151:$170,MATCH(集計2020年度売上!$B7,集計pivot売上!$A$151:$A$170,0),MATCH(集計2020年度売上!K$5,集計pivot売上!$151:$151,0)),0)</f>
        <v>0</v>
      </c>
      <c r="P7" s="61">
        <f>IFERROR(INDEX(集計pivot売上!$54:$73,MATCH(集計2020年度売上!$B7,集計pivot売上!$A$54:$A$73,0),MATCH(集計2020年度売上!K$5,集計pivot売上!$54:$54,0)),0)</f>
        <v>0</v>
      </c>
      <c r="Q7" s="59">
        <f>J7+K7-P7</f>
        <v>0</v>
      </c>
      <c r="R7" s="54">
        <f>IFERROR(INDEX(集計pivot売上!$3:$22,MATCH(集計2020年度売上!$B7,集計pivot売上!$A$3:$A$22,0),MATCH(集計2020年度売上!R$5,集計pivot売上!$3:$3,0)),0)</f>
        <v>0</v>
      </c>
      <c r="S7" s="55">
        <f>IFERROR(INDEX(集計pivot売上!$28:$47,MATCH(集計2020年度売上!$B7,集計pivot売上!$A$28:$A$47,0),MATCH(集計2020年度売上!R$5,集計pivot売上!$28:$28,0)),0)</f>
        <v>0</v>
      </c>
      <c r="T7" s="56">
        <f>IFERROR(INDEX(集計pivot売上!$83:$109,MATCH(集計2020年度売上!$B7,集計pivot売上!$A$83:$A$109,0),MATCH(集計2020年度売上!R$5,集計pivot売上!$83:$83,0)),0)</f>
        <v>0</v>
      </c>
      <c r="U7" s="57">
        <f>IFERROR(INDEX(集計pivot売上!$118:$137,MATCH(集計2020年度売上!$B7,集計pivot売上!$A$118:$A$137,0),MATCH(集計2020年度売上!R$5,集計pivot売上!$118:$118,0)),0)</f>
        <v>0</v>
      </c>
      <c r="V7" s="58">
        <f>IFERROR(INDEX(集計pivot売上!$151:$170,MATCH(集計2020年度売上!$B7,集計pivot売上!$A$151:$A$170,0),MATCH(集計2020年度売上!R$5,集計pivot売上!$151:$151,0)),0)</f>
        <v>0</v>
      </c>
      <c r="W7" s="61">
        <f>IFERROR(INDEX(集計pivot売上!$54:$73,MATCH(集計2020年度売上!$B7,集計pivot売上!$A$54:$A$73,0),MATCH(集計2020年度売上!R$5,集計pivot売上!$54:$54,0)),0)</f>
        <v>0</v>
      </c>
      <c r="X7" s="59">
        <f>Q7+R7-W7</f>
        <v>0</v>
      </c>
      <c r="Y7" s="54">
        <f>IFERROR(INDEX(集計pivot売上!$3:$22,MATCH(集計2020年度売上!$B7,集計pivot売上!$A$3:$A$22,0),MATCH(集計2020年度売上!Y$5,集計pivot売上!$3:$3,0)),0)</f>
        <v>0</v>
      </c>
      <c r="Z7" s="55">
        <f>IFERROR(INDEX(集計pivot売上!$28:$47,MATCH(集計2020年度売上!$B7,集計pivot売上!$A$28:$A$47,0),MATCH(集計2020年度売上!Y$5,集計pivot売上!$28:$28,0)),0)</f>
        <v>0</v>
      </c>
      <c r="AA7" s="56">
        <f>IFERROR(INDEX(集計pivot売上!$83:$109,MATCH(集計2020年度売上!$B7,集計pivot売上!$A$83:$A$109,0),MATCH(集計2020年度売上!Y$5,集計pivot売上!$83:$83,0)),0)</f>
        <v>0</v>
      </c>
      <c r="AB7" s="57">
        <f>IFERROR(INDEX(集計pivot売上!$118:$137,MATCH(集計2020年度売上!$B7,集計pivot売上!$A$118:$A$137,0),MATCH(集計2020年度売上!Y$5,集計pivot売上!$118:$118,0)),0)</f>
        <v>0</v>
      </c>
      <c r="AC7" s="58">
        <f>IFERROR(INDEX(集計pivot売上!$151:$170,MATCH(集計2020年度売上!$B7,集計pivot売上!$A$151:$A$170,0),MATCH(集計2020年度売上!Y$5,集計pivot売上!$151:$151,0)),0)</f>
        <v>0</v>
      </c>
      <c r="AD7" s="61">
        <f>IFERROR(INDEX(集計pivot売上!$54:$73,MATCH(集計2020年度売上!$B7,集計pivot売上!$A$54:$A$73,0),MATCH(集計2020年度売上!Y$5,集計pivot売上!$54:$54,0)),0)</f>
        <v>0</v>
      </c>
      <c r="AE7" s="59">
        <f>X7+Y7-AD7</f>
        <v>0</v>
      </c>
      <c r="AF7" s="54">
        <f>IFERROR(INDEX(集計pivot売上!$3:$22,MATCH(集計2020年度売上!$B7,集計pivot売上!$A$3:$A$22,0),MATCH(集計2020年度売上!AF$5,集計pivot売上!$3:$3,0)),0)</f>
        <v>0</v>
      </c>
      <c r="AG7" s="55">
        <f>IFERROR(INDEX(集計pivot売上!$28:$47,MATCH(集計2020年度売上!$B7,集計pivot売上!$A$28:$A$47,0),MATCH(集計2020年度売上!AF$5,集計pivot売上!$28:$28,0)),0)</f>
        <v>0</v>
      </c>
      <c r="AH7" s="56">
        <f>IFERROR(INDEX(集計pivot売上!$83:$109,MATCH(集計2020年度売上!$B7,集計pivot売上!$A$83:$A$109,0),MATCH(集計2020年度売上!AF$5,集計pivot売上!$83:$83,0)),0)</f>
        <v>0</v>
      </c>
      <c r="AI7" s="57">
        <f>IFERROR(INDEX(集計pivot売上!$118:$137,MATCH(集計2020年度売上!$B7,集計pivot売上!$A$118:$A$137,0),MATCH(集計2020年度売上!AF$5,集計pivot売上!$118:$118,0)),0)</f>
        <v>0</v>
      </c>
      <c r="AJ7" s="58">
        <f>IFERROR(INDEX(集計pivot売上!$151:$170,MATCH(集計2020年度売上!$B7,集計pivot売上!$A$151:$A$170,0),MATCH(集計2020年度売上!AF$5,集計pivot売上!$151:$151,0)),0)</f>
        <v>0</v>
      </c>
      <c r="AK7" s="61">
        <f>IFERROR(INDEX(集計pivot売上!$54:$73,MATCH(集計2020年度売上!$B7,集計pivot売上!$A$54:$A$73,0),MATCH(集計2020年度売上!AF$5,集計pivot売上!$54:$54,0)),0)</f>
        <v>0</v>
      </c>
      <c r="AL7" s="59">
        <f>AE7+AF7-AK7</f>
        <v>0</v>
      </c>
      <c r="AM7" s="54">
        <f>IFERROR(INDEX(集計pivot売上!$3:$22,MATCH(集計2020年度売上!$B7,集計pivot売上!$A$3:$A$22,0),MATCH(集計2020年度売上!AM$5,集計pivot売上!$3:$3,0)),0)</f>
        <v>0</v>
      </c>
      <c r="AN7" s="55">
        <f>IFERROR(INDEX(集計pivot売上!$28:$47,MATCH(集計2020年度売上!$B7,集計pivot売上!$A$28:$A$47,0),MATCH(集計2020年度売上!AM$5,集計pivot売上!$28:$28,0)),0)</f>
        <v>0</v>
      </c>
      <c r="AO7" s="56">
        <f>IFERROR(INDEX(集計pivot売上!$83:$109,MATCH(集計2020年度売上!$B7,集計pivot売上!$A$83:$A$109,0),MATCH(集計2020年度売上!AM$5,集計pivot売上!$83:$83,0)),0)</f>
        <v>0</v>
      </c>
      <c r="AP7" s="57">
        <f>IFERROR(INDEX(集計pivot売上!$118:$137,MATCH(集計2020年度売上!$B7,集計pivot売上!$A$118:$A$137,0),MATCH(集計2020年度売上!AM$5,集計pivot売上!$118:$118,0)),0)</f>
        <v>0</v>
      </c>
      <c r="AQ7" s="58">
        <f>IFERROR(INDEX(集計pivot売上!$151:$170,MATCH(集計2020年度売上!$B7,集計pivot売上!$A$151:$A$170,0),MATCH(集計2020年度売上!AM$5,集計pivot売上!$151:$151,0)),0)</f>
        <v>0</v>
      </c>
      <c r="AR7" s="61">
        <f>IFERROR(INDEX(集計pivot売上!$54:$73,MATCH(集計2020年度売上!$B7,集計pivot売上!$A$54:$A$73,0),MATCH(集計2020年度売上!AM$5,集計pivot売上!$54:$54,0)),0)</f>
        <v>0</v>
      </c>
      <c r="AS7" s="59">
        <f>AL7+AM7-AR7</f>
        <v>0</v>
      </c>
      <c r="AT7" s="54">
        <f>IFERROR(INDEX(集計pivot売上!$3:$22,MATCH(集計2020年度売上!$B7,集計pivot売上!$A$3:$A$22,0),MATCH(集計2020年度売上!AT$5,集計pivot売上!$3:$3,0)),0)</f>
        <v>0</v>
      </c>
      <c r="AU7" s="55">
        <f>IFERROR(INDEX(集計pivot売上!$28:$47,MATCH(集計2020年度売上!$B7,集計pivot売上!$A$28:$A$47,0),MATCH(集計2020年度売上!AT$5,集計pivot売上!$28:$28,0)),0)</f>
        <v>0</v>
      </c>
      <c r="AV7" s="56">
        <f>IFERROR(INDEX(集計pivot売上!$83:$109,MATCH(集計2020年度売上!$B7,集計pivot売上!$A$83:$A$109,0),MATCH(集計2020年度売上!AT$5,集計pivot売上!$83:$83,0)),0)</f>
        <v>0</v>
      </c>
      <c r="AW7" s="57">
        <f>IFERROR(INDEX(集計pivot売上!$118:$137,MATCH(集計2020年度売上!$B7,集計pivot売上!$A$118:$A$137,0),MATCH(集計2020年度売上!AT$5,集計pivot売上!$118:$118,0)),0)</f>
        <v>0</v>
      </c>
      <c r="AX7" s="58">
        <f>IFERROR(INDEX(集計pivot売上!$151:$170,MATCH(集計2020年度売上!$B7,集計pivot売上!$A$151:$A$170,0),MATCH(集計2020年度売上!AT$5,集計pivot売上!$151:$151,0)),0)</f>
        <v>0</v>
      </c>
      <c r="AY7" s="61">
        <f>IFERROR(INDEX(集計pivot売上!$54:$73,MATCH(集計2020年度売上!$B7,集計pivot売上!$A$54:$A$73,0),MATCH(集計2020年度売上!AT$5,集計pivot売上!$54:$54,0)),0)</f>
        <v>0</v>
      </c>
      <c r="AZ7" s="59">
        <f>AS7+AT7-AY7</f>
        <v>0</v>
      </c>
      <c r="BA7" s="54">
        <f>IFERROR(INDEX(集計pivot売上!$3:$22,MATCH(集計2020年度売上!$B7,集計pivot売上!$A$3:$A$22,0),MATCH(集計2020年度売上!BA$5,集計pivot売上!$3:$3,0)),0)</f>
        <v>0</v>
      </c>
      <c r="BB7" s="55">
        <f>IFERROR(INDEX(集計pivot売上!$28:$47,MATCH(集計2020年度売上!$B7,集計pivot売上!$A$28:$A$47,0),MATCH(集計2020年度売上!BA$5,集計pivot売上!$28:$28,0)),0)</f>
        <v>0</v>
      </c>
      <c r="BC7" s="56">
        <f>IFERROR(INDEX(集計pivot売上!$83:$109,MATCH(集計2020年度売上!$B7,集計pivot売上!$A$83:$A$109,0),MATCH(集計2020年度売上!BA$5,集計pivot売上!$83:$83,0)),0)</f>
        <v>0</v>
      </c>
      <c r="BD7" s="57">
        <f>IFERROR(INDEX(集計pivot売上!$118:$137,MATCH(集計2020年度売上!$B7,集計pivot売上!$A$118:$A$137,0),MATCH(集計2020年度売上!BA$5,集計pivot売上!$118:$118,0)),0)</f>
        <v>0</v>
      </c>
      <c r="BE7" s="58">
        <f>IFERROR(INDEX(集計pivot売上!$151:$170,MATCH(集計2020年度売上!$B7,集計pivot売上!$A$151:$A$170,0),MATCH(集計2020年度売上!BA$5,集計pivot売上!$151:$151,0)),0)</f>
        <v>0</v>
      </c>
      <c r="BF7" s="61">
        <f>IFERROR(INDEX(集計pivot売上!$54:$73,MATCH(集計2020年度売上!$B7,集計pivot売上!$A$54:$A$73,0),MATCH(集計2020年度売上!BA$5,集計pivot売上!$54:$54,0)),0)</f>
        <v>0</v>
      </c>
      <c r="BG7" s="59">
        <f>AZ7+BA7-BF7</f>
        <v>0</v>
      </c>
      <c r="BH7" s="54">
        <f>IFERROR(INDEX(集計pivot売上!$3:$22,MATCH(集計2020年度売上!$B7,集計pivot売上!$A$3:$A$22,0),MATCH(集計2020年度売上!BH$5,集計pivot売上!$3:$3,0)),0)</f>
        <v>0</v>
      </c>
      <c r="BI7" s="55">
        <f>IFERROR(INDEX(集計pivot売上!$28:$47,MATCH(集計2020年度売上!$B7,集計pivot売上!$A$28:$A$47,0),MATCH(集計2020年度売上!BH$5,集計pivot売上!$28:$28,0)),0)</f>
        <v>0</v>
      </c>
      <c r="BJ7" s="56">
        <f>IFERROR(INDEX(集計pivot売上!$83:$109,MATCH(集計2020年度売上!$B7,集計pivot売上!$A$83:$A$109,0),MATCH(集計2020年度売上!BH$5,集計pivot売上!$83:$83,0)),0)</f>
        <v>0</v>
      </c>
      <c r="BK7" s="57">
        <f>IFERROR(INDEX(集計pivot売上!$118:$137,MATCH(集計2020年度売上!$B7,集計pivot売上!$A$118:$A$137,0),MATCH(集計2020年度売上!BH$5,集計pivot売上!$118:$118,0)),0)</f>
        <v>0</v>
      </c>
      <c r="BL7" s="58">
        <f>IFERROR(INDEX(集計pivot売上!$151:$170,MATCH(集計2020年度売上!$B7,集計pivot売上!$A$151:$A$170,0),MATCH(集計2020年度売上!BH$5,集計pivot売上!$151:$151,0)),0)</f>
        <v>0</v>
      </c>
      <c r="BM7" s="61">
        <f>IFERROR(INDEX(集計pivot売上!$54:$73,MATCH(集計2020年度売上!$B7,集計pivot売上!$A$54:$A$73,0),MATCH(集計2020年度売上!BH$5,集計pivot売上!$54:$54,0)),0)</f>
        <v>0</v>
      </c>
      <c r="BN7" s="59">
        <f>BG7+BH7-BM7</f>
        <v>0</v>
      </c>
      <c r="BO7" s="54">
        <f>IFERROR(INDEX(集計pivot売上!$3:$22,MATCH(集計2020年度売上!$B7,集計pivot売上!$A$3:$A$22,0),MATCH(集計2020年度売上!BO$5,集計pivot売上!$3:$3,0)),0)</f>
        <v>330</v>
      </c>
      <c r="BP7" s="55">
        <f>IFERROR(INDEX(集計pivot売上!$28:$47,MATCH(集計2020年度売上!$B7,集計pivot売上!$A$28:$A$47,0),MATCH(集計2020年度売上!BO$5,集計pivot売上!$28:$28,0)),0)</f>
        <v>0</v>
      </c>
      <c r="BQ7" s="56">
        <f>IFERROR(INDEX(集計pivot売上!$83:$109,MATCH(集計2020年度売上!$B7,集計pivot売上!$A$83:$A$109,0),MATCH(集計2020年度売上!BO$5,集計pivot売上!$83:$83,0)),0)</f>
        <v>0</v>
      </c>
      <c r="BR7" s="57">
        <f>IFERROR(INDEX(集計pivot売上!$118:$137,MATCH(集計2020年度売上!$B7,集計pivot売上!$A$118:$A$137,0),MATCH(集計2020年度売上!BO$5,集計pivot売上!$118:$118,0)),0)</f>
        <v>0</v>
      </c>
      <c r="BS7" s="58">
        <f>IFERROR(INDEX(集計pivot売上!$151:$170,MATCH(集計2020年度売上!$B7,集計pivot売上!$A$151:$A$170,0),MATCH(集計2020年度売上!BO$5,集計pivot売上!$151:$151,0)),0)</f>
        <v>0</v>
      </c>
      <c r="BT7" s="61">
        <f>IFERROR(INDEX(集計pivot売上!$54:$73,MATCH(集計2020年度売上!$B7,集計pivot売上!$A$54:$A$73,0),MATCH(集計2020年度売上!BO$5,集計pivot売上!$54:$54,0)),0)</f>
        <v>0</v>
      </c>
      <c r="BU7" s="59">
        <f>BN7+BO7-BT7</f>
        <v>330</v>
      </c>
      <c r="BV7" s="54">
        <f>IFERROR(INDEX(集計pivot売上!$3:$22,MATCH(集計2020年度売上!$B7,集計pivot売上!$A$3:$A$22,0),MATCH(集計2020年度売上!BV$5,集計pivot売上!$3:$3,0)),0)</f>
        <v>0</v>
      </c>
      <c r="BW7" s="55">
        <f>IFERROR(INDEX(集計pivot売上!$28:$47,MATCH(集計2020年度売上!$B7,集計pivot売上!$A$28:$A$47,0),MATCH(集計2020年度売上!BV$5,集計pivot売上!$28:$28,0)),0)</f>
        <v>0</v>
      </c>
      <c r="BX7" s="56">
        <f>IFERROR(INDEX(集計pivot売上!$83:$109,MATCH(集計2020年度売上!$B7,集計pivot売上!$A$83:$A$109,0),MATCH(集計2020年度売上!BV$5,集計pivot売上!$83:$83,0)),0)</f>
        <v>0</v>
      </c>
      <c r="BY7" s="57">
        <f>IFERROR(INDEX(集計pivot売上!$118:$137,MATCH(集計2020年度売上!$B7,集計pivot売上!$A$118:$A$137,0),MATCH(集計2020年度売上!BV$5,集計pivot売上!$118:$118,0)),0)</f>
        <v>0</v>
      </c>
      <c r="BZ7" s="58">
        <f>IFERROR(INDEX(集計pivot売上!$151:$170,MATCH(集計2020年度売上!$B7,集計pivot売上!$A$151:$A$170,0),MATCH(集計2020年度売上!BV$5,集計pivot売上!$151:$151,0)),0)</f>
        <v>0</v>
      </c>
      <c r="CA7" s="61">
        <f>IFERROR(INDEX(集計pivot売上!$54:$73,MATCH(集計2020年度売上!$B7,集計pivot売上!$A$54:$A$73,0),MATCH(集計2020年度売上!BV$5,集計pivot売上!$54:$54,0)),0)</f>
        <v>0</v>
      </c>
      <c r="CB7" s="59">
        <f>BU7+BV7-CA7</f>
        <v>330</v>
      </c>
      <c r="CC7" s="54">
        <f>IFERROR(INDEX(集計pivot売上!$3:$22,MATCH(集計2020年度売上!$B7,集計pivot売上!$A$3:$A$22,0),MATCH(集計2020年度売上!CC$5,集計pivot売上!$3:$3,0)),0)</f>
        <v>0</v>
      </c>
      <c r="CD7" s="55">
        <f>IFERROR(INDEX(集計pivot売上!$28:$47,MATCH(集計2020年度売上!$B7,集計pivot売上!$A$28:$A$47,0),MATCH(集計2020年度売上!CC$5,集計pivot売上!$28:$28,0)),0)</f>
        <v>0</v>
      </c>
      <c r="CE7" s="56">
        <f>IFERROR(INDEX(集計pivot売上!$83:$109,MATCH(集計2020年度売上!$B7,集計pivot売上!$A$83:$A$109,0),MATCH(集計2020年度売上!CC$5,集計pivot売上!$83:$83,0)),0)</f>
        <v>0</v>
      </c>
      <c r="CF7" s="57">
        <f>IFERROR(INDEX(集計pivot売上!$118:$137,MATCH(集計2020年度売上!$B7,集計pivot売上!$A$118:$A$137,0),MATCH(集計2020年度売上!CC$5,集計pivot売上!$118:$118,0)),0)</f>
        <v>0</v>
      </c>
      <c r="CG7" s="58">
        <f>IFERROR(INDEX(集計pivot売上!$151:$170,MATCH(集計2020年度売上!$B7,集計pivot売上!$A$151:$A$170,0),MATCH(集計2020年度売上!CC$5,集計pivot売上!$151:$151,0)),0)</f>
        <v>0</v>
      </c>
      <c r="CH7" s="61">
        <f>IFERROR(INDEX(集計pivot売上!$54:$73,MATCH(集計2020年度売上!$B7,集計pivot売上!$A$54:$A$73,0),MATCH(集計2020年度売上!CC$5,集計pivot売上!$54:$54,0)),0)</f>
        <v>0</v>
      </c>
      <c r="CI7" s="63">
        <f>CB7+CC7-CH7</f>
        <v>330</v>
      </c>
    </row>
    <row r="8" spans="2:87" s="46" customFormat="1" x14ac:dyDescent="0.55000000000000004">
      <c r="B8" s="52" t="str">
        <f>'master（記入例）'!AL4</f>
        <v>合成清酒</v>
      </c>
      <c r="C8" s="53"/>
      <c r="D8" s="54">
        <f>IFERROR(INDEX(集計pivot売上!$3:$22,MATCH(集計2020年度売上!$B8,集計pivot売上!$A$3:$A$22,0),MATCH(集計2020年度売上!D$5,集計pivot売上!$3:$3,0)),0)</f>
        <v>0</v>
      </c>
      <c r="E8" s="55">
        <f>IFERROR(INDEX(集計pivot売上!$28:$47,MATCH(集計2020年度売上!$B8,集計pivot売上!$A$28:$A$47,0),MATCH(集計2020年度売上!D$5,集計pivot売上!$28:$28,0)),0)</f>
        <v>0</v>
      </c>
      <c r="F8" s="56">
        <f>IFERROR(INDEX(集計pivot売上!$83:$109,MATCH(集計2020年度売上!$B8,集計pivot売上!$A$83:$A$109,0),MATCH(集計2020年度売上!D$5,集計pivot売上!$83:$83,0)),0)</f>
        <v>0</v>
      </c>
      <c r="G8" s="57">
        <f>IFERROR(INDEX(集計pivot売上!$118:$137,MATCH(集計2020年度売上!$B8,集計pivot売上!$A$118:$A$137,0),MATCH(集計2020年度売上!D$5,集計pivot売上!$118:$118,0)),0)</f>
        <v>0</v>
      </c>
      <c r="H8" s="58">
        <f>IFERROR(INDEX(集計pivot売上!$151:$170,MATCH(集計2020年度売上!$B8,集計pivot売上!$A$151:$A$170,0),MATCH(集計2020年度売上!D$5,集計pivot売上!$151:$151,0)),0)</f>
        <v>0</v>
      </c>
      <c r="I8" s="61">
        <f>IFERROR(INDEX(集計pivot売上!$54:$73,MATCH(集計2020年度売上!$B8,集計pivot売上!$A$54:$A$73,0),MATCH(集計2020年度売上!D$5,集計pivot売上!$54:$54,0)),0)</f>
        <v>0</v>
      </c>
      <c r="J8" s="59">
        <f t="shared" ref="J8:J23" si="0">C8+D8-I8</f>
        <v>0</v>
      </c>
      <c r="K8" s="54">
        <f>IFERROR(INDEX(集計pivot売上!$3:$22,MATCH(集計2020年度売上!$B8,集計pivot売上!$A$3:$A$22,0),MATCH(集計2020年度売上!K$5,集計pivot売上!$3:$3,0)),0)</f>
        <v>0</v>
      </c>
      <c r="L8" s="55">
        <f>IFERROR(INDEX(集計pivot売上!$28:$47,MATCH(集計2020年度売上!$B8,集計pivot売上!$A$28:$A$47,0),MATCH(集計2020年度売上!K$5,集計pivot売上!$28:$28,0)),0)</f>
        <v>0</v>
      </c>
      <c r="M8" s="56">
        <f>IFERROR(INDEX(集計pivot売上!$83:$109,MATCH(集計2020年度売上!$B8,集計pivot売上!$A$83:$A$109,0),MATCH(集計2020年度売上!K$5,集計pivot売上!$83:$83,0)),0)</f>
        <v>0</v>
      </c>
      <c r="N8" s="57">
        <f>IFERROR(INDEX(集計pivot売上!$118:$137,MATCH(集計2020年度売上!$B8,集計pivot売上!$A$118:$A$137,0),MATCH(集計2020年度売上!K$5,集計pivot売上!$118:$118,0)),0)</f>
        <v>0</v>
      </c>
      <c r="O8" s="58">
        <f>IFERROR(INDEX(集計pivot売上!$151:$170,MATCH(集計2020年度売上!$B8,集計pivot売上!$A$151:$A$170,0),MATCH(集計2020年度売上!K$5,集計pivot売上!$151:$151,0)),0)</f>
        <v>0</v>
      </c>
      <c r="P8" s="61">
        <f>IFERROR(INDEX(集計pivot売上!$54:$73,MATCH(集計2020年度売上!$B8,集計pivot売上!$A$54:$A$73,0),MATCH(集計2020年度売上!K$5,集計pivot売上!$54:$54,0)),0)</f>
        <v>0</v>
      </c>
      <c r="Q8" s="59">
        <f t="shared" ref="Q8:Q23" si="1">J8+K8-P8</f>
        <v>0</v>
      </c>
      <c r="R8" s="54">
        <f>IFERROR(INDEX(集計pivot売上!$3:$22,MATCH(集計2020年度売上!$B8,集計pivot売上!$A$3:$A$22,0),MATCH(集計2020年度売上!R$5,集計pivot売上!$3:$3,0)),0)</f>
        <v>0</v>
      </c>
      <c r="S8" s="55">
        <f>IFERROR(INDEX(集計pivot売上!$28:$47,MATCH(集計2020年度売上!$B8,集計pivot売上!$A$28:$A$47,0),MATCH(集計2020年度売上!R$5,集計pivot売上!$28:$28,0)),0)</f>
        <v>0</v>
      </c>
      <c r="T8" s="56">
        <f>IFERROR(INDEX(集計pivot売上!$83:$109,MATCH(集計2020年度売上!$B8,集計pivot売上!$A$83:$A$109,0),MATCH(集計2020年度売上!R$5,集計pivot売上!$83:$83,0)),0)</f>
        <v>0</v>
      </c>
      <c r="U8" s="57">
        <f>IFERROR(INDEX(集計pivot売上!$118:$137,MATCH(集計2020年度売上!$B8,集計pivot売上!$A$118:$A$137,0),MATCH(集計2020年度売上!R$5,集計pivot売上!$118:$118,0)),0)</f>
        <v>0</v>
      </c>
      <c r="V8" s="58">
        <f>IFERROR(INDEX(集計pivot売上!$151:$170,MATCH(集計2020年度売上!$B8,集計pivot売上!$A$151:$A$170,0),MATCH(集計2020年度売上!R$5,集計pivot売上!$151:$151,0)),0)</f>
        <v>0</v>
      </c>
      <c r="W8" s="61">
        <f>IFERROR(INDEX(集計pivot売上!$54:$73,MATCH(集計2020年度売上!$B8,集計pivot売上!$A$54:$A$73,0),MATCH(集計2020年度売上!R$5,集計pivot売上!$54:$54,0)),0)</f>
        <v>0</v>
      </c>
      <c r="X8" s="59">
        <f t="shared" ref="X8:X23" si="2">Q8+R8-W8</f>
        <v>0</v>
      </c>
      <c r="Y8" s="54">
        <f>IFERROR(INDEX(集計pivot売上!$3:$22,MATCH(集計2020年度売上!$B8,集計pivot売上!$A$3:$A$22,0),MATCH(集計2020年度売上!Y$5,集計pivot売上!$3:$3,0)),0)</f>
        <v>0</v>
      </c>
      <c r="Z8" s="55">
        <f>IFERROR(INDEX(集計pivot売上!$28:$47,MATCH(集計2020年度売上!$B8,集計pivot売上!$A$28:$A$47,0),MATCH(集計2020年度売上!Y$5,集計pivot売上!$28:$28,0)),0)</f>
        <v>0</v>
      </c>
      <c r="AA8" s="56">
        <f>IFERROR(INDEX(集計pivot売上!$83:$109,MATCH(集計2020年度売上!$B8,集計pivot売上!$A$83:$A$109,0),MATCH(集計2020年度売上!Y$5,集計pivot売上!$83:$83,0)),0)</f>
        <v>0</v>
      </c>
      <c r="AB8" s="57">
        <f>IFERROR(INDEX(集計pivot売上!$118:$137,MATCH(集計2020年度売上!$B8,集計pivot売上!$A$118:$A$137,0),MATCH(集計2020年度売上!Y$5,集計pivot売上!$118:$118,0)),0)</f>
        <v>0</v>
      </c>
      <c r="AC8" s="58">
        <f>IFERROR(INDEX(集計pivot売上!$151:$170,MATCH(集計2020年度売上!$B8,集計pivot売上!$A$151:$A$170,0),MATCH(集計2020年度売上!Y$5,集計pivot売上!$151:$151,0)),0)</f>
        <v>0</v>
      </c>
      <c r="AD8" s="61">
        <f>IFERROR(INDEX(集計pivot売上!$54:$73,MATCH(集計2020年度売上!$B8,集計pivot売上!$A$54:$A$73,0),MATCH(集計2020年度売上!Y$5,集計pivot売上!$54:$54,0)),0)</f>
        <v>0</v>
      </c>
      <c r="AE8" s="59">
        <f t="shared" ref="AE8:AE23" si="3">X8+Y8-AD8</f>
        <v>0</v>
      </c>
      <c r="AF8" s="54">
        <f>IFERROR(INDEX(集計pivot売上!$3:$22,MATCH(集計2020年度売上!$B8,集計pivot売上!$A$3:$A$22,0),MATCH(集計2020年度売上!AF$5,集計pivot売上!$3:$3,0)),0)</f>
        <v>0</v>
      </c>
      <c r="AG8" s="55">
        <f>IFERROR(INDEX(集計pivot売上!$28:$47,MATCH(集計2020年度売上!$B8,集計pivot売上!$A$28:$A$47,0),MATCH(集計2020年度売上!AF$5,集計pivot売上!$28:$28,0)),0)</f>
        <v>0</v>
      </c>
      <c r="AH8" s="56">
        <f>IFERROR(INDEX(集計pivot売上!$83:$109,MATCH(集計2020年度売上!$B8,集計pivot売上!$A$83:$A$109,0),MATCH(集計2020年度売上!AF$5,集計pivot売上!$83:$83,0)),0)</f>
        <v>0</v>
      </c>
      <c r="AI8" s="57">
        <f>IFERROR(INDEX(集計pivot売上!$118:$137,MATCH(集計2020年度売上!$B8,集計pivot売上!$A$118:$A$137,0),MATCH(集計2020年度売上!AF$5,集計pivot売上!$118:$118,0)),0)</f>
        <v>0</v>
      </c>
      <c r="AJ8" s="58">
        <f>IFERROR(INDEX(集計pivot売上!$151:$170,MATCH(集計2020年度売上!$B8,集計pivot売上!$A$151:$A$170,0),MATCH(集計2020年度売上!AF$5,集計pivot売上!$151:$151,0)),0)</f>
        <v>0</v>
      </c>
      <c r="AK8" s="61">
        <f>IFERROR(INDEX(集計pivot売上!$54:$73,MATCH(集計2020年度売上!$B8,集計pivot売上!$A$54:$A$73,0),MATCH(集計2020年度売上!AF$5,集計pivot売上!$54:$54,0)),0)</f>
        <v>0</v>
      </c>
      <c r="AL8" s="59">
        <f t="shared" ref="AL8:AL23" si="4">AE8+AF8-AK8</f>
        <v>0</v>
      </c>
      <c r="AM8" s="54">
        <f>IFERROR(INDEX(集計pivot売上!$3:$22,MATCH(集計2020年度売上!$B8,集計pivot売上!$A$3:$A$22,0),MATCH(集計2020年度売上!AM$5,集計pivot売上!$3:$3,0)),0)</f>
        <v>0</v>
      </c>
      <c r="AN8" s="55">
        <f>IFERROR(INDEX(集計pivot売上!$28:$47,MATCH(集計2020年度売上!$B8,集計pivot売上!$A$28:$A$47,0),MATCH(集計2020年度売上!AM$5,集計pivot売上!$28:$28,0)),0)</f>
        <v>0</v>
      </c>
      <c r="AO8" s="56">
        <f>IFERROR(INDEX(集計pivot売上!$83:$109,MATCH(集計2020年度売上!$B8,集計pivot売上!$A$83:$A$109,0),MATCH(集計2020年度売上!AM$5,集計pivot売上!$83:$83,0)),0)</f>
        <v>0</v>
      </c>
      <c r="AP8" s="57">
        <f>IFERROR(INDEX(集計pivot売上!$118:$137,MATCH(集計2020年度売上!$B8,集計pivot売上!$A$118:$A$137,0),MATCH(集計2020年度売上!AM$5,集計pivot売上!$118:$118,0)),0)</f>
        <v>0</v>
      </c>
      <c r="AQ8" s="58">
        <f>IFERROR(INDEX(集計pivot売上!$151:$170,MATCH(集計2020年度売上!$B8,集計pivot売上!$A$151:$A$170,0),MATCH(集計2020年度売上!AM$5,集計pivot売上!$151:$151,0)),0)</f>
        <v>0</v>
      </c>
      <c r="AR8" s="61">
        <f>IFERROR(INDEX(集計pivot売上!$54:$73,MATCH(集計2020年度売上!$B8,集計pivot売上!$A$54:$A$73,0),MATCH(集計2020年度売上!AM$5,集計pivot売上!$54:$54,0)),0)</f>
        <v>0</v>
      </c>
      <c r="AS8" s="59">
        <f t="shared" ref="AS8:AS23" si="5">AL8+AM8-AR8</f>
        <v>0</v>
      </c>
      <c r="AT8" s="54">
        <f>IFERROR(INDEX(集計pivot売上!$3:$22,MATCH(集計2020年度売上!$B8,集計pivot売上!$A$3:$A$22,0),MATCH(集計2020年度売上!AT$5,集計pivot売上!$3:$3,0)),0)</f>
        <v>0</v>
      </c>
      <c r="AU8" s="55">
        <f>IFERROR(INDEX(集計pivot売上!$28:$47,MATCH(集計2020年度売上!$B8,集計pivot売上!$A$28:$A$47,0),MATCH(集計2020年度売上!AT$5,集計pivot売上!$28:$28,0)),0)</f>
        <v>0</v>
      </c>
      <c r="AV8" s="56">
        <f>IFERROR(INDEX(集計pivot売上!$83:$109,MATCH(集計2020年度売上!$B8,集計pivot売上!$A$83:$A$109,0),MATCH(集計2020年度売上!AT$5,集計pivot売上!$83:$83,0)),0)</f>
        <v>0</v>
      </c>
      <c r="AW8" s="57">
        <f>IFERROR(INDEX(集計pivot売上!$118:$137,MATCH(集計2020年度売上!$B8,集計pivot売上!$A$118:$A$137,0),MATCH(集計2020年度売上!AT$5,集計pivot売上!$118:$118,0)),0)</f>
        <v>0</v>
      </c>
      <c r="AX8" s="58">
        <f>IFERROR(INDEX(集計pivot売上!$151:$170,MATCH(集計2020年度売上!$B8,集計pivot売上!$A$151:$A$170,0),MATCH(集計2020年度売上!AT$5,集計pivot売上!$151:$151,0)),0)</f>
        <v>0</v>
      </c>
      <c r="AY8" s="61">
        <f>IFERROR(INDEX(集計pivot売上!$54:$73,MATCH(集計2020年度売上!$B8,集計pivot売上!$A$54:$A$73,0),MATCH(集計2020年度売上!AT$5,集計pivot売上!$54:$54,0)),0)</f>
        <v>0</v>
      </c>
      <c r="AZ8" s="59">
        <f t="shared" ref="AZ8:AZ23" si="6">AS8+AT8-AY8</f>
        <v>0</v>
      </c>
      <c r="BA8" s="54">
        <f>IFERROR(INDEX(集計pivot売上!$3:$22,MATCH(集計2020年度売上!$B8,集計pivot売上!$A$3:$A$22,0),MATCH(集計2020年度売上!BA$5,集計pivot売上!$3:$3,0)),0)</f>
        <v>0</v>
      </c>
      <c r="BB8" s="55">
        <f>IFERROR(INDEX(集計pivot売上!$28:$47,MATCH(集計2020年度売上!$B8,集計pivot売上!$A$28:$A$47,0),MATCH(集計2020年度売上!BA$5,集計pivot売上!$28:$28,0)),0)</f>
        <v>0</v>
      </c>
      <c r="BC8" s="56">
        <f>IFERROR(INDEX(集計pivot売上!$83:$109,MATCH(集計2020年度売上!$B8,集計pivot売上!$A$83:$A$109,0),MATCH(集計2020年度売上!BA$5,集計pivot売上!$83:$83,0)),0)</f>
        <v>0</v>
      </c>
      <c r="BD8" s="57">
        <f>IFERROR(INDEX(集計pivot売上!$118:$137,MATCH(集計2020年度売上!$B8,集計pivot売上!$A$118:$A$137,0),MATCH(集計2020年度売上!BA$5,集計pivot売上!$118:$118,0)),0)</f>
        <v>0</v>
      </c>
      <c r="BE8" s="58">
        <f>IFERROR(INDEX(集計pivot売上!$151:$170,MATCH(集計2020年度売上!$B8,集計pivot売上!$A$151:$A$170,0),MATCH(集計2020年度売上!BA$5,集計pivot売上!$151:$151,0)),0)</f>
        <v>0</v>
      </c>
      <c r="BF8" s="61">
        <f>IFERROR(INDEX(集計pivot売上!$54:$73,MATCH(集計2020年度売上!$B8,集計pivot売上!$A$54:$A$73,0),MATCH(集計2020年度売上!BA$5,集計pivot売上!$54:$54,0)),0)</f>
        <v>0</v>
      </c>
      <c r="BG8" s="59">
        <f t="shared" ref="BG8:BG23" si="7">AZ8+BA8-BF8</f>
        <v>0</v>
      </c>
      <c r="BH8" s="54">
        <f>IFERROR(INDEX(集計pivot売上!$3:$22,MATCH(集計2020年度売上!$B8,集計pivot売上!$A$3:$A$22,0),MATCH(集計2020年度売上!BH$5,集計pivot売上!$3:$3,0)),0)</f>
        <v>0</v>
      </c>
      <c r="BI8" s="55">
        <f>IFERROR(INDEX(集計pivot売上!$28:$47,MATCH(集計2020年度売上!$B8,集計pivot売上!$A$28:$A$47,0),MATCH(集計2020年度売上!BH$5,集計pivot売上!$28:$28,0)),0)</f>
        <v>0</v>
      </c>
      <c r="BJ8" s="56">
        <f>IFERROR(INDEX(集計pivot売上!$83:$109,MATCH(集計2020年度売上!$B8,集計pivot売上!$A$83:$A$109,0),MATCH(集計2020年度売上!BH$5,集計pivot売上!$83:$83,0)),0)</f>
        <v>0</v>
      </c>
      <c r="BK8" s="57">
        <f>IFERROR(INDEX(集計pivot売上!$118:$137,MATCH(集計2020年度売上!$B8,集計pivot売上!$A$118:$A$137,0),MATCH(集計2020年度売上!BH$5,集計pivot売上!$118:$118,0)),0)</f>
        <v>0</v>
      </c>
      <c r="BL8" s="58">
        <f>IFERROR(INDEX(集計pivot売上!$151:$170,MATCH(集計2020年度売上!$B8,集計pivot売上!$A$151:$A$170,0),MATCH(集計2020年度売上!BH$5,集計pivot売上!$151:$151,0)),0)</f>
        <v>0</v>
      </c>
      <c r="BM8" s="61">
        <f>IFERROR(INDEX(集計pivot売上!$54:$73,MATCH(集計2020年度売上!$B8,集計pivot売上!$A$54:$A$73,0),MATCH(集計2020年度売上!BH$5,集計pivot売上!$54:$54,0)),0)</f>
        <v>0</v>
      </c>
      <c r="BN8" s="59">
        <f t="shared" ref="BN8:BN23" si="8">BG8+BH8-BM8</f>
        <v>0</v>
      </c>
      <c r="BO8" s="54">
        <f>IFERROR(INDEX(集計pivot売上!$3:$22,MATCH(集計2020年度売上!$B8,集計pivot売上!$A$3:$A$22,0),MATCH(集計2020年度売上!BO$5,集計pivot売上!$3:$3,0)),0)</f>
        <v>0</v>
      </c>
      <c r="BP8" s="55">
        <f>IFERROR(INDEX(集計pivot売上!$28:$47,MATCH(集計2020年度売上!$B8,集計pivot売上!$A$28:$A$47,0),MATCH(集計2020年度売上!BO$5,集計pivot売上!$28:$28,0)),0)</f>
        <v>0</v>
      </c>
      <c r="BQ8" s="56">
        <f>IFERROR(INDEX(集計pivot売上!$83:$109,MATCH(集計2020年度売上!$B8,集計pivot売上!$A$83:$A$109,0),MATCH(集計2020年度売上!BO$5,集計pivot売上!$83:$83,0)),0)</f>
        <v>0</v>
      </c>
      <c r="BR8" s="57">
        <f>IFERROR(INDEX(集計pivot売上!$118:$137,MATCH(集計2020年度売上!$B8,集計pivot売上!$A$118:$A$137,0),MATCH(集計2020年度売上!BO$5,集計pivot売上!$118:$118,0)),0)</f>
        <v>0</v>
      </c>
      <c r="BS8" s="58">
        <f>IFERROR(INDEX(集計pivot売上!$151:$170,MATCH(集計2020年度売上!$B8,集計pivot売上!$A$151:$A$170,0),MATCH(集計2020年度売上!BO$5,集計pivot売上!$151:$151,0)),0)</f>
        <v>0</v>
      </c>
      <c r="BT8" s="61">
        <f>IFERROR(INDEX(集計pivot売上!$54:$73,MATCH(集計2020年度売上!$B8,集計pivot売上!$A$54:$A$73,0),MATCH(集計2020年度売上!BO$5,集計pivot売上!$54:$54,0)),0)</f>
        <v>0</v>
      </c>
      <c r="BU8" s="59">
        <f t="shared" ref="BU8:BU23" si="9">BN8+BO8-BT8</f>
        <v>0</v>
      </c>
      <c r="BV8" s="54">
        <f>IFERROR(INDEX(集計pivot売上!$3:$22,MATCH(集計2020年度売上!$B8,集計pivot売上!$A$3:$A$22,0),MATCH(集計2020年度売上!BV$5,集計pivot売上!$3:$3,0)),0)</f>
        <v>0</v>
      </c>
      <c r="BW8" s="55">
        <f>IFERROR(INDEX(集計pivot売上!$28:$47,MATCH(集計2020年度売上!$B8,集計pivot売上!$A$28:$A$47,0),MATCH(集計2020年度売上!BV$5,集計pivot売上!$28:$28,0)),0)</f>
        <v>0</v>
      </c>
      <c r="BX8" s="56">
        <f>IFERROR(INDEX(集計pivot売上!$83:$109,MATCH(集計2020年度売上!$B8,集計pivot売上!$A$83:$A$109,0),MATCH(集計2020年度売上!BV$5,集計pivot売上!$83:$83,0)),0)</f>
        <v>0</v>
      </c>
      <c r="BY8" s="57">
        <f>IFERROR(INDEX(集計pivot売上!$118:$137,MATCH(集計2020年度売上!$B8,集計pivot売上!$A$118:$A$137,0),MATCH(集計2020年度売上!BV$5,集計pivot売上!$118:$118,0)),0)</f>
        <v>0</v>
      </c>
      <c r="BZ8" s="58">
        <f>IFERROR(INDEX(集計pivot売上!$151:$170,MATCH(集計2020年度売上!$B8,集計pivot売上!$A$151:$A$170,0),MATCH(集計2020年度売上!BV$5,集計pivot売上!$151:$151,0)),0)</f>
        <v>0</v>
      </c>
      <c r="CA8" s="61">
        <f>IFERROR(INDEX(集計pivot売上!$54:$73,MATCH(集計2020年度売上!$B8,集計pivot売上!$A$54:$A$73,0),MATCH(集計2020年度売上!BV$5,集計pivot売上!$54:$54,0)),0)</f>
        <v>0</v>
      </c>
      <c r="CB8" s="59">
        <f t="shared" ref="CB8:CB23" si="10">BU8+BV8-CA8</f>
        <v>0</v>
      </c>
      <c r="CC8" s="54">
        <f>IFERROR(INDEX(集計pivot売上!$3:$22,MATCH(集計2020年度売上!$B8,集計pivot売上!$A$3:$A$22,0),MATCH(集計2020年度売上!CC$5,集計pivot売上!$3:$3,0)),0)</f>
        <v>0</v>
      </c>
      <c r="CD8" s="55">
        <f>IFERROR(INDEX(集計pivot売上!$28:$47,MATCH(集計2020年度売上!$B8,集計pivot売上!$A$28:$A$47,0),MATCH(集計2020年度売上!CC$5,集計pivot売上!$28:$28,0)),0)</f>
        <v>0</v>
      </c>
      <c r="CE8" s="56">
        <f>IFERROR(INDEX(集計pivot売上!$83:$109,MATCH(集計2020年度売上!$B8,集計pivot売上!$A$83:$A$109,0),MATCH(集計2020年度売上!CC$5,集計pivot売上!$83:$83,0)),0)</f>
        <v>0</v>
      </c>
      <c r="CF8" s="57">
        <f>IFERROR(INDEX(集計pivot売上!$118:$137,MATCH(集計2020年度売上!$B8,集計pivot売上!$A$118:$A$137,0),MATCH(集計2020年度売上!CC$5,集計pivot売上!$118:$118,0)),0)</f>
        <v>0</v>
      </c>
      <c r="CG8" s="58">
        <f>IFERROR(INDEX(集計pivot売上!$151:$170,MATCH(集計2020年度売上!$B8,集計pivot売上!$A$151:$A$170,0),MATCH(集計2020年度売上!CC$5,集計pivot売上!$151:$151,0)),0)</f>
        <v>0</v>
      </c>
      <c r="CH8" s="61">
        <f>IFERROR(INDEX(集計pivot売上!$54:$73,MATCH(集計2020年度売上!$B8,集計pivot売上!$A$54:$A$73,0),MATCH(集計2020年度売上!CC$5,集計pivot売上!$54:$54,0)),0)</f>
        <v>0</v>
      </c>
      <c r="CI8" s="63">
        <f t="shared" ref="CI8:CI23" si="11">CB8+CC8-CH8</f>
        <v>0</v>
      </c>
    </row>
    <row r="9" spans="2:87" s="46" customFormat="1" x14ac:dyDescent="0.55000000000000004">
      <c r="B9" s="52" t="str">
        <f>'master（記入例）'!AL5</f>
        <v>連続式蒸留焼酎</v>
      </c>
      <c r="C9" s="53"/>
      <c r="D9" s="54">
        <f>IFERROR(INDEX(集計pivot売上!$3:$22,MATCH(集計2020年度売上!$B9,集計pivot売上!$A$3:$A$22,0),MATCH(集計2020年度売上!D$5,集計pivot売上!$3:$3,0)),0)</f>
        <v>0</v>
      </c>
      <c r="E9" s="55">
        <f>IFERROR(INDEX(集計pivot売上!$28:$47,MATCH(集計2020年度売上!$B9,集計pivot売上!$A$28:$A$47,0),MATCH(集計2020年度売上!D$5,集計pivot売上!$28:$28,0)),0)</f>
        <v>0</v>
      </c>
      <c r="F9" s="56">
        <f>IFERROR(INDEX(集計pivot売上!$83:$109,MATCH(集計2020年度売上!$B9,集計pivot売上!$A$83:$A$109,0),MATCH(集計2020年度売上!D$5,集計pivot売上!$83:$83,0)),0)</f>
        <v>0</v>
      </c>
      <c r="G9" s="57">
        <f>IFERROR(INDEX(集計pivot売上!$118:$137,MATCH(集計2020年度売上!$B9,集計pivot売上!$A$118:$A$137,0),MATCH(集計2020年度売上!D$5,集計pivot売上!$118:$118,0)),0)</f>
        <v>0</v>
      </c>
      <c r="H9" s="58">
        <f>IFERROR(INDEX(集計pivot売上!$151:$170,MATCH(集計2020年度売上!$B9,集計pivot売上!$A$151:$A$170,0),MATCH(集計2020年度売上!D$5,集計pivot売上!$151:$151,0)),0)</f>
        <v>0</v>
      </c>
      <c r="I9" s="61">
        <f>IFERROR(INDEX(集計pivot売上!$54:$73,MATCH(集計2020年度売上!$B9,集計pivot売上!$A$54:$A$73,0),MATCH(集計2020年度売上!D$5,集計pivot売上!$54:$54,0)),0)</f>
        <v>0</v>
      </c>
      <c r="J9" s="59">
        <f t="shared" si="0"/>
        <v>0</v>
      </c>
      <c r="K9" s="54">
        <f>IFERROR(INDEX(集計pivot売上!$3:$22,MATCH(集計2020年度売上!$B9,集計pivot売上!$A$3:$A$22,0),MATCH(集計2020年度売上!K$5,集計pivot売上!$3:$3,0)),0)</f>
        <v>0</v>
      </c>
      <c r="L9" s="55">
        <f>IFERROR(INDEX(集計pivot売上!$28:$47,MATCH(集計2020年度売上!$B9,集計pivot売上!$A$28:$A$47,0),MATCH(集計2020年度売上!K$5,集計pivot売上!$28:$28,0)),0)</f>
        <v>0</v>
      </c>
      <c r="M9" s="56">
        <f>IFERROR(INDEX(集計pivot売上!$83:$109,MATCH(集計2020年度売上!$B9,集計pivot売上!$A$83:$A$109,0),MATCH(集計2020年度売上!K$5,集計pivot売上!$83:$83,0)),0)</f>
        <v>0</v>
      </c>
      <c r="N9" s="57">
        <f>IFERROR(INDEX(集計pivot売上!$118:$137,MATCH(集計2020年度売上!$B9,集計pivot売上!$A$118:$A$137,0),MATCH(集計2020年度売上!K$5,集計pivot売上!$118:$118,0)),0)</f>
        <v>0</v>
      </c>
      <c r="O9" s="58">
        <f>IFERROR(INDEX(集計pivot売上!$151:$170,MATCH(集計2020年度売上!$B9,集計pivot売上!$A$151:$A$170,0),MATCH(集計2020年度売上!K$5,集計pivot売上!$151:$151,0)),0)</f>
        <v>0</v>
      </c>
      <c r="P9" s="61">
        <f>IFERROR(INDEX(集計pivot売上!$54:$73,MATCH(集計2020年度売上!$B9,集計pivot売上!$A$54:$A$73,0),MATCH(集計2020年度売上!K$5,集計pivot売上!$54:$54,0)),0)</f>
        <v>0</v>
      </c>
      <c r="Q9" s="59">
        <f t="shared" si="1"/>
        <v>0</v>
      </c>
      <c r="R9" s="54">
        <f>IFERROR(INDEX(集計pivot売上!$3:$22,MATCH(集計2020年度売上!$B9,集計pivot売上!$A$3:$A$22,0),MATCH(集計2020年度売上!R$5,集計pivot売上!$3:$3,0)),0)</f>
        <v>0</v>
      </c>
      <c r="S9" s="55">
        <f>IFERROR(INDEX(集計pivot売上!$28:$47,MATCH(集計2020年度売上!$B9,集計pivot売上!$A$28:$A$47,0),MATCH(集計2020年度売上!R$5,集計pivot売上!$28:$28,0)),0)</f>
        <v>0</v>
      </c>
      <c r="T9" s="56">
        <f>IFERROR(INDEX(集計pivot売上!$83:$109,MATCH(集計2020年度売上!$B9,集計pivot売上!$A$83:$A$109,0),MATCH(集計2020年度売上!R$5,集計pivot売上!$83:$83,0)),0)</f>
        <v>0</v>
      </c>
      <c r="U9" s="57">
        <f>IFERROR(INDEX(集計pivot売上!$118:$137,MATCH(集計2020年度売上!$B9,集計pivot売上!$A$118:$A$137,0),MATCH(集計2020年度売上!R$5,集計pivot売上!$118:$118,0)),0)</f>
        <v>0</v>
      </c>
      <c r="V9" s="58">
        <f>IFERROR(INDEX(集計pivot売上!$151:$170,MATCH(集計2020年度売上!$B9,集計pivot売上!$A$151:$A$170,0),MATCH(集計2020年度売上!R$5,集計pivot売上!$151:$151,0)),0)</f>
        <v>0</v>
      </c>
      <c r="W9" s="61">
        <f>IFERROR(INDEX(集計pivot売上!$54:$73,MATCH(集計2020年度売上!$B9,集計pivot売上!$A$54:$A$73,0),MATCH(集計2020年度売上!R$5,集計pivot売上!$54:$54,0)),0)</f>
        <v>0</v>
      </c>
      <c r="X9" s="59">
        <f t="shared" si="2"/>
        <v>0</v>
      </c>
      <c r="Y9" s="54">
        <f>IFERROR(INDEX(集計pivot売上!$3:$22,MATCH(集計2020年度売上!$B9,集計pivot売上!$A$3:$A$22,0),MATCH(集計2020年度売上!Y$5,集計pivot売上!$3:$3,0)),0)</f>
        <v>0</v>
      </c>
      <c r="Z9" s="55">
        <f>IFERROR(INDEX(集計pivot売上!$28:$47,MATCH(集計2020年度売上!$B9,集計pivot売上!$A$28:$A$47,0),MATCH(集計2020年度売上!Y$5,集計pivot売上!$28:$28,0)),0)</f>
        <v>0</v>
      </c>
      <c r="AA9" s="56">
        <f>IFERROR(INDEX(集計pivot売上!$83:$109,MATCH(集計2020年度売上!$B9,集計pivot売上!$A$83:$A$109,0),MATCH(集計2020年度売上!Y$5,集計pivot売上!$83:$83,0)),0)</f>
        <v>0</v>
      </c>
      <c r="AB9" s="57">
        <f>IFERROR(INDEX(集計pivot売上!$118:$137,MATCH(集計2020年度売上!$B9,集計pivot売上!$A$118:$A$137,0),MATCH(集計2020年度売上!Y$5,集計pivot売上!$118:$118,0)),0)</f>
        <v>0</v>
      </c>
      <c r="AC9" s="58">
        <f>IFERROR(INDEX(集計pivot売上!$151:$170,MATCH(集計2020年度売上!$B9,集計pivot売上!$A$151:$A$170,0),MATCH(集計2020年度売上!Y$5,集計pivot売上!$151:$151,0)),0)</f>
        <v>0</v>
      </c>
      <c r="AD9" s="61">
        <f>IFERROR(INDEX(集計pivot売上!$54:$73,MATCH(集計2020年度売上!$B9,集計pivot売上!$A$54:$A$73,0),MATCH(集計2020年度売上!Y$5,集計pivot売上!$54:$54,0)),0)</f>
        <v>0</v>
      </c>
      <c r="AE9" s="59">
        <f t="shared" si="3"/>
        <v>0</v>
      </c>
      <c r="AF9" s="54">
        <f>IFERROR(INDEX(集計pivot売上!$3:$22,MATCH(集計2020年度売上!$B9,集計pivot売上!$A$3:$A$22,0),MATCH(集計2020年度売上!AF$5,集計pivot売上!$3:$3,0)),0)</f>
        <v>0</v>
      </c>
      <c r="AG9" s="55">
        <f>IFERROR(INDEX(集計pivot売上!$28:$47,MATCH(集計2020年度売上!$B9,集計pivot売上!$A$28:$A$47,0),MATCH(集計2020年度売上!AF$5,集計pivot売上!$28:$28,0)),0)</f>
        <v>0</v>
      </c>
      <c r="AH9" s="56">
        <f>IFERROR(INDEX(集計pivot売上!$83:$109,MATCH(集計2020年度売上!$B9,集計pivot売上!$A$83:$A$109,0),MATCH(集計2020年度売上!AF$5,集計pivot売上!$83:$83,0)),0)</f>
        <v>0</v>
      </c>
      <c r="AI9" s="57">
        <f>IFERROR(INDEX(集計pivot売上!$118:$137,MATCH(集計2020年度売上!$B9,集計pivot売上!$A$118:$A$137,0),MATCH(集計2020年度売上!AF$5,集計pivot売上!$118:$118,0)),0)</f>
        <v>0</v>
      </c>
      <c r="AJ9" s="58">
        <f>IFERROR(INDEX(集計pivot売上!$151:$170,MATCH(集計2020年度売上!$B9,集計pivot売上!$A$151:$A$170,0),MATCH(集計2020年度売上!AF$5,集計pivot売上!$151:$151,0)),0)</f>
        <v>0</v>
      </c>
      <c r="AK9" s="61">
        <f>IFERROR(INDEX(集計pivot売上!$54:$73,MATCH(集計2020年度売上!$B9,集計pivot売上!$A$54:$A$73,0),MATCH(集計2020年度売上!AF$5,集計pivot売上!$54:$54,0)),0)</f>
        <v>0</v>
      </c>
      <c r="AL9" s="59">
        <f t="shared" si="4"/>
        <v>0</v>
      </c>
      <c r="AM9" s="54">
        <f>IFERROR(INDEX(集計pivot売上!$3:$22,MATCH(集計2020年度売上!$B9,集計pivot売上!$A$3:$A$22,0),MATCH(集計2020年度売上!AM$5,集計pivot売上!$3:$3,0)),0)</f>
        <v>0</v>
      </c>
      <c r="AN9" s="55">
        <f>IFERROR(INDEX(集計pivot売上!$28:$47,MATCH(集計2020年度売上!$B9,集計pivot売上!$A$28:$A$47,0),MATCH(集計2020年度売上!AM$5,集計pivot売上!$28:$28,0)),0)</f>
        <v>0</v>
      </c>
      <c r="AO9" s="56">
        <f>IFERROR(INDEX(集計pivot売上!$83:$109,MATCH(集計2020年度売上!$B9,集計pivot売上!$A$83:$A$109,0),MATCH(集計2020年度売上!AM$5,集計pivot売上!$83:$83,0)),0)</f>
        <v>0</v>
      </c>
      <c r="AP9" s="57">
        <f>IFERROR(INDEX(集計pivot売上!$118:$137,MATCH(集計2020年度売上!$B9,集計pivot売上!$A$118:$A$137,0),MATCH(集計2020年度売上!AM$5,集計pivot売上!$118:$118,0)),0)</f>
        <v>0</v>
      </c>
      <c r="AQ9" s="58">
        <f>IFERROR(INDEX(集計pivot売上!$151:$170,MATCH(集計2020年度売上!$B9,集計pivot売上!$A$151:$A$170,0),MATCH(集計2020年度売上!AM$5,集計pivot売上!$151:$151,0)),0)</f>
        <v>0</v>
      </c>
      <c r="AR9" s="61">
        <f>IFERROR(INDEX(集計pivot売上!$54:$73,MATCH(集計2020年度売上!$B9,集計pivot売上!$A$54:$A$73,0),MATCH(集計2020年度売上!AM$5,集計pivot売上!$54:$54,0)),0)</f>
        <v>0</v>
      </c>
      <c r="AS9" s="59">
        <f t="shared" si="5"/>
        <v>0</v>
      </c>
      <c r="AT9" s="54">
        <f>IFERROR(INDEX(集計pivot売上!$3:$22,MATCH(集計2020年度売上!$B9,集計pivot売上!$A$3:$A$22,0),MATCH(集計2020年度売上!AT$5,集計pivot売上!$3:$3,0)),0)</f>
        <v>0</v>
      </c>
      <c r="AU9" s="55">
        <f>IFERROR(INDEX(集計pivot売上!$28:$47,MATCH(集計2020年度売上!$B9,集計pivot売上!$A$28:$A$47,0),MATCH(集計2020年度売上!AT$5,集計pivot売上!$28:$28,0)),0)</f>
        <v>0</v>
      </c>
      <c r="AV9" s="56">
        <f>IFERROR(INDEX(集計pivot売上!$83:$109,MATCH(集計2020年度売上!$B9,集計pivot売上!$A$83:$A$109,0),MATCH(集計2020年度売上!AT$5,集計pivot売上!$83:$83,0)),0)</f>
        <v>0</v>
      </c>
      <c r="AW9" s="57">
        <f>IFERROR(INDEX(集計pivot売上!$118:$137,MATCH(集計2020年度売上!$B9,集計pivot売上!$A$118:$A$137,0),MATCH(集計2020年度売上!AT$5,集計pivot売上!$118:$118,0)),0)</f>
        <v>0</v>
      </c>
      <c r="AX9" s="58">
        <f>IFERROR(INDEX(集計pivot売上!$151:$170,MATCH(集計2020年度売上!$B9,集計pivot売上!$A$151:$A$170,0),MATCH(集計2020年度売上!AT$5,集計pivot売上!$151:$151,0)),0)</f>
        <v>0</v>
      </c>
      <c r="AY9" s="61">
        <f>IFERROR(INDEX(集計pivot売上!$54:$73,MATCH(集計2020年度売上!$B9,集計pivot売上!$A$54:$A$73,0),MATCH(集計2020年度売上!AT$5,集計pivot売上!$54:$54,0)),0)</f>
        <v>0</v>
      </c>
      <c r="AZ9" s="59">
        <f t="shared" si="6"/>
        <v>0</v>
      </c>
      <c r="BA9" s="54">
        <f>IFERROR(INDEX(集計pivot売上!$3:$22,MATCH(集計2020年度売上!$B9,集計pivot売上!$A$3:$A$22,0),MATCH(集計2020年度売上!BA$5,集計pivot売上!$3:$3,0)),0)</f>
        <v>0</v>
      </c>
      <c r="BB9" s="55">
        <f>IFERROR(INDEX(集計pivot売上!$28:$47,MATCH(集計2020年度売上!$B9,集計pivot売上!$A$28:$A$47,0),MATCH(集計2020年度売上!BA$5,集計pivot売上!$28:$28,0)),0)</f>
        <v>0</v>
      </c>
      <c r="BC9" s="56">
        <f>IFERROR(INDEX(集計pivot売上!$83:$109,MATCH(集計2020年度売上!$B9,集計pivot売上!$A$83:$A$109,0),MATCH(集計2020年度売上!BA$5,集計pivot売上!$83:$83,0)),0)</f>
        <v>0</v>
      </c>
      <c r="BD9" s="57">
        <f>IFERROR(INDEX(集計pivot売上!$118:$137,MATCH(集計2020年度売上!$B9,集計pivot売上!$A$118:$A$137,0),MATCH(集計2020年度売上!BA$5,集計pivot売上!$118:$118,0)),0)</f>
        <v>0</v>
      </c>
      <c r="BE9" s="58">
        <f>IFERROR(INDEX(集計pivot売上!$151:$170,MATCH(集計2020年度売上!$B9,集計pivot売上!$A$151:$A$170,0),MATCH(集計2020年度売上!BA$5,集計pivot売上!$151:$151,0)),0)</f>
        <v>0</v>
      </c>
      <c r="BF9" s="61">
        <f>IFERROR(INDEX(集計pivot売上!$54:$73,MATCH(集計2020年度売上!$B9,集計pivot売上!$A$54:$A$73,0),MATCH(集計2020年度売上!BA$5,集計pivot売上!$54:$54,0)),0)</f>
        <v>0</v>
      </c>
      <c r="BG9" s="59">
        <f t="shared" si="7"/>
        <v>0</v>
      </c>
      <c r="BH9" s="54">
        <f>IFERROR(INDEX(集計pivot売上!$3:$22,MATCH(集計2020年度売上!$B9,集計pivot売上!$A$3:$A$22,0),MATCH(集計2020年度売上!BH$5,集計pivot売上!$3:$3,0)),0)</f>
        <v>0</v>
      </c>
      <c r="BI9" s="55">
        <f>IFERROR(INDEX(集計pivot売上!$28:$47,MATCH(集計2020年度売上!$B9,集計pivot売上!$A$28:$A$47,0),MATCH(集計2020年度売上!BH$5,集計pivot売上!$28:$28,0)),0)</f>
        <v>0</v>
      </c>
      <c r="BJ9" s="56">
        <f>IFERROR(INDEX(集計pivot売上!$83:$109,MATCH(集計2020年度売上!$B9,集計pivot売上!$A$83:$A$109,0),MATCH(集計2020年度売上!BH$5,集計pivot売上!$83:$83,0)),0)</f>
        <v>0</v>
      </c>
      <c r="BK9" s="57">
        <f>IFERROR(INDEX(集計pivot売上!$118:$137,MATCH(集計2020年度売上!$B9,集計pivot売上!$A$118:$A$137,0),MATCH(集計2020年度売上!BH$5,集計pivot売上!$118:$118,0)),0)</f>
        <v>0</v>
      </c>
      <c r="BL9" s="58">
        <f>IFERROR(INDEX(集計pivot売上!$151:$170,MATCH(集計2020年度売上!$B9,集計pivot売上!$A$151:$A$170,0),MATCH(集計2020年度売上!BH$5,集計pivot売上!$151:$151,0)),0)</f>
        <v>0</v>
      </c>
      <c r="BM9" s="61">
        <f>IFERROR(INDEX(集計pivot売上!$54:$73,MATCH(集計2020年度売上!$B9,集計pivot売上!$A$54:$A$73,0),MATCH(集計2020年度売上!BH$5,集計pivot売上!$54:$54,0)),0)</f>
        <v>0</v>
      </c>
      <c r="BN9" s="59">
        <f t="shared" si="8"/>
        <v>0</v>
      </c>
      <c r="BO9" s="54">
        <f>IFERROR(INDEX(集計pivot売上!$3:$22,MATCH(集計2020年度売上!$B9,集計pivot売上!$A$3:$A$22,0),MATCH(集計2020年度売上!BO$5,集計pivot売上!$3:$3,0)),0)</f>
        <v>0</v>
      </c>
      <c r="BP9" s="55">
        <f>IFERROR(INDEX(集計pivot売上!$28:$47,MATCH(集計2020年度売上!$B9,集計pivot売上!$A$28:$A$47,0),MATCH(集計2020年度売上!BO$5,集計pivot売上!$28:$28,0)),0)</f>
        <v>0</v>
      </c>
      <c r="BQ9" s="56">
        <f>IFERROR(INDEX(集計pivot売上!$83:$109,MATCH(集計2020年度売上!$B9,集計pivot売上!$A$83:$A$109,0),MATCH(集計2020年度売上!BO$5,集計pivot売上!$83:$83,0)),0)</f>
        <v>0</v>
      </c>
      <c r="BR9" s="57">
        <f>IFERROR(INDEX(集計pivot売上!$118:$137,MATCH(集計2020年度売上!$B9,集計pivot売上!$A$118:$A$137,0),MATCH(集計2020年度売上!BO$5,集計pivot売上!$118:$118,0)),0)</f>
        <v>0</v>
      </c>
      <c r="BS9" s="58">
        <f>IFERROR(INDEX(集計pivot売上!$151:$170,MATCH(集計2020年度売上!$B9,集計pivot売上!$A$151:$A$170,0),MATCH(集計2020年度売上!BO$5,集計pivot売上!$151:$151,0)),0)</f>
        <v>0</v>
      </c>
      <c r="BT9" s="61">
        <f>IFERROR(INDEX(集計pivot売上!$54:$73,MATCH(集計2020年度売上!$B9,集計pivot売上!$A$54:$A$73,0),MATCH(集計2020年度売上!BO$5,集計pivot売上!$54:$54,0)),0)</f>
        <v>0</v>
      </c>
      <c r="BU9" s="59">
        <f t="shared" si="9"/>
        <v>0</v>
      </c>
      <c r="BV9" s="54">
        <f>IFERROR(INDEX(集計pivot売上!$3:$22,MATCH(集計2020年度売上!$B9,集計pivot売上!$A$3:$A$22,0),MATCH(集計2020年度売上!BV$5,集計pivot売上!$3:$3,0)),0)</f>
        <v>0</v>
      </c>
      <c r="BW9" s="55">
        <f>IFERROR(INDEX(集計pivot売上!$28:$47,MATCH(集計2020年度売上!$B9,集計pivot売上!$A$28:$A$47,0),MATCH(集計2020年度売上!BV$5,集計pivot売上!$28:$28,0)),0)</f>
        <v>0</v>
      </c>
      <c r="BX9" s="56">
        <f>IFERROR(INDEX(集計pivot売上!$83:$109,MATCH(集計2020年度売上!$B9,集計pivot売上!$A$83:$A$109,0),MATCH(集計2020年度売上!BV$5,集計pivot売上!$83:$83,0)),0)</f>
        <v>0</v>
      </c>
      <c r="BY9" s="57">
        <f>IFERROR(INDEX(集計pivot売上!$118:$137,MATCH(集計2020年度売上!$B9,集計pivot売上!$A$118:$A$137,0),MATCH(集計2020年度売上!BV$5,集計pivot売上!$118:$118,0)),0)</f>
        <v>0</v>
      </c>
      <c r="BZ9" s="58">
        <f>IFERROR(INDEX(集計pivot売上!$151:$170,MATCH(集計2020年度売上!$B9,集計pivot売上!$A$151:$A$170,0),MATCH(集計2020年度売上!BV$5,集計pivot売上!$151:$151,0)),0)</f>
        <v>0</v>
      </c>
      <c r="CA9" s="61">
        <f>IFERROR(INDEX(集計pivot売上!$54:$73,MATCH(集計2020年度売上!$B9,集計pivot売上!$A$54:$A$73,0),MATCH(集計2020年度売上!BV$5,集計pivot売上!$54:$54,0)),0)</f>
        <v>0</v>
      </c>
      <c r="CB9" s="59">
        <f t="shared" si="10"/>
        <v>0</v>
      </c>
      <c r="CC9" s="54">
        <f>IFERROR(INDEX(集計pivot売上!$3:$22,MATCH(集計2020年度売上!$B9,集計pivot売上!$A$3:$A$22,0),MATCH(集計2020年度売上!CC$5,集計pivot売上!$3:$3,0)),0)</f>
        <v>0</v>
      </c>
      <c r="CD9" s="55">
        <f>IFERROR(INDEX(集計pivot売上!$28:$47,MATCH(集計2020年度売上!$B9,集計pivot売上!$A$28:$A$47,0),MATCH(集計2020年度売上!CC$5,集計pivot売上!$28:$28,0)),0)</f>
        <v>0</v>
      </c>
      <c r="CE9" s="56">
        <f>IFERROR(INDEX(集計pivot売上!$83:$109,MATCH(集計2020年度売上!$B9,集計pivot売上!$A$83:$A$109,0),MATCH(集計2020年度売上!CC$5,集計pivot売上!$83:$83,0)),0)</f>
        <v>0</v>
      </c>
      <c r="CF9" s="57">
        <f>IFERROR(INDEX(集計pivot売上!$118:$137,MATCH(集計2020年度売上!$B9,集計pivot売上!$A$118:$A$137,0),MATCH(集計2020年度売上!CC$5,集計pivot売上!$118:$118,0)),0)</f>
        <v>0</v>
      </c>
      <c r="CG9" s="58">
        <f>IFERROR(INDEX(集計pivot売上!$151:$170,MATCH(集計2020年度売上!$B9,集計pivot売上!$A$151:$A$170,0),MATCH(集計2020年度売上!CC$5,集計pivot売上!$151:$151,0)),0)</f>
        <v>0</v>
      </c>
      <c r="CH9" s="61">
        <f>IFERROR(INDEX(集計pivot売上!$54:$73,MATCH(集計2020年度売上!$B9,集計pivot売上!$A$54:$A$73,0),MATCH(集計2020年度売上!CC$5,集計pivot売上!$54:$54,0)),0)</f>
        <v>0</v>
      </c>
      <c r="CI9" s="63">
        <f t="shared" si="11"/>
        <v>0</v>
      </c>
    </row>
    <row r="10" spans="2:87" s="46" customFormat="1" x14ac:dyDescent="0.55000000000000004">
      <c r="B10" s="52" t="str">
        <f>'master（記入例）'!AL6</f>
        <v>単式蒸留焼酎</v>
      </c>
      <c r="C10" s="53"/>
      <c r="D10" s="54">
        <f>IFERROR(INDEX(集計pivot売上!$3:$22,MATCH(集計2020年度売上!$B10,集計pivot売上!$A$3:$A$22,0),MATCH(集計2020年度売上!D$5,集計pivot売上!$3:$3,0)),0)</f>
        <v>0</v>
      </c>
      <c r="E10" s="55">
        <f>IFERROR(INDEX(集計pivot売上!$28:$47,MATCH(集計2020年度売上!$B10,集計pivot売上!$A$28:$A$47,0),MATCH(集計2020年度売上!D$5,集計pivot売上!$28:$28,0)),0)</f>
        <v>0</v>
      </c>
      <c r="F10" s="56">
        <f>IFERROR(INDEX(集計pivot売上!$83:$109,MATCH(集計2020年度売上!$B10,集計pivot売上!$A$83:$A$109,0),MATCH(集計2020年度売上!D$5,集計pivot売上!$83:$83,0)),0)</f>
        <v>0</v>
      </c>
      <c r="G10" s="57">
        <f>IFERROR(INDEX(集計pivot売上!$118:$137,MATCH(集計2020年度売上!$B10,集計pivot売上!$A$118:$A$137,0),MATCH(集計2020年度売上!D$5,集計pivot売上!$118:$118,0)),0)</f>
        <v>0</v>
      </c>
      <c r="H10" s="58">
        <f>IFERROR(INDEX(集計pivot売上!$151:$170,MATCH(集計2020年度売上!$B10,集計pivot売上!$A$151:$A$170,0),MATCH(集計2020年度売上!D$5,集計pivot売上!$151:$151,0)),0)</f>
        <v>0</v>
      </c>
      <c r="I10" s="61">
        <f>IFERROR(INDEX(集計pivot売上!$54:$73,MATCH(集計2020年度売上!$B10,集計pivot売上!$A$54:$A$73,0),MATCH(集計2020年度売上!D$5,集計pivot売上!$54:$54,0)),0)</f>
        <v>0</v>
      </c>
      <c r="J10" s="59">
        <f t="shared" si="0"/>
        <v>0</v>
      </c>
      <c r="K10" s="54">
        <f>IFERROR(INDEX(集計pivot売上!$3:$22,MATCH(集計2020年度売上!$B10,集計pivot売上!$A$3:$A$22,0),MATCH(集計2020年度売上!K$5,集計pivot売上!$3:$3,0)),0)</f>
        <v>0</v>
      </c>
      <c r="L10" s="55">
        <f>IFERROR(INDEX(集計pivot売上!$28:$47,MATCH(集計2020年度売上!$B10,集計pivot売上!$A$28:$A$47,0),MATCH(集計2020年度売上!K$5,集計pivot売上!$28:$28,0)),0)</f>
        <v>0</v>
      </c>
      <c r="M10" s="56">
        <f>IFERROR(INDEX(集計pivot売上!$83:$109,MATCH(集計2020年度売上!$B10,集計pivot売上!$A$83:$A$109,0),MATCH(集計2020年度売上!K$5,集計pivot売上!$83:$83,0)),0)</f>
        <v>0</v>
      </c>
      <c r="N10" s="57">
        <f>IFERROR(INDEX(集計pivot売上!$118:$137,MATCH(集計2020年度売上!$B10,集計pivot売上!$A$118:$A$137,0),MATCH(集計2020年度売上!K$5,集計pivot売上!$118:$118,0)),0)</f>
        <v>0</v>
      </c>
      <c r="O10" s="58">
        <f>IFERROR(INDEX(集計pivot売上!$151:$170,MATCH(集計2020年度売上!$B10,集計pivot売上!$A$151:$A$170,0),MATCH(集計2020年度売上!K$5,集計pivot売上!$151:$151,0)),0)</f>
        <v>0</v>
      </c>
      <c r="P10" s="61">
        <f>IFERROR(INDEX(集計pivot売上!$54:$73,MATCH(集計2020年度売上!$B10,集計pivot売上!$A$54:$A$73,0),MATCH(集計2020年度売上!K$5,集計pivot売上!$54:$54,0)),0)</f>
        <v>0</v>
      </c>
      <c r="Q10" s="59">
        <f t="shared" si="1"/>
        <v>0</v>
      </c>
      <c r="R10" s="54">
        <f>IFERROR(INDEX(集計pivot売上!$3:$22,MATCH(集計2020年度売上!$B10,集計pivot売上!$A$3:$A$22,0),MATCH(集計2020年度売上!R$5,集計pivot売上!$3:$3,0)),0)</f>
        <v>0</v>
      </c>
      <c r="S10" s="55">
        <f>IFERROR(INDEX(集計pivot売上!$28:$47,MATCH(集計2020年度売上!$B10,集計pivot売上!$A$28:$A$47,0),MATCH(集計2020年度売上!R$5,集計pivot売上!$28:$28,0)),0)</f>
        <v>0</v>
      </c>
      <c r="T10" s="56">
        <f>IFERROR(INDEX(集計pivot売上!$83:$109,MATCH(集計2020年度売上!$B10,集計pivot売上!$A$83:$A$109,0),MATCH(集計2020年度売上!R$5,集計pivot売上!$83:$83,0)),0)</f>
        <v>0</v>
      </c>
      <c r="U10" s="57">
        <f>IFERROR(INDEX(集計pivot売上!$118:$137,MATCH(集計2020年度売上!$B10,集計pivot売上!$A$118:$A$137,0),MATCH(集計2020年度売上!R$5,集計pivot売上!$118:$118,0)),0)</f>
        <v>0</v>
      </c>
      <c r="V10" s="58">
        <f>IFERROR(INDEX(集計pivot売上!$151:$170,MATCH(集計2020年度売上!$B10,集計pivot売上!$A$151:$A$170,0),MATCH(集計2020年度売上!R$5,集計pivot売上!$151:$151,0)),0)</f>
        <v>0</v>
      </c>
      <c r="W10" s="61">
        <f>IFERROR(INDEX(集計pivot売上!$54:$73,MATCH(集計2020年度売上!$B10,集計pivot売上!$A$54:$A$73,0),MATCH(集計2020年度売上!R$5,集計pivot売上!$54:$54,0)),0)</f>
        <v>0</v>
      </c>
      <c r="X10" s="59">
        <f t="shared" si="2"/>
        <v>0</v>
      </c>
      <c r="Y10" s="54">
        <f>IFERROR(INDEX(集計pivot売上!$3:$22,MATCH(集計2020年度売上!$B10,集計pivot売上!$A$3:$A$22,0),MATCH(集計2020年度売上!Y$5,集計pivot売上!$3:$3,0)),0)</f>
        <v>0</v>
      </c>
      <c r="Z10" s="55">
        <f>IFERROR(INDEX(集計pivot売上!$28:$47,MATCH(集計2020年度売上!$B10,集計pivot売上!$A$28:$A$47,0),MATCH(集計2020年度売上!Y$5,集計pivot売上!$28:$28,0)),0)</f>
        <v>0</v>
      </c>
      <c r="AA10" s="56">
        <f>IFERROR(INDEX(集計pivot売上!$83:$109,MATCH(集計2020年度売上!$B10,集計pivot売上!$A$83:$A$109,0),MATCH(集計2020年度売上!Y$5,集計pivot売上!$83:$83,0)),0)</f>
        <v>0</v>
      </c>
      <c r="AB10" s="57">
        <f>IFERROR(INDEX(集計pivot売上!$118:$137,MATCH(集計2020年度売上!$B10,集計pivot売上!$A$118:$A$137,0),MATCH(集計2020年度売上!Y$5,集計pivot売上!$118:$118,0)),0)</f>
        <v>0</v>
      </c>
      <c r="AC10" s="58">
        <f>IFERROR(INDEX(集計pivot売上!$151:$170,MATCH(集計2020年度売上!$B10,集計pivot売上!$A$151:$A$170,0),MATCH(集計2020年度売上!Y$5,集計pivot売上!$151:$151,0)),0)</f>
        <v>0</v>
      </c>
      <c r="AD10" s="61">
        <f>IFERROR(INDEX(集計pivot売上!$54:$73,MATCH(集計2020年度売上!$B10,集計pivot売上!$A$54:$A$73,0),MATCH(集計2020年度売上!Y$5,集計pivot売上!$54:$54,0)),0)</f>
        <v>0</v>
      </c>
      <c r="AE10" s="59">
        <f t="shared" si="3"/>
        <v>0</v>
      </c>
      <c r="AF10" s="54">
        <f>IFERROR(INDEX(集計pivot売上!$3:$22,MATCH(集計2020年度売上!$B10,集計pivot売上!$A$3:$A$22,0),MATCH(集計2020年度売上!AF$5,集計pivot売上!$3:$3,0)),0)</f>
        <v>0</v>
      </c>
      <c r="AG10" s="55">
        <f>IFERROR(INDEX(集計pivot売上!$28:$47,MATCH(集計2020年度売上!$B10,集計pivot売上!$A$28:$A$47,0),MATCH(集計2020年度売上!AF$5,集計pivot売上!$28:$28,0)),0)</f>
        <v>0</v>
      </c>
      <c r="AH10" s="56">
        <f>IFERROR(INDEX(集計pivot売上!$83:$109,MATCH(集計2020年度売上!$B10,集計pivot売上!$A$83:$A$109,0),MATCH(集計2020年度売上!AF$5,集計pivot売上!$83:$83,0)),0)</f>
        <v>0</v>
      </c>
      <c r="AI10" s="57">
        <f>IFERROR(INDEX(集計pivot売上!$118:$137,MATCH(集計2020年度売上!$B10,集計pivot売上!$A$118:$A$137,0),MATCH(集計2020年度売上!AF$5,集計pivot売上!$118:$118,0)),0)</f>
        <v>0</v>
      </c>
      <c r="AJ10" s="58">
        <f>IFERROR(INDEX(集計pivot売上!$151:$170,MATCH(集計2020年度売上!$B10,集計pivot売上!$A$151:$A$170,0),MATCH(集計2020年度売上!AF$5,集計pivot売上!$151:$151,0)),0)</f>
        <v>0</v>
      </c>
      <c r="AK10" s="61">
        <f>IFERROR(INDEX(集計pivot売上!$54:$73,MATCH(集計2020年度売上!$B10,集計pivot売上!$A$54:$A$73,0),MATCH(集計2020年度売上!AF$5,集計pivot売上!$54:$54,0)),0)</f>
        <v>0</v>
      </c>
      <c r="AL10" s="59">
        <f t="shared" si="4"/>
        <v>0</v>
      </c>
      <c r="AM10" s="54">
        <f>IFERROR(INDEX(集計pivot売上!$3:$22,MATCH(集計2020年度売上!$B10,集計pivot売上!$A$3:$A$22,0),MATCH(集計2020年度売上!AM$5,集計pivot売上!$3:$3,0)),0)</f>
        <v>0</v>
      </c>
      <c r="AN10" s="55">
        <f>IFERROR(INDEX(集計pivot売上!$28:$47,MATCH(集計2020年度売上!$B10,集計pivot売上!$A$28:$A$47,0),MATCH(集計2020年度売上!AM$5,集計pivot売上!$28:$28,0)),0)</f>
        <v>0</v>
      </c>
      <c r="AO10" s="56">
        <f>IFERROR(INDEX(集計pivot売上!$83:$109,MATCH(集計2020年度売上!$B10,集計pivot売上!$A$83:$A$109,0),MATCH(集計2020年度売上!AM$5,集計pivot売上!$83:$83,0)),0)</f>
        <v>0</v>
      </c>
      <c r="AP10" s="57">
        <f>IFERROR(INDEX(集計pivot売上!$118:$137,MATCH(集計2020年度売上!$B10,集計pivot売上!$A$118:$A$137,0),MATCH(集計2020年度売上!AM$5,集計pivot売上!$118:$118,0)),0)</f>
        <v>0</v>
      </c>
      <c r="AQ10" s="58">
        <f>IFERROR(INDEX(集計pivot売上!$151:$170,MATCH(集計2020年度売上!$B10,集計pivot売上!$A$151:$A$170,0),MATCH(集計2020年度売上!AM$5,集計pivot売上!$151:$151,0)),0)</f>
        <v>0</v>
      </c>
      <c r="AR10" s="61">
        <f>IFERROR(INDEX(集計pivot売上!$54:$73,MATCH(集計2020年度売上!$B10,集計pivot売上!$A$54:$A$73,0),MATCH(集計2020年度売上!AM$5,集計pivot売上!$54:$54,0)),0)</f>
        <v>0</v>
      </c>
      <c r="AS10" s="59">
        <f t="shared" si="5"/>
        <v>0</v>
      </c>
      <c r="AT10" s="54">
        <f>IFERROR(INDEX(集計pivot売上!$3:$22,MATCH(集計2020年度売上!$B10,集計pivot売上!$A$3:$A$22,0),MATCH(集計2020年度売上!AT$5,集計pivot売上!$3:$3,0)),0)</f>
        <v>0</v>
      </c>
      <c r="AU10" s="55">
        <f>IFERROR(INDEX(集計pivot売上!$28:$47,MATCH(集計2020年度売上!$B10,集計pivot売上!$A$28:$A$47,0),MATCH(集計2020年度売上!AT$5,集計pivot売上!$28:$28,0)),0)</f>
        <v>0</v>
      </c>
      <c r="AV10" s="56">
        <f>IFERROR(INDEX(集計pivot売上!$83:$109,MATCH(集計2020年度売上!$B10,集計pivot売上!$A$83:$A$109,0),MATCH(集計2020年度売上!AT$5,集計pivot売上!$83:$83,0)),0)</f>
        <v>0</v>
      </c>
      <c r="AW10" s="57">
        <f>IFERROR(INDEX(集計pivot売上!$118:$137,MATCH(集計2020年度売上!$B10,集計pivot売上!$A$118:$A$137,0),MATCH(集計2020年度売上!AT$5,集計pivot売上!$118:$118,0)),0)</f>
        <v>0</v>
      </c>
      <c r="AX10" s="58">
        <f>IFERROR(INDEX(集計pivot売上!$151:$170,MATCH(集計2020年度売上!$B10,集計pivot売上!$A$151:$A$170,0),MATCH(集計2020年度売上!AT$5,集計pivot売上!$151:$151,0)),0)</f>
        <v>0</v>
      </c>
      <c r="AY10" s="61">
        <f>IFERROR(INDEX(集計pivot売上!$54:$73,MATCH(集計2020年度売上!$B10,集計pivot売上!$A$54:$A$73,0),MATCH(集計2020年度売上!AT$5,集計pivot売上!$54:$54,0)),0)</f>
        <v>0</v>
      </c>
      <c r="AZ10" s="59">
        <f t="shared" si="6"/>
        <v>0</v>
      </c>
      <c r="BA10" s="54">
        <f>IFERROR(INDEX(集計pivot売上!$3:$22,MATCH(集計2020年度売上!$B10,集計pivot売上!$A$3:$A$22,0),MATCH(集計2020年度売上!BA$5,集計pivot売上!$3:$3,0)),0)</f>
        <v>0</v>
      </c>
      <c r="BB10" s="55">
        <f>IFERROR(INDEX(集計pivot売上!$28:$47,MATCH(集計2020年度売上!$B10,集計pivot売上!$A$28:$A$47,0),MATCH(集計2020年度売上!BA$5,集計pivot売上!$28:$28,0)),0)</f>
        <v>0</v>
      </c>
      <c r="BC10" s="56">
        <f>IFERROR(INDEX(集計pivot売上!$83:$109,MATCH(集計2020年度売上!$B10,集計pivot売上!$A$83:$A$109,0),MATCH(集計2020年度売上!BA$5,集計pivot売上!$83:$83,0)),0)</f>
        <v>0</v>
      </c>
      <c r="BD10" s="57">
        <f>IFERROR(INDEX(集計pivot売上!$118:$137,MATCH(集計2020年度売上!$B10,集計pivot売上!$A$118:$A$137,0),MATCH(集計2020年度売上!BA$5,集計pivot売上!$118:$118,0)),0)</f>
        <v>0</v>
      </c>
      <c r="BE10" s="58">
        <f>IFERROR(INDEX(集計pivot売上!$151:$170,MATCH(集計2020年度売上!$B10,集計pivot売上!$A$151:$A$170,0),MATCH(集計2020年度売上!BA$5,集計pivot売上!$151:$151,0)),0)</f>
        <v>0</v>
      </c>
      <c r="BF10" s="61">
        <f>IFERROR(INDEX(集計pivot売上!$54:$73,MATCH(集計2020年度売上!$B10,集計pivot売上!$A$54:$A$73,0),MATCH(集計2020年度売上!BA$5,集計pivot売上!$54:$54,0)),0)</f>
        <v>0</v>
      </c>
      <c r="BG10" s="59">
        <f t="shared" si="7"/>
        <v>0</v>
      </c>
      <c r="BH10" s="54">
        <f>IFERROR(INDEX(集計pivot売上!$3:$22,MATCH(集計2020年度売上!$B10,集計pivot売上!$A$3:$A$22,0),MATCH(集計2020年度売上!BH$5,集計pivot売上!$3:$3,0)),0)</f>
        <v>0</v>
      </c>
      <c r="BI10" s="55">
        <f>IFERROR(INDEX(集計pivot売上!$28:$47,MATCH(集計2020年度売上!$B10,集計pivot売上!$A$28:$A$47,0),MATCH(集計2020年度売上!BH$5,集計pivot売上!$28:$28,0)),0)</f>
        <v>0</v>
      </c>
      <c r="BJ10" s="56">
        <f>IFERROR(INDEX(集計pivot売上!$83:$109,MATCH(集計2020年度売上!$B10,集計pivot売上!$A$83:$A$109,0),MATCH(集計2020年度売上!BH$5,集計pivot売上!$83:$83,0)),0)</f>
        <v>0</v>
      </c>
      <c r="BK10" s="57">
        <f>IFERROR(INDEX(集計pivot売上!$118:$137,MATCH(集計2020年度売上!$B10,集計pivot売上!$A$118:$A$137,0),MATCH(集計2020年度売上!BH$5,集計pivot売上!$118:$118,0)),0)</f>
        <v>0</v>
      </c>
      <c r="BL10" s="58">
        <f>IFERROR(INDEX(集計pivot売上!$151:$170,MATCH(集計2020年度売上!$B10,集計pivot売上!$A$151:$A$170,0),MATCH(集計2020年度売上!BH$5,集計pivot売上!$151:$151,0)),0)</f>
        <v>0</v>
      </c>
      <c r="BM10" s="61">
        <f>IFERROR(INDEX(集計pivot売上!$54:$73,MATCH(集計2020年度売上!$B10,集計pivot売上!$A$54:$A$73,0),MATCH(集計2020年度売上!BH$5,集計pivot売上!$54:$54,0)),0)</f>
        <v>0</v>
      </c>
      <c r="BN10" s="59">
        <f t="shared" si="8"/>
        <v>0</v>
      </c>
      <c r="BO10" s="54">
        <f>IFERROR(INDEX(集計pivot売上!$3:$22,MATCH(集計2020年度売上!$B10,集計pivot売上!$A$3:$A$22,0),MATCH(集計2020年度売上!BO$5,集計pivot売上!$3:$3,0)),0)</f>
        <v>0</v>
      </c>
      <c r="BP10" s="55">
        <f>IFERROR(INDEX(集計pivot売上!$28:$47,MATCH(集計2020年度売上!$B10,集計pivot売上!$A$28:$A$47,0),MATCH(集計2020年度売上!BO$5,集計pivot売上!$28:$28,0)),0)</f>
        <v>0</v>
      </c>
      <c r="BQ10" s="56">
        <f>IFERROR(INDEX(集計pivot売上!$83:$109,MATCH(集計2020年度売上!$B10,集計pivot売上!$A$83:$A$109,0),MATCH(集計2020年度売上!BO$5,集計pivot売上!$83:$83,0)),0)</f>
        <v>0</v>
      </c>
      <c r="BR10" s="57">
        <f>IFERROR(INDEX(集計pivot売上!$118:$137,MATCH(集計2020年度売上!$B10,集計pivot売上!$A$118:$A$137,0),MATCH(集計2020年度売上!BO$5,集計pivot売上!$118:$118,0)),0)</f>
        <v>0</v>
      </c>
      <c r="BS10" s="58">
        <f>IFERROR(INDEX(集計pivot売上!$151:$170,MATCH(集計2020年度売上!$B10,集計pivot売上!$A$151:$A$170,0),MATCH(集計2020年度売上!BO$5,集計pivot売上!$151:$151,0)),0)</f>
        <v>0</v>
      </c>
      <c r="BT10" s="61">
        <f>IFERROR(INDEX(集計pivot売上!$54:$73,MATCH(集計2020年度売上!$B10,集計pivot売上!$A$54:$A$73,0),MATCH(集計2020年度売上!BO$5,集計pivot売上!$54:$54,0)),0)</f>
        <v>0</v>
      </c>
      <c r="BU10" s="59">
        <f t="shared" si="9"/>
        <v>0</v>
      </c>
      <c r="BV10" s="54">
        <f>IFERROR(INDEX(集計pivot売上!$3:$22,MATCH(集計2020年度売上!$B10,集計pivot売上!$A$3:$A$22,0),MATCH(集計2020年度売上!BV$5,集計pivot売上!$3:$3,0)),0)</f>
        <v>0</v>
      </c>
      <c r="BW10" s="55">
        <f>IFERROR(INDEX(集計pivot売上!$28:$47,MATCH(集計2020年度売上!$B10,集計pivot売上!$A$28:$A$47,0),MATCH(集計2020年度売上!BV$5,集計pivot売上!$28:$28,0)),0)</f>
        <v>0</v>
      </c>
      <c r="BX10" s="56">
        <f>IFERROR(INDEX(集計pivot売上!$83:$109,MATCH(集計2020年度売上!$B10,集計pivot売上!$A$83:$A$109,0),MATCH(集計2020年度売上!BV$5,集計pivot売上!$83:$83,0)),0)</f>
        <v>0</v>
      </c>
      <c r="BY10" s="57">
        <f>IFERROR(INDEX(集計pivot売上!$118:$137,MATCH(集計2020年度売上!$B10,集計pivot売上!$A$118:$A$137,0),MATCH(集計2020年度売上!BV$5,集計pivot売上!$118:$118,0)),0)</f>
        <v>0</v>
      </c>
      <c r="BZ10" s="58">
        <f>IFERROR(INDEX(集計pivot売上!$151:$170,MATCH(集計2020年度売上!$B10,集計pivot売上!$A$151:$A$170,0),MATCH(集計2020年度売上!BV$5,集計pivot売上!$151:$151,0)),0)</f>
        <v>0</v>
      </c>
      <c r="CA10" s="61">
        <f>IFERROR(INDEX(集計pivot売上!$54:$73,MATCH(集計2020年度売上!$B10,集計pivot売上!$A$54:$A$73,0),MATCH(集計2020年度売上!BV$5,集計pivot売上!$54:$54,0)),0)</f>
        <v>0</v>
      </c>
      <c r="CB10" s="59">
        <f t="shared" si="10"/>
        <v>0</v>
      </c>
      <c r="CC10" s="54">
        <f>IFERROR(INDEX(集計pivot売上!$3:$22,MATCH(集計2020年度売上!$B10,集計pivot売上!$A$3:$A$22,0),MATCH(集計2020年度売上!CC$5,集計pivot売上!$3:$3,0)),0)</f>
        <v>0</v>
      </c>
      <c r="CD10" s="55">
        <f>IFERROR(INDEX(集計pivot売上!$28:$47,MATCH(集計2020年度売上!$B10,集計pivot売上!$A$28:$A$47,0),MATCH(集計2020年度売上!CC$5,集計pivot売上!$28:$28,0)),0)</f>
        <v>0</v>
      </c>
      <c r="CE10" s="56">
        <f>IFERROR(INDEX(集計pivot売上!$83:$109,MATCH(集計2020年度売上!$B10,集計pivot売上!$A$83:$A$109,0),MATCH(集計2020年度売上!CC$5,集計pivot売上!$83:$83,0)),0)</f>
        <v>0</v>
      </c>
      <c r="CF10" s="57">
        <f>IFERROR(INDEX(集計pivot売上!$118:$137,MATCH(集計2020年度売上!$B10,集計pivot売上!$A$118:$A$137,0),MATCH(集計2020年度売上!CC$5,集計pivot売上!$118:$118,0)),0)</f>
        <v>0</v>
      </c>
      <c r="CG10" s="58">
        <f>IFERROR(INDEX(集計pivot売上!$151:$170,MATCH(集計2020年度売上!$B10,集計pivot売上!$A$151:$A$170,0),MATCH(集計2020年度売上!CC$5,集計pivot売上!$151:$151,0)),0)</f>
        <v>0</v>
      </c>
      <c r="CH10" s="61">
        <f>IFERROR(INDEX(集計pivot売上!$54:$73,MATCH(集計2020年度売上!$B10,集計pivot売上!$A$54:$A$73,0),MATCH(集計2020年度売上!CC$5,集計pivot売上!$54:$54,0)),0)</f>
        <v>0</v>
      </c>
      <c r="CI10" s="63">
        <f t="shared" si="11"/>
        <v>0</v>
      </c>
    </row>
    <row r="11" spans="2:87" s="46" customFormat="1" x14ac:dyDescent="0.55000000000000004">
      <c r="B11" s="52" t="str">
        <f>'master（記入例）'!AL7</f>
        <v>みりん</v>
      </c>
      <c r="C11" s="53"/>
      <c r="D11" s="54">
        <f>IFERROR(INDEX(集計pivot売上!$3:$22,MATCH(集計2020年度売上!$B11,集計pivot売上!$A$3:$A$22,0),MATCH(集計2020年度売上!D$5,集計pivot売上!$3:$3,0)),0)</f>
        <v>0</v>
      </c>
      <c r="E11" s="55">
        <f>IFERROR(INDEX(集計pivot売上!$28:$47,MATCH(集計2020年度売上!$B11,集計pivot売上!$A$28:$A$47,0),MATCH(集計2020年度売上!D$5,集計pivot売上!$28:$28,0)),0)</f>
        <v>0</v>
      </c>
      <c r="F11" s="56">
        <f>IFERROR(INDEX(集計pivot売上!$83:$109,MATCH(集計2020年度売上!$B11,集計pivot売上!$A$83:$A$109,0),MATCH(集計2020年度売上!D$5,集計pivot売上!$83:$83,0)),0)</f>
        <v>0</v>
      </c>
      <c r="G11" s="57">
        <f>IFERROR(INDEX(集計pivot売上!$118:$137,MATCH(集計2020年度売上!$B11,集計pivot売上!$A$118:$A$137,0),MATCH(集計2020年度売上!D$5,集計pivot売上!$118:$118,0)),0)</f>
        <v>0</v>
      </c>
      <c r="H11" s="58">
        <f>IFERROR(INDEX(集計pivot売上!$151:$170,MATCH(集計2020年度売上!$B11,集計pivot売上!$A$151:$A$170,0),MATCH(集計2020年度売上!D$5,集計pivot売上!$151:$151,0)),0)</f>
        <v>0</v>
      </c>
      <c r="I11" s="61">
        <f>IFERROR(INDEX(集計pivot売上!$54:$73,MATCH(集計2020年度売上!$B11,集計pivot売上!$A$54:$A$73,0),MATCH(集計2020年度売上!D$5,集計pivot売上!$54:$54,0)),0)</f>
        <v>0</v>
      </c>
      <c r="J11" s="59">
        <f t="shared" si="0"/>
        <v>0</v>
      </c>
      <c r="K11" s="54">
        <f>IFERROR(INDEX(集計pivot売上!$3:$22,MATCH(集計2020年度売上!$B11,集計pivot売上!$A$3:$A$22,0),MATCH(集計2020年度売上!K$5,集計pivot売上!$3:$3,0)),0)</f>
        <v>0</v>
      </c>
      <c r="L11" s="55">
        <f>IFERROR(INDEX(集計pivot売上!$28:$47,MATCH(集計2020年度売上!$B11,集計pivot売上!$A$28:$A$47,0),MATCH(集計2020年度売上!K$5,集計pivot売上!$28:$28,0)),0)</f>
        <v>0</v>
      </c>
      <c r="M11" s="56">
        <f>IFERROR(INDEX(集計pivot売上!$83:$109,MATCH(集計2020年度売上!$B11,集計pivot売上!$A$83:$A$109,0),MATCH(集計2020年度売上!K$5,集計pivot売上!$83:$83,0)),0)</f>
        <v>0</v>
      </c>
      <c r="N11" s="57">
        <f>IFERROR(INDEX(集計pivot売上!$118:$137,MATCH(集計2020年度売上!$B11,集計pivot売上!$A$118:$A$137,0),MATCH(集計2020年度売上!K$5,集計pivot売上!$118:$118,0)),0)</f>
        <v>0</v>
      </c>
      <c r="O11" s="58">
        <f>IFERROR(INDEX(集計pivot売上!$151:$170,MATCH(集計2020年度売上!$B11,集計pivot売上!$A$151:$A$170,0),MATCH(集計2020年度売上!K$5,集計pivot売上!$151:$151,0)),0)</f>
        <v>0</v>
      </c>
      <c r="P11" s="61">
        <f>IFERROR(INDEX(集計pivot売上!$54:$73,MATCH(集計2020年度売上!$B11,集計pivot売上!$A$54:$A$73,0),MATCH(集計2020年度売上!K$5,集計pivot売上!$54:$54,0)),0)</f>
        <v>0</v>
      </c>
      <c r="Q11" s="59">
        <f t="shared" si="1"/>
        <v>0</v>
      </c>
      <c r="R11" s="54">
        <f>IFERROR(INDEX(集計pivot売上!$3:$22,MATCH(集計2020年度売上!$B11,集計pivot売上!$A$3:$A$22,0),MATCH(集計2020年度売上!R$5,集計pivot売上!$3:$3,0)),0)</f>
        <v>0</v>
      </c>
      <c r="S11" s="55">
        <f>IFERROR(INDEX(集計pivot売上!$28:$47,MATCH(集計2020年度売上!$B11,集計pivot売上!$A$28:$A$47,0),MATCH(集計2020年度売上!R$5,集計pivot売上!$28:$28,0)),0)</f>
        <v>0</v>
      </c>
      <c r="T11" s="56">
        <f>IFERROR(INDEX(集計pivot売上!$83:$109,MATCH(集計2020年度売上!$B11,集計pivot売上!$A$83:$A$109,0),MATCH(集計2020年度売上!R$5,集計pivot売上!$83:$83,0)),0)</f>
        <v>0</v>
      </c>
      <c r="U11" s="57">
        <f>IFERROR(INDEX(集計pivot売上!$118:$137,MATCH(集計2020年度売上!$B11,集計pivot売上!$A$118:$A$137,0),MATCH(集計2020年度売上!R$5,集計pivot売上!$118:$118,0)),0)</f>
        <v>0</v>
      </c>
      <c r="V11" s="58">
        <f>IFERROR(INDEX(集計pivot売上!$151:$170,MATCH(集計2020年度売上!$B11,集計pivot売上!$A$151:$A$170,0),MATCH(集計2020年度売上!R$5,集計pivot売上!$151:$151,0)),0)</f>
        <v>0</v>
      </c>
      <c r="W11" s="61">
        <f>IFERROR(INDEX(集計pivot売上!$54:$73,MATCH(集計2020年度売上!$B11,集計pivot売上!$A$54:$A$73,0),MATCH(集計2020年度売上!R$5,集計pivot売上!$54:$54,0)),0)</f>
        <v>0</v>
      </c>
      <c r="X11" s="59">
        <f t="shared" si="2"/>
        <v>0</v>
      </c>
      <c r="Y11" s="54">
        <f>IFERROR(INDEX(集計pivot売上!$3:$22,MATCH(集計2020年度売上!$B11,集計pivot売上!$A$3:$A$22,0),MATCH(集計2020年度売上!Y$5,集計pivot売上!$3:$3,0)),0)</f>
        <v>0</v>
      </c>
      <c r="Z11" s="55">
        <f>IFERROR(INDEX(集計pivot売上!$28:$47,MATCH(集計2020年度売上!$B11,集計pivot売上!$A$28:$A$47,0),MATCH(集計2020年度売上!Y$5,集計pivot売上!$28:$28,0)),0)</f>
        <v>0</v>
      </c>
      <c r="AA11" s="56">
        <f>IFERROR(INDEX(集計pivot売上!$83:$109,MATCH(集計2020年度売上!$B11,集計pivot売上!$A$83:$A$109,0),MATCH(集計2020年度売上!Y$5,集計pivot売上!$83:$83,0)),0)</f>
        <v>0</v>
      </c>
      <c r="AB11" s="57">
        <f>IFERROR(INDEX(集計pivot売上!$118:$137,MATCH(集計2020年度売上!$B11,集計pivot売上!$A$118:$A$137,0),MATCH(集計2020年度売上!Y$5,集計pivot売上!$118:$118,0)),0)</f>
        <v>0</v>
      </c>
      <c r="AC11" s="58">
        <f>IFERROR(INDEX(集計pivot売上!$151:$170,MATCH(集計2020年度売上!$B11,集計pivot売上!$A$151:$A$170,0),MATCH(集計2020年度売上!Y$5,集計pivot売上!$151:$151,0)),0)</f>
        <v>0</v>
      </c>
      <c r="AD11" s="61">
        <f>IFERROR(INDEX(集計pivot売上!$54:$73,MATCH(集計2020年度売上!$B11,集計pivot売上!$A$54:$A$73,0),MATCH(集計2020年度売上!Y$5,集計pivot売上!$54:$54,0)),0)</f>
        <v>0</v>
      </c>
      <c r="AE11" s="59">
        <f t="shared" si="3"/>
        <v>0</v>
      </c>
      <c r="AF11" s="54">
        <f>IFERROR(INDEX(集計pivot売上!$3:$22,MATCH(集計2020年度売上!$B11,集計pivot売上!$A$3:$A$22,0),MATCH(集計2020年度売上!AF$5,集計pivot売上!$3:$3,0)),0)</f>
        <v>0</v>
      </c>
      <c r="AG11" s="55">
        <f>IFERROR(INDEX(集計pivot売上!$28:$47,MATCH(集計2020年度売上!$B11,集計pivot売上!$A$28:$A$47,0),MATCH(集計2020年度売上!AF$5,集計pivot売上!$28:$28,0)),0)</f>
        <v>0</v>
      </c>
      <c r="AH11" s="56">
        <f>IFERROR(INDEX(集計pivot売上!$83:$109,MATCH(集計2020年度売上!$B11,集計pivot売上!$A$83:$A$109,0),MATCH(集計2020年度売上!AF$5,集計pivot売上!$83:$83,0)),0)</f>
        <v>0</v>
      </c>
      <c r="AI11" s="57">
        <f>IFERROR(INDEX(集計pivot売上!$118:$137,MATCH(集計2020年度売上!$B11,集計pivot売上!$A$118:$A$137,0),MATCH(集計2020年度売上!AF$5,集計pivot売上!$118:$118,0)),0)</f>
        <v>0</v>
      </c>
      <c r="AJ11" s="58">
        <f>IFERROR(INDEX(集計pivot売上!$151:$170,MATCH(集計2020年度売上!$B11,集計pivot売上!$A$151:$A$170,0),MATCH(集計2020年度売上!AF$5,集計pivot売上!$151:$151,0)),0)</f>
        <v>0</v>
      </c>
      <c r="AK11" s="61">
        <f>IFERROR(INDEX(集計pivot売上!$54:$73,MATCH(集計2020年度売上!$B11,集計pivot売上!$A$54:$A$73,0),MATCH(集計2020年度売上!AF$5,集計pivot売上!$54:$54,0)),0)</f>
        <v>0</v>
      </c>
      <c r="AL11" s="59">
        <f t="shared" si="4"/>
        <v>0</v>
      </c>
      <c r="AM11" s="54">
        <f>IFERROR(INDEX(集計pivot売上!$3:$22,MATCH(集計2020年度売上!$B11,集計pivot売上!$A$3:$A$22,0),MATCH(集計2020年度売上!AM$5,集計pivot売上!$3:$3,0)),0)</f>
        <v>0</v>
      </c>
      <c r="AN11" s="55">
        <f>IFERROR(INDEX(集計pivot売上!$28:$47,MATCH(集計2020年度売上!$B11,集計pivot売上!$A$28:$A$47,0),MATCH(集計2020年度売上!AM$5,集計pivot売上!$28:$28,0)),0)</f>
        <v>0</v>
      </c>
      <c r="AO11" s="56">
        <f>IFERROR(INDEX(集計pivot売上!$83:$109,MATCH(集計2020年度売上!$B11,集計pivot売上!$A$83:$A$109,0),MATCH(集計2020年度売上!AM$5,集計pivot売上!$83:$83,0)),0)</f>
        <v>0</v>
      </c>
      <c r="AP11" s="57">
        <f>IFERROR(INDEX(集計pivot売上!$118:$137,MATCH(集計2020年度売上!$B11,集計pivot売上!$A$118:$A$137,0),MATCH(集計2020年度売上!AM$5,集計pivot売上!$118:$118,0)),0)</f>
        <v>0</v>
      </c>
      <c r="AQ11" s="58">
        <f>IFERROR(INDEX(集計pivot売上!$151:$170,MATCH(集計2020年度売上!$B11,集計pivot売上!$A$151:$A$170,0),MATCH(集計2020年度売上!AM$5,集計pivot売上!$151:$151,0)),0)</f>
        <v>0</v>
      </c>
      <c r="AR11" s="61">
        <f>IFERROR(INDEX(集計pivot売上!$54:$73,MATCH(集計2020年度売上!$B11,集計pivot売上!$A$54:$A$73,0),MATCH(集計2020年度売上!AM$5,集計pivot売上!$54:$54,0)),0)</f>
        <v>0</v>
      </c>
      <c r="AS11" s="59">
        <f t="shared" si="5"/>
        <v>0</v>
      </c>
      <c r="AT11" s="54">
        <f>IFERROR(INDEX(集計pivot売上!$3:$22,MATCH(集計2020年度売上!$B11,集計pivot売上!$A$3:$A$22,0),MATCH(集計2020年度売上!AT$5,集計pivot売上!$3:$3,0)),0)</f>
        <v>0</v>
      </c>
      <c r="AU11" s="55">
        <f>IFERROR(INDEX(集計pivot売上!$28:$47,MATCH(集計2020年度売上!$B11,集計pivot売上!$A$28:$A$47,0),MATCH(集計2020年度売上!AT$5,集計pivot売上!$28:$28,0)),0)</f>
        <v>0</v>
      </c>
      <c r="AV11" s="56">
        <f>IFERROR(INDEX(集計pivot売上!$83:$109,MATCH(集計2020年度売上!$B11,集計pivot売上!$A$83:$A$109,0),MATCH(集計2020年度売上!AT$5,集計pivot売上!$83:$83,0)),0)</f>
        <v>0</v>
      </c>
      <c r="AW11" s="57">
        <f>IFERROR(INDEX(集計pivot売上!$118:$137,MATCH(集計2020年度売上!$B11,集計pivot売上!$A$118:$A$137,0),MATCH(集計2020年度売上!AT$5,集計pivot売上!$118:$118,0)),0)</f>
        <v>0</v>
      </c>
      <c r="AX11" s="58">
        <f>IFERROR(INDEX(集計pivot売上!$151:$170,MATCH(集計2020年度売上!$B11,集計pivot売上!$A$151:$A$170,0),MATCH(集計2020年度売上!AT$5,集計pivot売上!$151:$151,0)),0)</f>
        <v>0</v>
      </c>
      <c r="AY11" s="61">
        <f>IFERROR(INDEX(集計pivot売上!$54:$73,MATCH(集計2020年度売上!$B11,集計pivot売上!$A$54:$A$73,0),MATCH(集計2020年度売上!AT$5,集計pivot売上!$54:$54,0)),0)</f>
        <v>0</v>
      </c>
      <c r="AZ11" s="59">
        <f t="shared" si="6"/>
        <v>0</v>
      </c>
      <c r="BA11" s="54">
        <f>IFERROR(INDEX(集計pivot売上!$3:$22,MATCH(集計2020年度売上!$B11,集計pivot売上!$A$3:$A$22,0),MATCH(集計2020年度売上!BA$5,集計pivot売上!$3:$3,0)),0)</f>
        <v>0</v>
      </c>
      <c r="BB11" s="55">
        <f>IFERROR(INDEX(集計pivot売上!$28:$47,MATCH(集計2020年度売上!$B11,集計pivot売上!$A$28:$A$47,0),MATCH(集計2020年度売上!BA$5,集計pivot売上!$28:$28,0)),0)</f>
        <v>0</v>
      </c>
      <c r="BC11" s="56">
        <f>IFERROR(INDEX(集計pivot売上!$83:$109,MATCH(集計2020年度売上!$B11,集計pivot売上!$A$83:$A$109,0),MATCH(集計2020年度売上!BA$5,集計pivot売上!$83:$83,0)),0)</f>
        <v>0</v>
      </c>
      <c r="BD11" s="57">
        <f>IFERROR(INDEX(集計pivot売上!$118:$137,MATCH(集計2020年度売上!$B11,集計pivot売上!$A$118:$A$137,0),MATCH(集計2020年度売上!BA$5,集計pivot売上!$118:$118,0)),0)</f>
        <v>0</v>
      </c>
      <c r="BE11" s="58">
        <f>IFERROR(INDEX(集計pivot売上!$151:$170,MATCH(集計2020年度売上!$B11,集計pivot売上!$A$151:$A$170,0),MATCH(集計2020年度売上!BA$5,集計pivot売上!$151:$151,0)),0)</f>
        <v>0</v>
      </c>
      <c r="BF11" s="61">
        <f>IFERROR(INDEX(集計pivot売上!$54:$73,MATCH(集計2020年度売上!$B11,集計pivot売上!$A$54:$A$73,0),MATCH(集計2020年度売上!BA$5,集計pivot売上!$54:$54,0)),0)</f>
        <v>0</v>
      </c>
      <c r="BG11" s="59">
        <f t="shared" si="7"/>
        <v>0</v>
      </c>
      <c r="BH11" s="54">
        <f>IFERROR(INDEX(集計pivot売上!$3:$22,MATCH(集計2020年度売上!$B11,集計pivot売上!$A$3:$A$22,0),MATCH(集計2020年度売上!BH$5,集計pivot売上!$3:$3,0)),0)</f>
        <v>0</v>
      </c>
      <c r="BI11" s="55">
        <f>IFERROR(INDEX(集計pivot売上!$28:$47,MATCH(集計2020年度売上!$B11,集計pivot売上!$A$28:$A$47,0),MATCH(集計2020年度売上!BH$5,集計pivot売上!$28:$28,0)),0)</f>
        <v>0</v>
      </c>
      <c r="BJ11" s="56">
        <f>IFERROR(INDEX(集計pivot売上!$83:$109,MATCH(集計2020年度売上!$B11,集計pivot売上!$A$83:$A$109,0),MATCH(集計2020年度売上!BH$5,集計pivot売上!$83:$83,0)),0)</f>
        <v>0</v>
      </c>
      <c r="BK11" s="57">
        <f>IFERROR(INDEX(集計pivot売上!$118:$137,MATCH(集計2020年度売上!$B11,集計pivot売上!$A$118:$A$137,0),MATCH(集計2020年度売上!BH$5,集計pivot売上!$118:$118,0)),0)</f>
        <v>0</v>
      </c>
      <c r="BL11" s="58">
        <f>IFERROR(INDEX(集計pivot売上!$151:$170,MATCH(集計2020年度売上!$B11,集計pivot売上!$A$151:$A$170,0),MATCH(集計2020年度売上!BH$5,集計pivot売上!$151:$151,0)),0)</f>
        <v>0</v>
      </c>
      <c r="BM11" s="61">
        <f>IFERROR(INDEX(集計pivot売上!$54:$73,MATCH(集計2020年度売上!$B11,集計pivot売上!$A$54:$A$73,0),MATCH(集計2020年度売上!BH$5,集計pivot売上!$54:$54,0)),0)</f>
        <v>0</v>
      </c>
      <c r="BN11" s="59">
        <f t="shared" si="8"/>
        <v>0</v>
      </c>
      <c r="BO11" s="54">
        <f>IFERROR(INDEX(集計pivot売上!$3:$22,MATCH(集計2020年度売上!$B11,集計pivot売上!$A$3:$A$22,0),MATCH(集計2020年度売上!BO$5,集計pivot売上!$3:$3,0)),0)</f>
        <v>0</v>
      </c>
      <c r="BP11" s="55">
        <f>IFERROR(INDEX(集計pivot売上!$28:$47,MATCH(集計2020年度売上!$B11,集計pivot売上!$A$28:$A$47,0),MATCH(集計2020年度売上!BO$5,集計pivot売上!$28:$28,0)),0)</f>
        <v>0</v>
      </c>
      <c r="BQ11" s="56">
        <f>IFERROR(INDEX(集計pivot売上!$83:$109,MATCH(集計2020年度売上!$B11,集計pivot売上!$A$83:$A$109,0),MATCH(集計2020年度売上!BO$5,集計pivot売上!$83:$83,0)),0)</f>
        <v>0</v>
      </c>
      <c r="BR11" s="57">
        <f>IFERROR(INDEX(集計pivot売上!$118:$137,MATCH(集計2020年度売上!$B11,集計pivot売上!$A$118:$A$137,0),MATCH(集計2020年度売上!BO$5,集計pivot売上!$118:$118,0)),0)</f>
        <v>0</v>
      </c>
      <c r="BS11" s="58">
        <f>IFERROR(INDEX(集計pivot売上!$151:$170,MATCH(集計2020年度売上!$B11,集計pivot売上!$A$151:$A$170,0),MATCH(集計2020年度売上!BO$5,集計pivot売上!$151:$151,0)),0)</f>
        <v>0</v>
      </c>
      <c r="BT11" s="61">
        <f>IFERROR(INDEX(集計pivot売上!$54:$73,MATCH(集計2020年度売上!$B11,集計pivot売上!$A$54:$A$73,0),MATCH(集計2020年度売上!BO$5,集計pivot売上!$54:$54,0)),0)</f>
        <v>0</v>
      </c>
      <c r="BU11" s="59">
        <f t="shared" si="9"/>
        <v>0</v>
      </c>
      <c r="BV11" s="54">
        <f>IFERROR(INDEX(集計pivot売上!$3:$22,MATCH(集計2020年度売上!$B11,集計pivot売上!$A$3:$A$22,0),MATCH(集計2020年度売上!BV$5,集計pivot売上!$3:$3,0)),0)</f>
        <v>0</v>
      </c>
      <c r="BW11" s="55">
        <f>IFERROR(INDEX(集計pivot売上!$28:$47,MATCH(集計2020年度売上!$B11,集計pivot売上!$A$28:$A$47,0),MATCH(集計2020年度売上!BV$5,集計pivot売上!$28:$28,0)),0)</f>
        <v>0</v>
      </c>
      <c r="BX11" s="56">
        <f>IFERROR(INDEX(集計pivot売上!$83:$109,MATCH(集計2020年度売上!$B11,集計pivot売上!$A$83:$A$109,0),MATCH(集計2020年度売上!BV$5,集計pivot売上!$83:$83,0)),0)</f>
        <v>0</v>
      </c>
      <c r="BY11" s="57">
        <f>IFERROR(INDEX(集計pivot売上!$118:$137,MATCH(集計2020年度売上!$B11,集計pivot売上!$A$118:$A$137,0),MATCH(集計2020年度売上!BV$5,集計pivot売上!$118:$118,0)),0)</f>
        <v>0</v>
      </c>
      <c r="BZ11" s="58">
        <f>IFERROR(INDEX(集計pivot売上!$151:$170,MATCH(集計2020年度売上!$B11,集計pivot売上!$A$151:$A$170,0),MATCH(集計2020年度売上!BV$5,集計pivot売上!$151:$151,0)),0)</f>
        <v>0</v>
      </c>
      <c r="CA11" s="61">
        <f>IFERROR(INDEX(集計pivot売上!$54:$73,MATCH(集計2020年度売上!$B11,集計pivot売上!$A$54:$A$73,0),MATCH(集計2020年度売上!BV$5,集計pivot売上!$54:$54,0)),0)</f>
        <v>0</v>
      </c>
      <c r="CB11" s="59">
        <f t="shared" si="10"/>
        <v>0</v>
      </c>
      <c r="CC11" s="54">
        <f>IFERROR(INDEX(集計pivot売上!$3:$22,MATCH(集計2020年度売上!$B11,集計pivot売上!$A$3:$A$22,0),MATCH(集計2020年度売上!CC$5,集計pivot売上!$3:$3,0)),0)</f>
        <v>0</v>
      </c>
      <c r="CD11" s="55">
        <f>IFERROR(INDEX(集計pivot売上!$28:$47,MATCH(集計2020年度売上!$B11,集計pivot売上!$A$28:$A$47,0),MATCH(集計2020年度売上!CC$5,集計pivot売上!$28:$28,0)),0)</f>
        <v>0</v>
      </c>
      <c r="CE11" s="56">
        <f>IFERROR(INDEX(集計pivot売上!$83:$109,MATCH(集計2020年度売上!$B11,集計pivot売上!$A$83:$A$109,0),MATCH(集計2020年度売上!CC$5,集計pivot売上!$83:$83,0)),0)</f>
        <v>0</v>
      </c>
      <c r="CF11" s="57">
        <f>IFERROR(INDEX(集計pivot売上!$118:$137,MATCH(集計2020年度売上!$B11,集計pivot売上!$A$118:$A$137,0),MATCH(集計2020年度売上!CC$5,集計pivot売上!$118:$118,0)),0)</f>
        <v>0</v>
      </c>
      <c r="CG11" s="58">
        <f>IFERROR(INDEX(集計pivot売上!$151:$170,MATCH(集計2020年度売上!$B11,集計pivot売上!$A$151:$A$170,0),MATCH(集計2020年度売上!CC$5,集計pivot売上!$151:$151,0)),0)</f>
        <v>0</v>
      </c>
      <c r="CH11" s="61">
        <f>IFERROR(INDEX(集計pivot売上!$54:$73,MATCH(集計2020年度売上!$B11,集計pivot売上!$A$54:$A$73,0),MATCH(集計2020年度売上!CC$5,集計pivot売上!$54:$54,0)),0)</f>
        <v>0</v>
      </c>
      <c r="CI11" s="63">
        <f t="shared" si="11"/>
        <v>0</v>
      </c>
    </row>
    <row r="12" spans="2:87" s="46" customFormat="1" x14ac:dyDescent="0.55000000000000004">
      <c r="B12" s="52" t="str">
        <f>'master（記入例）'!AL8</f>
        <v>ビール</v>
      </c>
      <c r="C12" s="53"/>
      <c r="D12" s="54">
        <f>IFERROR(INDEX(集計pivot売上!$3:$22,MATCH(集計2020年度売上!$B12,集計pivot売上!$A$3:$A$22,0),MATCH(集計2020年度売上!D$5,集計pivot売上!$3:$3,0)),0)</f>
        <v>0</v>
      </c>
      <c r="E12" s="55">
        <f>IFERROR(INDEX(集計pivot売上!$28:$47,MATCH(集計2020年度売上!$B12,集計pivot売上!$A$28:$A$47,0),MATCH(集計2020年度売上!D$5,集計pivot売上!$28:$28,0)),0)</f>
        <v>0</v>
      </c>
      <c r="F12" s="56">
        <f>IFERROR(INDEX(集計pivot売上!$83:$109,MATCH(集計2020年度売上!$B12,集計pivot売上!$A$83:$A$109,0),MATCH(集計2020年度売上!D$5,集計pivot売上!$83:$83,0)),0)</f>
        <v>0</v>
      </c>
      <c r="G12" s="57">
        <f>IFERROR(INDEX(集計pivot売上!$118:$137,MATCH(集計2020年度売上!$B12,集計pivot売上!$A$118:$A$137,0),MATCH(集計2020年度売上!D$5,集計pivot売上!$118:$118,0)),0)</f>
        <v>0</v>
      </c>
      <c r="H12" s="58">
        <f>IFERROR(INDEX(集計pivot売上!$151:$170,MATCH(集計2020年度売上!$B12,集計pivot売上!$A$151:$A$170,0),MATCH(集計2020年度売上!D$5,集計pivot売上!$151:$151,0)),0)</f>
        <v>0</v>
      </c>
      <c r="I12" s="61">
        <f>IFERROR(INDEX(集計pivot売上!$54:$73,MATCH(集計2020年度売上!$B12,集計pivot売上!$A$54:$A$73,0),MATCH(集計2020年度売上!D$5,集計pivot売上!$54:$54,0)),0)</f>
        <v>0</v>
      </c>
      <c r="J12" s="59">
        <f t="shared" si="0"/>
        <v>0</v>
      </c>
      <c r="K12" s="54">
        <f>IFERROR(INDEX(集計pivot売上!$3:$22,MATCH(集計2020年度売上!$B12,集計pivot売上!$A$3:$A$22,0),MATCH(集計2020年度売上!K$5,集計pivot売上!$3:$3,0)),0)</f>
        <v>0</v>
      </c>
      <c r="L12" s="55">
        <f>IFERROR(INDEX(集計pivot売上!$28:$47,MATCH(集計2020年度売上!$B12,集計pivot売上!$A$28:$A$47,0),MATCH(集計2020年度売上!K$5,集計pivot売上!$28:$28,0)),0)</f>
        <v>0</v>
      </c>
      <c r="M12" s="56">
        <f>IFERROR(INDEX(集計pivot売上!$83:$109,MATCH(集計2020年度売上!$B12,集計pivot売上!$A$83:$A$109,0),MATCH(集計2020年度売上!K$5,集計pivot売上!$83:$83,0)),0)</f>
        <v>0</v>
      </c>
      <c r="N12" s="57">
        <f>IFERROR(INDEX(集計pivot売上!$118:$137,MATCH(集計2020年度売上!$B12,集計pivot売上!$A$118:$A$137,0),MATCH(集計2020年度売上!K$5,集計pivot売上!$118:$118,0)),0)</f>
        <v>0</v>
      </c>
      <c r="O12" s="58">
        <f>IFERROR(INDEX(集計pivot売上!$151:$170,MATCH(集計2020年度売上!$B12,集計pivot売上!$A$151:$A$170,0),MATCH(集計2020年度売上!K$5,集計pivot売上!$151:$151,0)),0)</f>
        <v>0</v>
      </c>
      <c r="P12" s="61">
        <f>IFERROR(INDEX(集計pivot売上!$54:$73,MATCH(集計2020年度売上!$B12,集計pivot売上!$A$54:$A$73,0),MATCH(集計2020年度売上!K$5,集計pivot売上!$54:$54,0)),0)</f>
        <v>0</v>
      </c>
      <c r="Q12" s="59">
        <f t="shared" si="1"/>
        <v>0</v>
      </c>
      <c r="R12" s="54">
        <f>IFERROR(INDEX(集計pivot売上!$3:$22,MATCH(集計2020年度売上!$B12,集計pivot売上!$A$3:$A$22,0),MATCH(集計2020年度売上!R$5,集計pivot売上!$3:$3,0)),0)</f>
        <v>0</v>
      </c>
      <c r="S12" s="55">
        <f>IFERROR(INDEX(集計pivot売上!$28:$47,MATCH(集計2020年度売上!$B12,集計pivot売上!$A$28:$A$47,0),MATCH(集計2020年度売上!R$5,集計pivot売上!$28:$28,0)),0)</f>
        <v>0</v>
      </c>
      <c r="T12" s="56">
        <f>IFERROR(INDEX(集計pivot売上!$83:$109,MATCH(集計2020年度売上!$B12,集計pivot売上!$A$83:$A$109,0),MATCH(集計2020年度売上!R$5,集計pivot売上!$83:$83,0)),0)</f>
        <v>0</v>
      </c>
      <c r="U12" s="57">
        <f>IFERROR(INDEX(集計pivot売上!$118:$137,MATCH(集計2020年度売上!$B12,集計pivot売上!$A$118:$A$137,0),MATCH(集計2020年度売上!R$5,集計pivot売上!$118:$118,0)),0)</f>
        <v>0</v>
      </c>
      <c r="V12" s="58">
        <f>IFERROR(INDEX(集計pivot売上!$151:$170,MATCH(集計2020年度売上!$B12,集計pivot売上!$A$151:$A$170,0),MATCH(集計2020年度売上!R$5,集計pivot売上!$151:$151,0)),0)</f>
        <v>0</v>
      </c>
      <c r="W12" s="61">
        <f>IFERROR(INDEX(集計pivot売上!$54:$73,MATCH(集計2020年度売上!$B12,集計pivot売上!$A$54:$A$73,0),MATCH(集計2020年度売上!R$5,集計pivot売上!$54:$54,0)),0)</f>
        <v>0</v>
      </c>
      <c r="X12" s="59">
        <f t="shared" si="2"/>
        <v>0</v>
      </c>
      <c r="Y12" s="54">
        <f>IFERROR(INDEX(集計pivot売上!$3:$22,MATCH(集計2020年度売上!$B12,集計pivot売上!$A$3:$A$22,0),MATCH(集計2020年度売上!Y$5,集計pivot売上!$3:$3,0)),0)</f>
        <v>0</v>
      </c>
      <c r="Z12" s="55">
        <f>IFERROR(INDEX(集計pivot売上!$28:$47,MATCH(集計2020年度売上!$B12,集計pivot売上!$A$28:$A$47,0),MATCH(集計2020年度売上!Y$5,集計pivot売上!$28:$28,0)),0)</f>
        <v>0</v>
      </c>
      <c r="AA12" s="56">
        <f>IFERROR(INDEX(集計pivot売上!$83:$109,MATCH(集計2020年度売上!$B12,集計pivot売上!$A$83:$A$109,0),MATCH(集計2020年度売上!Y$5,集計pivot売上!$83:$83,0)),0)</f>
        <v>0</v>
      </c>
      <c r="AB12" s="57">
        <f>IFERROR(INDEX(集計pivot売上!$118:$137,MATCH(集計2020年度売上!$B12,集計pivot売上!$A$118:$A$137,0),MATCH(集計2020年度売上!Y$5,集計pivot売上!$118:$118,0)),0)</f>
        <v>0</v>
      </c>
      <c r="AC12" s="58">
        <f>IFERROR(INDEX(集計pivot売上!$151:$170,MATCH(集計2020年度売上!$B12,集計pivot売上!$A$151:$A$170,0),MATCH(集計2020年度売上!Y$5,集計pivot売上!$151:$151,0)),0)</f>
        <v>0</v>
      </c>
      <c r="AD12" s="61">
        <f>IFERROR(INDEX(集計pivot売上!$54:$73,MATCH(集計2020年度売上!$B12,集計pivot売上!$A$54:$A$73,0),MATCH(集計2020年度売上!Y$5,集計pivot売上!$54:$54,0)),0)</f>
        <v>0</v>
      </c>
      <c r="AE12" s="59">
        <f t="shared" si="3"/>
        <v>0</v>
      </c>
      <c r="AF12" s="54">
        <f>IFERROR(INDEX(集計pivot売上!$3:$22,MATCH(集計2020年度売上!$B12,集計pivot売上!$A$3:$A$22,0),MATCH(集計2020年度売上!AF$5,集計pivot売上!$3:$3,0)),0)</f>
        <v>0</v>
      </c>
      <c r="AG12" s="55">
        <f>IFERROR(INDEX(集計pivot売上!$28:$47,MATCH(集計2020年度売上!$B12,集計pivot売上!$A$28:$A$47,0),MATCH(集計2020年度売上!AF$5,集計pivot売上!$28:$28,0)),0)</f>
        <v>0</v>
      </c>
      <c r="AH12" s="56">
        <f>IFERROR(INDEX(集計pivot売上!$83:$109,MATCH(集計2020年度売上!$B12,集計pivot売上!$A$83:$A$109,0),MATCH(集計2020年度売上!AF$5,集計pivot売上!$83:$83,0)),0)</f>
        <v>0</v>
      </c>
      <c r="AI12" s="57">
        <f>IFERROR(INDEX(集計pivot売上!$118:$137,MATCH(集計2020年度売上!$B12,集計pivot売上!$A$118:$A$137,0),MATCH(集計2020年度売上!AF$5,集計pivot売上!$118:$118,0)),0)</f>
        <v>0</v>
      </c>
      <c r="AJ12" s="58">
        <f>IFERROR(INDEX(集計pivot売上!$151:$170,MATCH(集計2020年度売上!$B12,集計pivot売上!$A$151:$A$170,0),MATCH(集計2020年度売上!AF$5,集計pivot売上!$151:$151,0)),0)</f>
        <v>0</v>
      </c>
      <c r="AK12" s="61">
        <f>IFERROR(INDEX(集計pivot売上!$54:$73,MATCH(集計2020年度売上!$B12,集計pivot売上!$A$54:$A$73,0),MATCH(集計2020年度売上!AF$5,集計pivot売上!$54:$54,0)),0)</f>
        <v>0</v>
      </c>
      <c r="AL12" s="59">
        <f t="shared" si="4"/>
        <v>0</v>
      </c>
      <c r="AM12" s="54">
        <f>IFERROR(INDEX(集計pivot売上!$3:$22,MATCH(集計2020年度売上!$B12,集計pivot売上!$A$3:$A$22,0),MATCH(集計2020年度売上!AM$5,集計pivot売上!$3:$3,0)),0)</f>
        <v>0</v>
      </c>
      <c r="AN12" s="55">
        <f>IFERROR(INDEX(集計pivot売上!$28:$47,MATCH(集計2020年度売上!$B12,集計pivot売上!$A$28:$A$47,0),MATCH(集計2020年度売上!AM$5,集計pivot売上!$28:$28,0)),0)</f>
        <v>0</v>
      </c>
      <c r="AO12" s="56">
        <f>IFERROR(INDEX(集計pivot売上!$83:$109,MATCH(集計2020年度売上!$B12,集計pivot売上!$A$83:$A$109,0),MATCH(集計2020年度売上!AM$5,集計pivot売上!$83:$83,0)),0)</f>
        <v>0</v>
      </c>
      <c r="AP12" s="57">
        <f>IFERROR(INDEX(集計pivot売上!$118:$137,MATCH(集計2020年度売上!$B12,集計pivot売上!$A$118:$A$137,0),MATCH(集計2020年度売上!AM$5,集計pivot売上!$118:$118,0)),0)</f>
        <v>0</v>
      </c>
      <c r="AQ12" s="58">
        <f>IFERROR(INDEX(集計pivot売上!$151:$170,MATCH(集計2020年度売上!$B12,集計pivot売上!$A$151:$A$170,0),MATCH(集計2020年度売上!AM$5,集計pivot売上!$151:$151,0)),0)</f>
        <v>0</v>
      </c>
      <c r="AR12" s="61">
        <f>IFERROR(INDEX(集計pivot売上!$54:$73,MATCH(集計2020年度売上!$B12,集計pivot売上!$A$54:$A$73,0),MATCH(集計2020年度売上!AM$5,集計pivot売上!$54:$54,0)),0)</f>
        <v>0</v>
      </c>
      <c r="AS12" s="59">
        <f t="shared" si="5"/>
        <v>0</v>
      </c>
      <c r="AT12" s="54">
        <f>IFERROR(INDEX(集計pivot売上!$3:$22,MATCH(集計2020年度売上!$B12,集計pivot売上!$A$3:$A$22,0),MATCH(集計2020年度売上!AT$5,集計pivot売上!$3:$3,0)),0)</f>
        <v>0</v>
      </c>
      <c r="AU12" s="55">
        <f>IFERROR(INDEX(集計pivot売上!$28:$47,MATCH(集計2020年度売上!$B12,集計pivot売上!$A$28:$A$47,0),MATCH(集計2020年度売上!AT$5,集計pivot売上!$28:$28,0)),0)</f>
        <v>0</v>
      </c>
      <c r="AV12" s="56">
        <f>IFERROR(INDEX(集計pivot売上!$83:$109,MATCH(集計2020年度売上!$B12,集計pivot売上!$A$83:$A$109,0),MATCH(集計2020年度売上!AT$5,集計pivot売上!$83:$83,0)),0)</f>
        <v>0</v>
      </c>
      <c r="AW12" s="57">
        <f>IFERROR(INDEX(集計pivot売上!$118:$137,MATCH(集計2020年度売上!$B12,集計pivot売上!$A$118:$A$137,0),MATCH(集計2020年度売上!AT$5,集計pivot売上!$118:$118,0)),0)</f>
        <v>0</v>
      </c>
      <c r="AX12" s="58">
        <f>IFERROR(INDEX(集計pivot売上!$151:$170,MATCH(集計2020年度売上!$B12,集計pivot売上!$A$151:$A$170,0),MATCH(集計2020年度売上!AT$5,集計pivot売上!$151:$151,0)),0)</f>
        <v>0</v>
      </c>
      <c r="AY12" s="61">
        <f>IFERROR(INDEX(集計pivot売上!$54:$73,MATCH(集計2020年度売上!$B12,集計pivot売上!$A$54:$A$73,0),MATCH(集計2020年度売上!AT$5,集計pivot売上!$54:$54,0)),0)</f>
        <v>0</v>
      </c>
      <c r="AZ12" s="59">
        <f t="shared" si="6"/>
        <v>0</v>
      </c>
      <c r="BA12" s="54">
        <f>IFERROR(INDEX(集計pivot売上!$3:$22,MATCH(集計2020年度売上!$B12,集計pivot売上!$A$3:$A$22,0),MATCH(集計2020年度売上!BA$5,集計pivot売上!$3:$3,0)),0)</f>
        <v>0</v>
      </c>
      <c r="BB12" s="55">
        <f>IFERROR(INDEX(集計pivot売上!$28:$47,MATCH(集計2020年度売上!$B12,集計pivot売上!$A$28:$A$47,0),MATCH(集計2020年度売上!BA$5,集計pivot売上!$28:$28,0)),0)</f>
        <v>0</v>
      </c>
      <c r="BC12" s="56">
        <f>IFERROR(INDEX(集計pivot売上!$83:$109,MATCH(集計2020年度売上!$B12,集計pivot売上!$A$83:$A$109,0),MATCH(集計2020年度売上!BA$5,集計pivot売上!$83:$83,0)),0)</f>
        <v>0</v>
      </c>
      <c r="BD12" s="57">
        <f>IFERROR(INDEX(集計pivot売上!$118:$137,MATCH(集計2020年度売上!$B12,集計pivot売上!$A$118:$A$137,0),MATCH(集計2020年度売上!BA$5,集計pivot売上!$118:$118,0)),0)</f>
        <v>0</v>
      </c>
      <c r="BE12" s="58">
        <f>IFERROR(INDEX(集計pivot売上!$151:$170,MATCH(集計2020年度売上!$B12,集計pivot売上!$A$151:$A$170,0),MATCH(集計2020年度売上!BA$5,集計pivot売上!$151:$151,0)),0)</f>
        <v>0</v>
      </c>
      <c r="BF12" s="61">
        <f>IFERROR(INDEX(集計pivot売上!$54:$73,MATCH(集計2020年度売上!$B12,集計pivot売上!$A$54:$A$73,0),MATCH(集計2020年度売上!BA$5,集計pivot売上!$54:$54,0)),0)</f>
        <v>0</v>
      </c>
      <c r="BG12" s="59">
        <f t="shared" si="7"/>
        <v>0</v>
      </c>
      <c r="BH12" s="54">
        <f>IFERROR(INDEX(集計pivot売上!$3:$22,MATCH(集計2020年度売上!$B12,集計pivot売上!$A$3:$A$22,0),MATCH(集計2020年度売上!BH$5,集計pivot売上!$3:$3,0)),0)</f>
        <v>0</v>
      </c>
      <c r="BI12" s="55">
        <f>IFERROR(INDEX(集計pivot売上!$28:$47,MATCH(集計2020年度売上!$B12,集計pivot売上!$A$28:$A$47,0),MATCH(集計2020年度売上!BH$5,集計pivot売上!$28:$28,0)),0)</f>
        <v>0</v>
      </c>
      <c r="BJ12" s="56">
        <f>IFERROR(INDEX(集計pivot売上!$83:$109,MATCH(集計2020年度売上!$B12,集計pivot売上!$A$83:$A$109,0),MATCH(集計2020年度売上!BH$5,集計pivot売上!$83:$83,0)),0)</f>
        <v>0</v>
      </c>
      <c r="BK12" s="57">
        <f>IFERROR(INDEX(集計pivot売上!$118:$137,MATCH(集計2020年度売上!$B12,集計pivot売上!$A$118:$A$137,0),MATCH(集計2020年度売上!BH$5,集計pivot売上!$118:$118,0)),0)</f>
        <v>0</v>
      </c>
      <c r="BL12" s="58">
        <f>IFERROR(INDEX(集計pivot売上!$151:$170,MATCH(集計2020年度売上!$B12,集計pivot売上!$A$151:$A$170,0),MATCH(集計2020年度売上!BH$5,集計pivot売上!$151:$151,0)),0)</f>
        <v>0</v>
      </c>
      <c r="BM12" s="61">
        <f>IFERROR(INDEX(集計pivot売上!$54:$73,MATCH(集計2020年度売上!$B12,集計pivot売上!$A$54:$A$73,0),MATCH(集計2020年度売上!BH$5,集計pivot売上!$54:$54,0)),0)</f>
        <v>0</v>
      </c>
      <c r="BN12" s="59">
        <f t="shared" si="8"/>
        <v>0</v>
      </c>
      <c r="BO12" s="54">
        <f>IFERROR(INDEX(集計pivot売上!$3:$22,MATCH(集計2020年度売上!$B12,集計pivot売上!$A$3:$A$22,0),MATCH(集計2020年度売上!BO$5,集計pivot売上!$3:$3,0)),0)</f>
        <v>0</v>
      </c>
      <c r="BP12" s="55">
        <f>IFERROR(INDEX(集計pivot売上!$28:$47,MATCH(集計2020年度売上!$B12,集計pivot売上!$A$28:$A$47,0),MATCH(集計2020年度売上!BO$5,集計pivot売上!$28:$28,0)),0)</f>
        <v>0</v>
      </c>
      <c r="BQ12" s="56">
        <f>IFERROR(INDEX(集計pivot売上!$83:$109,MATCH(集計2020年度売上!$B12,集計pivot売上!$A$83:$A$109,0),MATCH(集計2020年度売上!BO$5,集計pivot売上!$83:$83,0)),0)</f>
        <v>0</v>
      </c>
      <c r="BR12" s="57">
        <f>IFERROR(INDEX(集計pivot売上!$118:$137,MATCH(集計2020年度売上!$B12,集計pivot売上!$A$118:$A$137,0),MATCH(集計2020年度売上!BO$5,集計pivot売上!$118:$118,0)),0)</f>
        <v>0</v>
      </c>
      <c r="BS12" s="58">
        <f>IFERROR(INDEX(集計pivot売上!$151:$170,MATCH(集計2020年度売上!$B12,集計pivot売上!$A$151:$A$170,0),MATCH(集計2020年度売上!BO$5,集計pivot売上!$151:$151,0)),0)</f>
        <v>0</v>
      </c>
      <c r="BT12" s="61">
        <f>IFERROR(INDEX(集計pivot売上!$54:$73,MATCH(集計2020年度売上!$B12,集計pivot売上!$A$54:$A$73,0),MATCH(集計2020年度売上!BO$5,集計pivot売上!$54:$54,0)),0)</f>
        <v>0</v>
      </c>
      <c r="BU12" s="59">
        <f t="shared" si="9"/>
        <v>0</v>
      </c>
      <c r="BV12" s="54">
        <f>IFERROR(INDEX(集計pivot売上!$3:$22,MATCH(集計2020年度売上!$B12,集計pivot売上!$A$3:$A$22,0),MATCH(集計2020年度売上!BV$5,集計pivot売上!$3:$3,0)),0)</f>
        <v>0</v>
      </c>
      <c r="BW12" s="55">
        <f>IFERROR(INDEX(集計pivot売上!$28:$47,MATCH(集計2020年度売上!$B12,集計pivot売上!$A$28:$A$47,0),MATCH(集計2020年度売上!BV$5,集計pivot売上!$28:$28,0)),0)</f>
        <v>0</v>
      </c>
      <c r="BX12" s="56">
        <f>IFERROR(INDEX(集計pivot売上!$83:$109,MATCH(集計2020年度売上!$B12,集計pivot売上!$A$83:$A$109,0),MATCH(集計2020年度売上!BV$5,集計pivot売上!$83:$83,0)),0)</f>
        <v>0</v>
      </c>
      <c r="BY12" s="57">
        <f>IFERROR(INDEX(集計pivot売上!$118:$137,MATCH(集計2020年度売上!$B12,集計pivot売上!$A$118:$A$137,0),MATCH(集計2020年度売上!BV$5,集計pivot売上!$118:$118,0)),0)</f>
        <v>0</v>
      </c>
      <c r="BZ12" s="58">
        <f>IFERROR(INDEX(集計pivot売上!$151:$170,MATCH(集計2020年度売上!$B12,集計pivot売上!$A$151:$A$170,0),MATCH(集計2020年度売上!BV$5,集計pivot売上!$151:$151,0)),0)</f>
        <v>0</v>
      </c>
      <c r="CA12" s="61">
        <f>IFERROR(INDEX(集計pivot売上!$54:$73,MATCH(集計2020年度売上!$B12,集計pivot売上!$A$54:$A$73,0),MATCH(集計2020年度売上!BV$5,集計pivot売上!$54:$54,0)),0)</f>
        <v>0</v>
      </c>
      <c r="CB12" s="59">
        <f t="shared" si="10"/>
        <v>0</v>
      </c>
      <c r="CC12" s="54">
        <f>IFERROR(INDEX(集計pivot売上!$3:$22,MATCH(集計2020年度売上!$B12,集計pivot売上!$A$3:$A$22,0),MATCH(集計2020年度売上!CC$5,集計pivot売上!$3:$3,0)),0)</f>
        <v>0</v>
      </c>
      <c r="CD12" s="55">
        <f>IFERROR(INDEX(集計pivot売上!$28:$47,MATCH(集計2020年度売上!$B12,集計pivot売上!$A$28:$A$47,0),MATCH(集計2020年度売上!CC$5,集計pivot売上!$28:$28,0)),0)</f>
        <v>0</v>
      </c>
      <c r="CE12" s="56">
        <f>IFERROR(INDEX(集計pivot売上!$83:$109,MATCH(集計2020年度売上!$B12,集計pivot売上!$A$83:$A$109,0),MATCH(集計2020年度売上!CC$5,集計pivot売上!$83:$83,0)),0)</f>
        <v>0</v>
      </c>
      <c r="CF12" s="57">
        <f>IFERROR(INDEX(集計pivot売上!$118:$137,MATCH(集計2020年度売上!$B12,集計pivot売上!$A$118:$A$137,0),MATCH(集計2020年度売上!CC$5,集計pivot売上!$118:$118,0)),0)</f>
        <v>0</v>
      </c>
      <c r="CG12" s="58">
        <f>IFERROR(INDEX(集計pivot売上!$151:$170,MATCH(集計2020年度売上!$B12,集計pivot売上!$A$151:$A$170,0),MATCH(集計2020年度売上!CC$5,集計pivot売上!$151:$151,0)),0)</f>
        <v>0</v>
      </c>
      <c r="CH12" s="61">
        <f>IFERROR(INDEX(集計pivot売上!$54:$73,MATCH(集計2020年度売上!$B12,集計pivot売上!$A$54:$A$73,0),MATCH(集計2020年度売上!CC$5,集計pivot売上!$54:$54,0)),0)</f>
        <v>0</v>
      </c>
      <c r="CI12" s="63">
        <f t="shared" si="11"/>
        <v>0</v>
      </c>
    </row>
    <row r="13" spans="2:87" s="46" customFormat="1" x14ac:dyDescent="0.55000000000000004">
      <c r="B13" s="52" t="str">
        <f>'master（記入例）'!AL9</f>
        <v>果実酒</v>
      </c>
      <c r="C13" s="53"/>
      <c r="D13" s="54">
        <f>IFERROR(INDEX(集計pivot売上!$3:$22,MATCH(集計2020年度売上!$B13,集計pivot売上!$A$3:$A$22,0),MATCH(集計2020年度売上!D$5,集計pivot売上!$3:$3,0)),0)</f>
        <v>0</v>
      </c>
      <c r="E13" s="55">
        <f>IFERROR(INDEX(集計pivot売上!$28:$47,MATCH(集計2020年度売上!$B13,集計pivot売上!$A$28:$A$47,0),MATCH(集計2020年度売上!D$5,集計pivot売上!$28:$28,0)),0)</f>
        <v>0</v>
      </c>
      <c r="F13" s="56">
        <f>IFERROR(INDEX(集計pivot売上!$83:$109,MATCH(集計2020年度売上!$B13,集計pivot売上!$A$83:$A$109,0),MATCH(集計2020年度売上!D$5,集計pivot売上!$83:$83,0)),0)</f>
        <v>0</v>
      </c>
      <c r="G13" s="57">
        <f>IFERROR(INDEX(集計pivot売上!$118:$137,MATCH(集計2020年度売上!$B13,集計pivot売上!$A$118:$A$137,0),MATCH(集計2020年度売上!D$5,集計pivot売上!$118:$118,0)),0)</f>
        <v>0</v>
      </c>
      <c r="H13" s="58">
        <f>IFERROR(INDEX(集計pivot売上!$151:$170,MATCH(集計2020年度売上!$B13,集計pivot売上!$A$151:$A$170,0),MATCH(集計2020年度売上!D$5,集計pivot売上!$151:$151,0)),0)</f>
        <v>0</v>
      </c>
      <c r="I13" s="61">
        <f>IFERROR(INDEX(集計pivot売上!$54:$73,MATCH(集計2020年度売上!$B13,集計pivot売上!$A$54:$A$73,0),MATCH(集計2020年度売上!D$5,集計pivot売上!$54:$54,0)),0)</f>
        <v>0</v>
      </c>
      <c r="J13" s="59">
        <f t="shared" si="0"/>
        <v>0</v>
      </c>
      <c r="K13" s="54">
        <f>IFERROR(INDEX(集計pivot売上!$3:$22,MATCH(集計2020年度売上!$B13,集計pivot売上!$A$3:$A$22,0),MATCH(集計2020年度売上!K$5,集計pivot売上!$3:$3,0)),0)</f>
        <v>0</v>
      </c>
      <c r="L13" s="55">
        <f>IFERROR(INDEX(集計pivot売上!$28:$47,MATCH(集計2020年度売上!$B13,集計pivot売上!$A$28:$A$47,0),MATCH(集計2020年度売上!K$5,集計pivot売上!$28:$28,0)),0)</f>
        <v>0</v>
      </c>
      <c r="M13" s="56">
        <f>IFERROR(INDEX(集計pivot売上!$83:$109,MATCH(集計2020年度売上!$B13,集計pivot売上!$A$83:$A$109,0),MATCH(集計2020年度売上!K$5,集計pivot売上!$83:$83,0)),0)</f>
        <v>0</v>
      </c>
      <c r="N13" s="57">
        <f>IFERROR(INDEX(集計pivot売上!$118:$137,MATCH(集計2020年度売上!$B13,集計pivot売上!$A$118:$A$137,0),MATCH(集計2020年度売上!K$5,集計pivot売上!$118:$118,0)),0)</f>
        <v>0</v>
      </c>
      <c r="O13" s="58">
        <f>IFERROR(INDEX(集計pivot売上!$151:$170,MATCH(集計2020年度売上!$B13,集計pivot売上!$A$151:$A$170,0),MATCH(集計2020年度売上!K$5,集計pivot売上!$151:$151,0)),0)</f>
        <v>0</v>
      </c>
      <c r="P13" s="61">
        <f>IFERROR(INDEX(集計pivot売上!$54:$73,MATCH(集計2020年度売上!$B13,集計pivot売上!$A$54:$A$73,0),MATCH(集計2020年度売上!K$5,集計pivot売上!$54:$54,0)),0)</f>
        <v>0</v>
      </c>
      <c r="Q13" s="59">
        <f t="shared" si="1"/>
        <v>0</v>
      </c>
      <c r="R13" s="54">
        <f>IFERROR(INDEX(集計pivot売上!$3:$22,MATCH(集計2020年度売上!$B13,集計pivot売上!$A$3:$A$22,0),MATCH(集計2020年度売上!R$5,集計pivot売上!$3:$3,0)),0)</f>
        <v>0</v>
      </c>
      <c r="S13" s="55">
        <f>IFERROR(INDEX(集計pivot売上!$28:$47,MATCH(集計2020年度売上!$B13,集計pivot売上!$A$28:$A$47,0),MATCH(集計2020年度売上!R$5,集計pivot売上!$28:$28,0)),0)</f>
        <v>0</v>
      </c>
      <c r="T13" s="56">
        <f>IFERROR(INDEX(集計pivot売上!$83:$109,MATCH(集計2020年度売上!$B13,集計pivot売上!$A$83:$A$109,0),MATCH(集計2020年度売上!R$5,集計pivot売上!$83:$83,0)),0)</f>
        <v>0</v>
      </c>
      <c r="U13" s="57">
        <f>IFERROR(INDEX(集計pivot売上!$118:$137,MATCH(集計2020年度売上!$B13,集計pivot売上!$A$118:$A$137,0),MATCH(集計2020年度売上!R$5,集計pivot売上!$118:$118,0)),0)</f>
        <v>0</v>
      </c>
      <c r="V13" s="58">
        <f>IFERROR(INDEX(集計pivot売上!$151:$170,MATCH(集計2020年度売上!$B13,集計pivot売上!$A$151:$A$170,0),MATCH(集計2020年度売上!R$5,集計pivot売上!$151:$151,0)),0)</f>
        <v>0</v>
      </c>
      <c r="W13" s="61">
        <f>IFERROR(INDEX(集計pivot売上!$54:$73,MATCH(集計2020年度売上!$B13,集計pivot売上!$A$54:$A$73,0),MATCH(集計2020年度売上!R$5,集計pivot売上!$54:$54,0)),0)</f>
        <v>0</v>
      </c>
      <c r="X13" s="59">
        <f t="shared" si="2"/>
        <v>0</v>
      </c>
      <c r="Y13" s="54">
        <f>IFERROR(INDEX(集計pivot売上!$3:$22,MATCH(集計2020年度売上!$B13,集計pivot売上!$A$3:$A$22,0),MATCH(集計2020年度売上!Y$5,集計pivot売上!$3:$3,0)),0)</f>
        <v>0</v>
      </c>
      <c r="Z13" s="55">
        <f>IFERROR(INDEX(集計pivot売上!$28:$47,MATCH(集計2020年度売上!$B13,集計pivot売上!$A$28:$A$47,0),MATCH(集計2020年度売上!Y$5,集計pivot売上!$28:$28,0)),0)</f>
        <v>0</v>
      </c>
      <c r="AA13" s="56">
        <f>IFERROR(INDEX(集計pivot売上!$83:$109,MATCH(集計2020年度売上!$B13,集計pivot売上!$A$83:$A$109,0),MATCH(集計2020年度売上!Y$5,集計pivot売上!$83:$83,0)),0)</f>
        <v>0</v>
      </c>
      <c r="AB13" s="57">
        <f>IFERROR(INDEX(集計pivot売上!$118:$137,MATCH(集計2020年度売上!$B13,集計pivot売上!$A$118:$A$137,0),MATCH(集計2020年度売上!Y$5,集計pivot売上!$118:$118,0)),0)</f>
        <v>0</v>
      </c>
      <c r="AC13" s="58">
        <f>IFERROR(INDEX(集計pivot売上!$151:$170,MATCH(集計2020年度売上!$B13,集計pivot売上!$A$151:$A$170,0),MATCH(集計2020年度売上!Y$5,集計pivot売上!$151:$151,0)),0)</f>
        <v>0</v>
      </c>
      <c r="AD13" s="61">
        <f>IFERROR(INDEX(集計pivot売上!$54:$73,MATCH(集計2020年度売上!$B13,集計pivot売上!$A$54:$A$73,0),MATCH(集計2020年度売上!Y$5,集計pivot売上!$54:$54,0)),0)</f>
        <v>0</v>
      </c>
      <c r="AE13" s="59">
        <f t="shared" si="3"/>
        <v>0</v>
      </c>
      <c r="AF13" s="54">
        <f>IFERROR(INDEX(集計pivot売上!$3:$22,MATCH(集計2020年度売上!$B13,集計pivot売上!$A$3:$A$22,0),MATCH(集計2020年度売上!AF$5,集計pivot売上!$3:$3,0)),0)</f>
        <v>0</v>
      </c>
      <c r="AG13" s="55">
        <f>IFERROR(INDEX(集計pivot売上!$28:$47,MATCH(集計2020年度売上!$B13,集計pivot売上!$A$28:$A$47,0),MATCH(集計2020年度売上!AF$5,集計pivot売上!$28:$28,0)),0)</f>
        <v>0</v>
      </c>
      <c r="AH13" s="56">
        <f>IFERROR(INDEX(集計pivot売上!$83:$109,MATCH(集計2020年度売上!$B13,集計pivot売上!$A$83:$A$109,0),MATCH(集計2020年度売上!AF$5,集計pivot売上!$83:$83,0)),0)</f>
        <v>0</v>
      </c>
      <c r="AI13" s="57">
        <f>IFERROR(INDEX(集計pivot売上!$118:$137,MATCH(集計2020年度売上!$B13,集計pivot売上!$A$118:$A$137,0),MATCH(集計2020年度売上!AF$5,集計pivot売上!$118:$118,0)),0)</f>
        <v>0</v>
      </c>
      <c r="AJ13" s="58">
        <f>IFERROR(INDEX(集計pivot売上!$151:$170,MATCH(集計2020年度売上!$B13,集計pivot売上!$A$151:$A$170,0),MATCH(集計2020年度売上!AF$5,集計pivot売上!$151:$151,0)),0)</f>
        <v>0</v>
      </c>
      <c r="AK13" s="61">
        <f>IFERROR(INDEX(集計pivot売上!$54:$73,MATCH(集計2020年度売上!$B13,集計pivot売上!$A$54:$A$73,0),MATCH(集計2020年度売上!AF$5,集計pivot売上!$54:$54,0)),0)</f>
        <v>0</v>
      </c>
      <c r="AL13" s="59">
        <f t="shared" si="4"/>
        <v>0</v>
      </c>
      <c r="AM13" s="54">
        <f>IFERROR(INDEX(集計pivot売上!$3:$22,MATCH(集計2020年度売上!$B13,集計pivot売上!$A$3:$A$22,0),MATCH(集計2020年度売上!AM$5,集計pivot売上!$3:$3,0)),0)</f>
        <v>0</v>
      </c>
      <c r="AN13" s="55">
        <f>IFERROR(INDEX(集計pivot売上!$28:$47,MATCH(集計2020年度売上!$B13,集計pivot売上!$A$28:$A$47,0),MATCH(集計2020年度売上!AM$5,集計pivot売上!$28:$28,0)),0)</f>
        <v>0</v>
      </c>
      <c r="AO13" s="56">
        <f>IFERROR(INDEX(集計pivot売上!$83:$109,MATCH(集計2020年度売上!$B13,集計pivot売上!$A$83:$A$109,0),MATCH(集計2020年度売上!AM$5,集計pivot売上!$83:$83,0)),0)</f>
        <v>0</v>
      </c>
      <c r="AP13" s="57">
        <f>IFERROR(INDEX(集計pivot売上!$118:$137,MATCH(集計2020年度売上!$B13,集計pivot売上!$A$118:$A$137,0),MATCH(集計2020年度売上!AM$5,集計pivot売上!$118:$118,0)),0)</f>
        <v>0</v>
      </c>
      <c r="AQ13" s="58">
        <f>IFERROR(INDEX(集計pivot売上!$151:$170,MATCH(集計2020年度売上!$B13,集計pivot売上!$A$151:$A$170,0),MATCH(集計2020年度売上!AM$5,集計pivot売上!$151:$151,0)),0)</f>
        <v>0</v>
      </c>
      <c r="AR13" s="61">
        <f>IFERROR(INDEX(集計pivot売上!$54:$73,MATCH(集計2020年度売上!$B13,集計pivot売上!$A$54:$A$73,0),MATCH(集計2020年度売上!AM$5,集計pivot売上!$54:$54,0)),0)</f>
        <v>0</v>
      </c>
      <c r="AS13" s="59">
        <f t="shared" si="5"/>
        <v>0</v>
      </c>
      <c r="AT13" s="54">
        <f>IFERROR(INDEX(集計pivot売上!$3:$22,MATCH(集計2020年度売上!$B13,集計pivot売上!$A$3:$A$22,0),MATCH(集計2020年度売上!AT$5,集計pivot売上!$3:$3,0)),0)</f>
        <v>0</v>
      </c>
      <c r="AU13" s="55">
        <f>IFERROR(INDEX(集計pivot売上!$28:$47,MATCH(集計2020年度売上!$B13,集計pivot売上!$A$28:$A$47,0),MATCH(集計2020年度売上!AT$5,集計pivot売上!$28:$28,0)),0)</f>
        <v>0</v>
      </c>
      <c r="AV13" s="56">
        <f>IFERROR(INDEX(集計pivot売上!$83:$109,MATCH(集計2020年度売上!$B13,集計pivot売上!$A$83:$A$109,0),MATCH(集計2020年度売上!AT$5,集計pivot売上!$83:$83,0)),0)</f>
        <v>0</v>
      </c>
      <c r="AW13" s="57">
        <f>IFERROR(INDEX(集計pivot売上!$118:$137,MATCH(集計2020年度売上!$B13,集計pivot売上!$A$118:$A$137,0),MATCH(集計2020年度売上!AT$5,集計pivot売上!$118:$118,0)),0)</f>
        <v>0</v>
      </c>
      <c r="AX13" s="58">
        <f>IFERROR(INDEX(集計pivot売上!$151:$170,MATCH(集計2020年度売上!$B13,集計pivot売上!$A$151:$A$170,0),MATCH(集計2020年度売上!AT$5,集計pivot売上!$151:$151,0)),0)</f>
        <v>0</v>
      </c>
      <c r="AY13" s="61">
        <f>IFERROR(INDEX(集計pivot売上!$54:$73,MATCH(集計2020年度売上!$B13,集計pivot売上!$A$54:$A$73,0),MATCH(集計2020年度売上!AT$5,集計pivot売上!$54:$54,0)),0)</f>
        <v>0</v>
      </c>
      <c r="AZ13" s="59">
        <f t="shared" si="6"/>
        <v>0</v>
      </c>
      <c r="BA13" s="54">
        <f>IFERROR(INDEX(集計pivot売上!$3:$22,MATCH(集計2020年度売上!$B13,集計pivot売上!$A$3:$A$22,0),MATCH(集計2020年度売上!BA$5,集計pivot売上!$3:$3,0)),0)</f>
        <v>0</v>
      </c>
      <c r="BB13" s="55">
        <f>IFERROR(INDEX(集計pivot売上!$28:$47,MATCH(集計2020年度売上!$B13,集計pivot売上!$A$28:$A$47,0),MATCH(集計2020年度売上!BA$5,集計pivot売上!$28:$28,0)),0)</f>
        <v>0</v>
      </c>
      <c r="BC13" s="56">
        <f>IFERROR(INDEX(集計pivot売上!$83:$109,MATCH(集計2020年度売上!$B13,集計pivot売上!$A$83:$A$109,0),MATCH(集計2020年度売上!BA$5,集計pivot売上!$83:$83,0)),0)</f>
        <v>0</v>
      </c>
      <c r="BD13" s="57">
        <f>IFERROR(INDEX(集計pivot売上!$118:$137,MATCH(集計2020年度売上!$B13,集計pivot売上!$A$118:$A$137,0),MATCH(集計2020年度売上!BA$5,集計pivot売上!$118:$118,0)),0)</f>
        <v>0</v>
      </c>
      <c r="BE13" s="58">
        <f>IFERROR(INDEX(集計pivot売上!$151:$170,MATCH(集計2020年度売上!$B13,集計pivot売上!$A$151:$A$170,0),MATCH(集計2020年度売上!BA$5,集計pivot売上!$151:$151,0)),0)</f>
        <v>0</v>
      </c>
      <c r="BF13" s="61">
        <f>IFERROR(INDEX(集計pivot売上!$54:$73,MATCH(集計2020年度売上!$B13,集計pivot売上!$A$54:$A$73,0),MATCH(集計2020年度売上!BA$5,集計pivot売上!$54:$54,0)),0)</f>
        <v>0</v>
      </c>
      <c r="BG13" s="59">
        <f t="shared" si="7"/>
        <v>0</v>
      </c>
      <c r="BH13" s="54">
        <f>IFERROR(INDEX(集計pivot売上!$3:$22,MATCH(集計2020年度売上!$B13,集計pivot売上!$A$3:$A$22,0),MATCH(集計2020年度売上!BH$5,集計pivot売上!$3:$3,0)),0)</f>
        <v>0</v>
      </c>
      <c r="BI13" s="55">
        <f>IFERROR(INDEX(集計pivot売上!$28:$47,MATCH(集計2020年度売上!$B13,集計pivot売上!$A$28:$A$47,0),MATCH(集計2020年度売上!BH$5,集計pivot売上!$28:$28,0)),0)</f>
        <v>0</v>
      </c>
      <c r="BJ13" s="56">
        <f>IFERROR(INDEX(集計pivot売上!$83:$109,MATCH(集計2020年度売上!$B13,集計pivot売上!$A$83:$A$109,0),MATCH(集計2020年度売上!BH$5,集計pivot売上!$83:$83,0)),0)</f>
        <v>0</v>
      </c>
      <c r="BK13" s="57">
        <f>IFERROR(INDEX(集計pivot売上!$118:$137,MATCH(集計2020年度売上!$B13,集計pivot売上!$A$118:$A$137,0),MATCH(集計2020年度売上!BH$5,集計pivot売上!$118:$118,0)),0)</f>
        <v>0</v>
      </c>
      <c r="BL13" s="58">
        <f>IFERROR(INDEX(集計pivot売上!$151:$170,MATCH(集計2020年度売上!$B13,集計pivot売上!$A$151:$A$170,0),MATCH(集計2020年度売上!BH$5,集計pivot売上!$151:$151,0)),0)</f>
        <v>0</v>
      </c>
      <c r="BM13" s="61">
        <f>IFERROR(INDEX(集計pivot売上!$54:$73,MATCH(集計2020年度売上!$B13,集計pivot売上!$A$54:$A$73,0),MATCH(集計2020年度売上!BH$5,集計pivot売上!$54:$54,0)),0)</f>
        <v>0</v>
      </c>
      <c r="BN13" s="59">
        <f t="shared" si="8"/>
        <v>0</v>
      </c>
      <c r="BO13" s="54">
        <f>IFERROR(INDEX(集計pivot売上!$3:$22,MATCH(集計2020年度売上!$B13,集計pivot売上!$A$3:$A$22,0),MATCH(集計2020年度売上!BO$5,集計pivot売上!$3:$3,0)),0)</f>
        <v>0</v>
      </c>
      <c r="BP13" s="55">
        <f>IFERROR(INDEX(集計pivot売上!$28:$47,MATCH(集計2020年度売上!$B13,集計pivot売上!$A$28:$A$47,0),MATCH(集計2020年度売上!BO$5,集計pivot売上!$28:$28,0)),0)</f>
        <v>0</v>
      </c>
      <c r="BQ13" s="56">
        <f>IFERROR(INDEX(集計pivot売上!$83:$109,MATCH(集計2020年度売上!$B13,集計pivot売上!$A$83:$A$109,0),MATCH(集計2020年度売上!BO$5,集計pivot売上!$83:$83,0)),0)</f>
        <v>0</v>
      </c>
      <c r="BR13" s="57">
        <f>IFERROR(INDEX(集計pivot売上!$118:$137,MATCH(集計2020年度売上!$B13,集計pivot売上!$A$118:$A$137,0),MATCH(集計2020年度売上!BO$5,集計pivot売上!$118:$118,0)),0)</f>
        <v>0</v>
      </c>
      <c r="BS13" s="58">
        <f>IFERROR(INDEX(集計pivot売上!$151:$170,MATCH(集計2020年度売上!$B13,集計pivot売上!$A$151:$A$170,0),MATCH(集計2020年度売上!BO$5,集計pivot売上!$151:$151,0)),0)</f>
        <v>0</v>
      </c>
      <c r="BT13" s="61">
        <f>IFERROR(INDEX(集計pivot売上!$54:$73,MATCH(集計2020年度売上!$B13,集計pivot売上!$A$54:$A$73,0),MATCH(集計2020年度売上!BO$5,集計pivot売上!$54:$54,0)),0)</f>
        <v>0</v>
      </c>
      <c r="BU13" s="59">
        <f t="shared" si="9"/>
        <v>0</v>
      </c>
      <c r="BV13" s="54">
        <f>IFERROR(INDEX(集計pivot売上!$3:$22,MATCH(集計2020年度売上!$B13,集計pivot売上!$A$3:$A$22,0),MATCH(集計2020年度売上!BV$5,集計pivot売上!$3:$3,0)),0)</f>
        <v>0</v>
      </c>
      <c r="BW13" s="55">
        <f>IFERROR(INDEX(集計pivot売上!$28:$47,MATCH(集計2020年度売上!$B13,集計pivot売上!$A$28:$A$47,0),MATCH(集計2020年度売上!BV$5,集計pivot売上!$28:$28,0)),0)</f>
        <v>0</v>
      </c>
      <c r="BX13" s="56">
        <f>IFERROR(INDEX(集計pivot売上!$83:$109,MATCH(集計2020年度売上!$B13,集計pivot売上!$A$83:$A$109,0),MATCH(集計2020年度売上!BV$5,集計pivot売上!$83:$83,0)),0)</f>
        <v>0</v>
      </c>
      <c r="BY13" s="57">
        <f>IFERROR(INDEX(集計pivot売上!$118:$137,MATCH(集計2020年度売上!$B13,集計pivot売上!$A$118:$A$137,0),MATCH(集計2020年度売上!BV$5,集計pivot売上!$118:$118,0)),0)</f>
        <v>0</v>
      </c>
      <c r="BZ13" s="58">
        <f>IFERROR(INDEX(集計pivot売上!$151:$170,MATCH(集計2020年度売上!$B13,集計pivot売上!$A$151:$A$170,0),MATCH(集計2020年度売上!BV$5,集計pivot売上!$151:$151,0)),0)</f>
        <v>0</v>
      </c>
      <c r="CA13" s="61">
        <f>IFERROR(INDEX(集計pivot売上!$54:$73,MATCH(集計2020年度売上!$B13,集計pivot売上!$A$54:$A$73,0),MATCH(集計2020年度売上!BV$5,集計pivot売上!$54:$54,0)),0)</f>
        <v>0</v>
      </c>
      <c r="CB13" s="59">
        <f t="shared" si="10"/>
        <v>0</v>
      </c>
      <c r="CC13" s="54">
        <f>IFERROR(INDEX(集計pivot売上!$3:$22,MATCH(集計2020年度売上!$B13,集計pivot売上!$A$3:$A$22,0),MATCH(集計2020年度売上!CC$5,集計pivot売上!$3:$3,0)),0)</f>
        <v>0</v>
      </c>
      <c r="CD13" s="55">
        <f>IFERROR(INDEX(集計pivot売上!$28:$47,MATCH(集計2020年度売上!$B13,集計pivot売上!$A$28:$A$47,0),MATCH(集計2020年度売上!CC$5,集計pivot売上!$28:$28,0)),0)</f>
        <v>0</v>
      </c>
      <c r="CE13" s="56">
        <f>IFERROR(INDEX(集計pivot売上!$83:$109,MATCH(集計2020年度売上!$B13,集計pivot売上!$A$83:$A$109,0),MATCH(集計2020年度売上!CC$5,集計pivot売上!$83:$83,0)),0)</f>
        <v>0</v>
      </c>
      <c r="CF13" s="57">
        <f>IFERROR(INDEX(集計pivot売上!$118:$137,MATCH(集計2020年度売上!$B13,集計pivot売上!$A$118:$A$137,0),MATCH(集計2020年度売上!CC$5,集計pivot売上!$118:$118,0)),0)</f>
        <v>0</v>
      </c>
      <c r="CG13" s="58">
        <f>IFERROR(INDEX(集計pivot売上!$151:$170,MATCH(集計2020年度売上!$B13,集計pivot売上!$A$151:$A$170,0),MATCH(集計2020年度売上!CC$5,集計pivot売上!$151:$151,0)),0)</f>
        <v>0</v>
      </c>
      <c r="CH13" s="61">
        <f>IFERROR(INDEX(集計pivot売上!$54:$73,MATCH(集計2020年度売上!$B13,集計pivot売上!$A$54:$A$73,0),MATCH(集計2020年度売上!CC$5,集計pivot売上!$54:$54,0)),0)</f>
        <v>0</v>
      </c>
      <c r="CI13" s="63">
        <f t="shared" si="11"/>
        <v>0</v>
      </c>
    </row>
    <row r="14" spans="2:87" s="46" customFormat="1" x14ac:dyDescent="0.55000000000000004">
      <c r="B14" s="52" t="str">
        <f>'master（記入例）'!AL10</f>
        <v>甘味果実酒</v>
      </c>
      <c r="C14" s="53"/>
      <c r="D14" s="54">
        <f>IFERROR(INDEX(集計pivot売上!$3:$22,MATCH(集計2020年度売上!$B14,集計pivot売上!$A$3:$A$22,0),MATCH(集計2020年度売上!D$5,集計pivot売上!$3:$3,0)),0)</f>
        <v>0</v>
      </c>
      <c r="E14" s="55">
        <f>IFERROR(INDEX(集計pivot売上!$28:$47,MATCH(集計2020年度売上!$B14,集計pivot売上!$A$28:$A$47,0),MATCH(集計2020年度売上!D$5,集計pivot売上!$28:$28,0)),0)</f>
        <v>0</v>
      </c>
      <c r="F14" s="56">
        <f>IFERROR(INDEX(集計pivot売上!$83:$109,MATCH(集計2020年度売上!$B14,集計pivot売上!$A$83:$A$109,0),MATCH(集計2020年度売上!D$5,集計pivot売上!$83:$83,0)),0)</f>
        <v>0</v>
      </c>
      <c r="G14" s="57">
        <f>IFERROR(INDEX(集計pivot売上!$118:$137,MATCH(集計2020年度売上!$B14,集計pivot売上!$A$118:$A$137,0),MATCH(集計2020年度売上!D$5,集計pivot売上!$118:$118,0)),0)</f>
        <v>0</v>
      </c>
      <c r="H14" s="58">
        <f>IFERROR(INDEX(集計pivot売上!$151:$170,MATCH(集計2020年度売上!$B14,集計pivot売上!$A$151:$A$170,0),MATCH(集計2020年度売上!D$5,集計pivot売上!$151:$151,0)),0)</f>
        <v>0</v>
      </c>
      <c r="I14" s="61">
        <f>IFERROR(INDEX(集計pivot売上!$54:$73,MATCH(集計2020年度売上!$B14,集計pivot売上!$A$54:$A$73,0),MATCH(集計2020年度売上!D$5,集計pivot売上!$54:$54,0)),0)</f>
        <v>0</v>
      </c>
      <c r="J14" s="59">
        <f t="shared" si="0"/>
        <v>0</v>
      </c>
      <c r="K14" s="54">
        <f>IFERROR(INDEX(集計pivot売上!$3:$22,MATCH(集計2020年度売上!$B14,集計pivot売上!$A$3:$A$22,0),MATCH(集計2020年度売上!K$5,集計pivot売上!$3:$3,0)),0)</f>
        <v>0</v>
      </c>
      <c r="L14" s="55">
        <f>IFERROR(INDEX(集計pivot売上!$28:$47,MATCH(集計2020年度売上!$B14,集計pivot売上!$A$28:$A$47,0),MATCH(集計2020年度売上!K$5,集計pivot売上!$28:$28,0)),0)</f>
        <v>0</v>
      </c>
      <c r="M14" s="56">
        <f>IFERROR(INDEX(集計pivot売上!$83:$109,MATCH(集計2020年度売上!$B14,集計pivot売上!$A$83:$A$109,0),MATCH(集計2020年度売上!K$5,集計pivot売上!$83:$83,0)),0)</f>
        <v>0</v>
      </c>
      <c r="N14" s="57">
        <f>IFERROR(INDEX(集計pivot売上!$118:$137,MATCH(集計2020年度売上!$B14,集計pivot売上!$A$118:$A$137,0),MATCH(集計2020年度売上!K$5,集計pivot売上!$118:$118,0)),0)</f>
        <v>0</v>
      </c>
      <c r="O14" s="58">
        <f>IFERROR(INDEX(集計pivot売上!$151:$170,MATCH(集計2020年度売上!$B14,集計pivot売上!$A$151:$A$170,0),MATCH(集計2020年度売上!K$5,集計pivot売上!$151:$151,0)),0)</f>
        <v>0</v>
      </c>
      <c r="P14" s="61">
        <f>IFERROR(INDEX(集計pivot売上!$54:$73,MATCH(集計2020年度売上!$B14,集計pivot売上!$A$54:$A$73,0),MATCH(集計2020年度売上!K$5,集計pivot売上!$54:$54,0)),0)</f>
        <v>0</v>
      </c>
      <c r="Q14" s="59">
        <f t="shared" si="1"/>
        <v>0</v>
      </c>
      <c r="R14" s="54">
        <f>IFERROR(INDEX(集計pivot売上!$3:$22,MATCH(集計2020年度売上!$B14,集計pivot売上!$A$3:$A$22,0),MATCH(集計2020年度売上!R$5,集計pivot売上!$3:$3,0)),0)</f>
        <v>0</v>
      </c>
      <c r="S14" s="55">
        <f>IFERROR(INDEX(集計pivot売上!$28:$47,MATCH(集計2020年度売上!$B14,集計pivot売上!$A$28:$A$47,0),MATCH(集計2020年度売上!R$5,集計pivot売上!$28:$28,0)),0)</f>
        <v>0</v>
      </c>
      <c r="T14" s="56">
        <f>IFERROR(INDEX(集計pivot売上!$83:$109,MATCH(集計2020年度売上!$B14,集計pivot売上!$A$83:$A$109,0),MATCH(集計2020年度売上!R$5,集計pivot売上!$83:$83,0)),0)</f>
        <v>0</v>
      </c>
      <c r="U14" s="57">
        <f>IFERROR(INDEX(集計pivot売上!$118:$137,MATCH(集計2020年度売上!$B14,集計pivot売上!$A$118:$A$137,0),MATCH(集計2020年度売上!R$5,集計pivot売上!$118:$118,0)),0)</f>
        <v>0</v>
      </c>
      <c r="V14" s="58">
        <f>IFERROR(INDEX(集計pivot売上!$151:$170,MATCH(集計2020年度売上!$B14,集計pivot売上!$A$151:$A$170,0),MATCH(集計2020年度売上!R$5,集計pivot売上!$151:$151,0)),0)</f>
        <v>0</v>
      </c>
      <c r="W14" s="61">
        <f>IFERROR(INDEX(集計pivot売上!$54:$73,MATCH(集計2020年度売上!$B14,集計pivot売上!$A$54:$A$73,0),MATCH(集計2020年度売上!R$5,集計pivot売上!$54:$54,0)),0)</f>
        <v>0</v>
      </c>
      <c r="X14" s="59">
        <f t="shared" si="2"/>
        <v>0</v>
      </c>
      <c r="Y14" s="54">
        <f>IFERROR(INDEX(集計pivot売上!$3:$22,MATCH(集計2020年度売上!$B14,集計pivot売上!$A$3:$A$22,0),MATCH(集計2020年度売上!Y$5,集計pivot売上!$3:$3,0)),0)</f>
        <v>0</v>
      </c>
      <c r="Z14" s="55">
        <f>IFERROR(INDEX(集計pivot売上!$28:$47,MATCH(集計2020年度売上!$B14,集計pivot売上!$A$28:$A$47,0),MATCH(集計2020年度売上!Y$5,集計pivot売上!$28:$28,0)),0)</f>
        <v>0</v>
      </c>
      <c r="AA14" s="56">
        <f>IFERROR(INDEX(集計pivot売上!$83:$109,MATCH(集計2020年度売上!$B14,集計pivot売上!$A$83:$A$109,0),MATCH(集計2020年度売上!Y$5,集計pivot売上!$83:$83,0)),0)</f>
        <v>0</v>
      </c>
      <c r="AB14" s="57">
        <f>IFERROR(INDEX(集計pivot売上!$118:$137,MATCH(集計2020年度売上!$B14,集計pivot売上!$A$118:$A$137,0),MATCH(集計2020年度売上!Y$5,集計pivot売上!$118:$118,0)),0)</f>
        <v>0</v>
      </c>
      <c r="AC14" s="58">
        <f>IFERROR(INDEX(集計pivot売上!$151:$170,MATCH(集計2020年度売上!$B14,集計pivot売上!$A$151:$A$170,0),MATCH(集計2020年度売上!Y$5,集計pivot売上!$151:$151,0)),0)</f>
        <v>0</v>
      </c>
      <c r="AD14" s="61">
        <f>IFERROR(INDEX(集計pivot売上!$54:$73,MATCH(集計2020年度売上!$B14,集計pivot売上!$A$54:$A$73,0),MATCH(集計2020年度売上!Y$5,集計pivot売上!$54:$54,0)),0)</f>
        <v>0</v>
      </c>
      <c r="AE14" s="59">
        <f t="shared" si="3"/>
        <v>0</v>
      </c>
      <c r="AF14" s="54">
        <f>IFERROR(INDEX(集計pivot売上!$3:$22,MATCH(集計2020年度売上!$B14,集計pivot売上!$A$3:$A$22,0),MATCH(集計2020年度売上!AF$5,集計pivot売上!$3:$3,0)),0)</f>
        <v>0</v>
      </c>
      <c r="AG14" s="55">
        <f>IFERROR(INDEX(集計pivot売上!$28:$47,MATCH(集計2020年度売上!$B14,集計pivot売上!$A$28:$A$47,0),MATCH(集計2020年度売上!AF$5,集計pivot売上!$28:$28,0)),0)</f>
        <v>0</v>
      </c>
      <c r="AH14" s="56">
        <f>IFERROR(INDEX(集計pivot売上!$83:$109,MATCH(集計2020年度売上!$B14,集計pivot売上!$A$83:$A$109,0),MATCH(集計2020年度売上!AF$5,集計pivot売上!$83:$83,0)),0)</f>
        <v>0</v>
      </c>
      <c r="AI14" s="57">
        <f>IFERROR(INDEX(集計pivot売上!$118:$137,MATCH(集計2020年度売上!$B14,集計pivot売上!$A$118:$A$137,0),MATCH(集計2020年度売上!AF$5,集計pivot売上!$118:$118,0)),0)</f>
        <v>0</v>
      </c>
      <c r="AJ14" s="58">
        <f>IFERROR(INDEX(集計pivot売上!$151:$170,MATCH(集計2020年度売上!$B14,集計pivot売上!$A$151:$A$170,0),MATCH(集計2020年度売上!AF$5,集計pivot売上!$151:$151,0)),0)</f>
        <v>0</v>
      </c>
      <c r="AK14" s="61">
        <f>IFERROR(INDEX(集計pivot売上!$54:$73,MATCH(集計2020年度売上!$B14,集計pivot売上!$A$54:$A$73,0),MATCH(集計2020年度売上!AF$5,集計pivot売上!$54:$54,0)),0)</f>
        <v>0</v>
      </c>
      <c r="AL14" s="59">
        <f t="shared" si="4"/>
        <v>0</v>
      </c>
      <c r="AM14" s="54">
        <f>IFERROR(INDEX(集計pivot売上!$3:$22,MATCH(集計2020年度売上!$B14,集計pivot売上!$A$3:$A$22,0),MATCH(集計2020年度売上!AM$5,集計pivot売上!$3:$3,0)),0)</f>
        <v>0</v>
      </c>
      <c r="AN14" s="55">
        <f>IFERROR(INDEX(集計pivot売上!$28:$47,MATCH(集計2020年度売上!$B14,集計pivot売上!$A$28:$A$47,0),MATCH(集計2020年度売上!AM$5,集計pivot売上!$28:$28,0)),0)</f>
        <v>0</v>
      </c>
      <c r="AO14" s="56">
        <f>IFERROR(INDEX(集計pivot売上!$83:$109,MATCH(集計2020年度売上!$B14,集計pivot売上!$A$83:$A$109,0),MATCH(集計2020年度売上!AM$5,集計pivot売上!$83:$83,0)),0)</f>
        <v>0</v>
      </c>
      <c r="AP14" s="57">
        <f>IFERROR(INDEX(集計pivot売上!$118:$137,MATCH(集計2020年度売上!$B14,集計pivot売上!$A$118:$A$137,0),MATCH(集計2020年度売上!AM$5,集計pivot売上!$118:$118,0)),0)</f>
        <v>0</v>
      </c>
      <c r="AQ14" s="58">
        <f>IFERROR(INDEX(集計pivot売上!$151:$170,MATCH(集計2020年度売上!$B14,集計pivot売上!$A$151:$A$170,0),MATCH(集計2020年度売上!AM$5,集計pivot売上!$151:$151,0)),0)</f>
        <v>0</v>
      </c>
      <c r="AR14" s="61">
        <f>IFERROR(INDEX(集計pivot売上!$54:$73,MATCH(集計2020年度売上!$B14,集計pivot売上!$A$54:$A$73,0),MATCH(集計2020年度売上!AM$5,集計pivot売上!$54:$54,0)),0)</f>
        <v>0</v>
      </c>
      <c r="AS14" s="59">
        <f t="shared" si="5"/>
        <v>0</v>
      </c>
      <c r="AT14" s="54">
        <f>IFERROR(INDEX(集計pivot売上!$3:$22,MATCH(集計2020年度売上!$B14,集計pivot売上!$A$3:$A$22,0),MATCH(集計2020年度売上!AT$5,集計pivot売上!$3:$3,0)),0)</f>
        <v>0</v>
      </c>
      <c r="AU14" s="55">
        <f>IFERROR(INDEX(集計pivot売上!$28:$47,MATCH(集計2020年度売上!$B14,集計pivot売上!$A$28:$A$47,0),MATCH(集計2020年度売上!AT$5,集計pivot売上!$28:$28,0)),0)</f>
        <v>0</v>
      </c>
      <c r="AV14" s="56">
        <f>IFERROR(INDEX(集計pivot売上!$83:$109,MATCH(集計2020年度売上!$B14,集計pivot売上!$A$83:$A$109,0),MATCH(集計2020年度売上!AT$5,集計pivot売上!$83:$83,0)),0)</f>
        <v>0</v>
      </c>
      <c r="AW14" s="57">
        <f>IFERROR(INDEX(集計pivot売上!$118:$137,MATCH(集計2020年度売上!$B14,集計pivot売上!$A$118:$A$137,0),MATCH(集計2020年度売上!AT$5,集計pivot売上!$118:$118,0)),0)</f>
        <v>0</v>
      </c>
      <c r="AX14" s="58">
        <f>IFERROR(INDEX(集計pivot売上!$151:$170,MATCH(集計2020年度売上!$B14,集計pivot売上!$A$151:$A$170,0),MATCH(集計2020年度売上!AT$5,集計pivot売上!$151:$151,0)),0)</f>
        <v>0</v>
      </c>
      <c r="AY14" s="61">
        <f>IFERROR(INDEX(集計pivot売上!$54:$73,MATCH(集計2020年度売上!$B14,集計pivot売上!$A$54:$A$73,0),MATCH(集計2020年度売上!AT$5,集計pivot売上!$54:$54,0)),0)</f>
        <v>0</v>
      </c>
      <c r="AZ14" s="59">
        <f t="shared" si="6"/>
        <v>0</v>
      </c>
      <c r="BA14" s="54">
        <f>IFERROR(INDEX(集計pivot売上!$3:$22,MATCH(集計2020年度売上!$B14,集計pivot売上!$A$3:$A$22,0),MATCH(集計2020年度売上!BA$5,集計pivot売上!$3:$3,0)),0)</f>
        <v>0</v>
      </c>
      <c r="BB14" s="55">
        <f>IFERROR(INDEX(集計pivot売上!$28:$47,MATCH(集計2020年度売上!$B14,集計pivot売上!$A$28:$A$47,0),MATCH(集計2020年度売上!BA$5,集計pivot売上!$28:$28,0)),0)</f>
        <v>0</v>
      </c>
      <c r="BC14" s="56">
        <f>IFERROR(INDEX(集計pivot売上!$83:$109,MATCH(集計2020年度売上!$B14,集計pivot売上!$A$83:$A$109,0),MATCH(集計2020年度売上!BA$5,集計pivot売上!$83:$83,0)),0)</f>
        <v>0</v>
      </c>
      <c r="BD14" s="57">
        <f>IFERROR(INDEX(集計pivot売上!$118:$137,MATCH(集計2020年度売上!$B14,集計pivot売上!$A$118:$A$137,0),MATCH(集計2020年度売上!BA$5,集計pivot売上!$118:$118,0)),0)</f>
        <v>0</v>
      </c>
      <c r="BE14" s="58">
        <f>IFERROR(INDEX(集計pivot売上!$151:$170,MATCH(集計2020年度売上!$B14,集計pivot売上!$A$151:$A$170,0),MATCH(集計2020年度売上!BA$5,集計pivot売上!$151:$151,0)),0)</f>
        <v>0</v>
      </c>
      <c r="BF14" s="61">
        <f>IFERROR(INDEX(集計pivot売上!$54:$73,MATCH(集計2020年度売上!$B14,集計pivot売上!$A$54:$A$73,0),MATCH(集計2020年度売上!BA$5,集計pivot売上!$54:$54,0)),0)</f>
        <v>0</v>
      </c>
      <c r="BG14" s="59">
        <f t="shared" si="7"/>
        <v>0</v>
      </c>
      <c r="BH14" s="54">
        <f>IFERROR(INDEX(集計pivot売上!$3:$22,MATCH(集計2020年度売上!$B14,集計pivot売上!$A$3:$A$22,0),MATCH(集計2020年度売上!BH$5,集計pivot売上!$3:$3,0)),0)</f>
        <v>0</v>
      </c>
      <c r="BI14" s="55">
        <f>IFERROR(INDEX(集計pivot売上!$28:$47,MATCH(集計2020年度売上!$B14,集計pivot売上!$A$28:$A$47,0),MATCH(集計2020年度売上!BH$5,集計pivot売上!$28:$28,0)),0)</f>
        <v>0</v>
      </c>
      <c r="BJ14" s="56">
        <f>IFERROR(INDEX(集計pivot売上!$83:$109,MATCH(集計2020年度売上!$B14,集計pivot売上!$A$83:$A$109,0),MATCH(集計2020年度売上!BH$5,集計pivot売上!$83:$83,0)),0)</f>
        <v>0</v>
      </c>
      <c r="BK14" s="57">
        <f>IFERROR(INDEX(集計pivot売上!$118:$137,MATCH(集計2020年度売上!$B14,集計pivot売上!$A$118:$A$137,0),MATCH(集計2020年度売上!BH$5,集計pivot売上!$118:$118,0)),0)</f>
        <v>0</v>
      </c>
      <c r="BL14" s="58">
        <f>IFERROR(INDEX(集計pivot売上!$151:$170,MATCH(集計2020年度売上!$B14,集計pivot売上!$A$151:$A$170,0),MATCH(集計2020年度売上!BH$5,集計pivot売上!$151:$151,0)),0)</f>
        <v>0</v>
      </c>
      <c r="BM14" s="61">
        <f>IFERROR(INDEX(集計pivot売上!$54:$73,MATCH(集計2020年度売上!$B14,集計pivot売上!$A$54:$A$73,0),MATCH(集計2020年度売上!BH$5,集計pivot売上!$54:$54,0)),0)</f>
        <v>0</v>
      </c>
      <c r="BN14" s="59">
        <f t="shared" si="8"/>
        <v>0</v>
      </c>
      <c r="BO14" s="54">
        <f>IFERROR(INDEX(集計pivot売上!$3:$22,MATCH(集計2020年度売上!$B14,集計pivot売上!$A$3:$A$22,0),MATCH(集計2020年度売上!BO$5,集計pivot売上!$3:$3,0)),0)</f>
        <v>0</v>
      </c>
      <c r="BP14" s="55">
        <f>IFERROR(INDEX(集計pivot売上!$28:$47,MATCH(集計2020年度売上!$B14,集計pivot売上!$A$28:$A$47,0),MATCH(集計2020年度売上!BO$5,集計pivot売上!$28:$28,0)),0)</f>
        <v>0</v>
      </c>
      <c r="BQ14" s="56">
        <f>IFERROR(INDEX(集計pivot売上!$83:$109,MATCH(集計2020年度売上!$B14,集計pivot売上!$A$83:$A$109,0),MATCH(集計2020年度売上!BO$5,集計pivot売上!$83:$83,0)),0)</f>
        <v>0</v>
      </c>
      <c r="BR14" s="57">
        <f>IFERROR(INDEX(集計pivot売上!$118:$137,MATCH(集計2020年度売上!$B14,集計pivot売上!$A$118:$A$137,0),MATCH(集計2020年度売上!BO$5,集計pivot売上!$118:$118,0)),0)</f>
        <v>0</v>
      </c>
      <c r="BS14" s="58">
        <f>IFERROR(INDEX(集計pivot売上!$151:$170,MATCH(集計2020年度売上!$B14,集計pivot売上!$A$151:$A$170,0),MATCH(集計2020年度売上!BO$5,集計pivot売上!$151:$151,0)),0)</f>
        <v>0</v>
      </c>
      <c r="BT14" s="61">
        <f>IFERROR(INDEX(集計pivot売上!$54:$73,MATCH(集計2020年度売上!$B14,集計pivot売上!$A$54:$A$73,0),MATCH(集計2020年度売上!BO$5,集計pivot売上!$54:$54,0)),0)</f>
        <v>0</v>
      </c>
      <c r="BU14" s="59">
        <f t="shared" si="9"/>
        <v>0</v>
      </c>
      <c r="BV14" s="54">
        <f>IFERROR(INDEX(集計pivot売上!$3:$22,MATCH(集計2020年度売上!$B14,集計pivot売上!$A$3:$A$22,0),MATCH(集計2020年度売上!BV$5,集計pivot売上!$3:$3,0)),0)</f>
        <v>0</v>
      </c>
      <c r="BW14" s="55">
        <f>IFERROR(INDEX(集計pivot売上!$28:$47,MATCH(集計2020年度売上!$B14,集計pivot売上!$A$28:$A$47,0),MATCH(集計2020年度売上!BV$5,集計pivot売上!$28:$28,0)),0)</f>
        <v>0</v>
      </c>
      <c r="BX14" s="56">
        <f>IFERROR(INDEX(集計pivot売上!$83:$109,MATCH(集計2020年度売上!$B14,集計pivot売上!$A$83:$A$109,0),MATCH(集計2020年度売上!BV$5,集計pivot売上!$83:$83,0)),0)</f>
        <v>0</v>
      </c>
      <c r="BY14" s="57">
        <f>IFERROR(INDEX(集計pivot売上!$118:$137,MATCH(集計2020年度売上!$B14,集計pivot売上!$A$118:$A$137,0),MATCH(集計2020年度売上!BV$5,集計pivot売上!$118:$118,0)),0)</f>
        <v>0</v>
      </c>
      <c r="BZ14" s="58">
        <f>IFERROR(INDEX(集計pivot売上!$151:$170,MATCH(集計2020年度売上!$B14,集計pivot売上!$A$151:$A$170,0),MATCH(集計2020年度売上!BV$5,集計pivot売上!$151:$151,0)),0)</f>
        <v>0</v>
      </c>
      <c r="CA14" s="61">
        <f>IFERROR(INDEX(集計pivot売上!$54:$73,MATCH(集計2020年度売上!$B14,集計pivot売上!$A$54:$A$73,0),MATCH(集計2020年度売上!BV$5,集計pivot売上!$54:$54,0)),0)</f>
        <v>0</v>
      </c>
      <c r="CB14" s="59">
        <f t="shared" si="10"/>
        <v>0</v>
      </c>
      <c r="CC14" s="54">
        <f>IFERROR(INDEX(集計pivot売上!$3:$22,MATCH(集計2020年度売上!$B14,集計pivot売上!$A$3:$A$22,0),MATCH(集計2020年度売上!CC$5,集計pivot売上!$3:$3,0)),0)</f>
        <v>0</v>
      </c>
      <c r="CD14" s="55">
        <f>IFERROR(INDEX(集計pivot売上!$28:$47,MATCH(集計2020年度売上!$B14,集計pivot売上!$A$28:$A$47,0),MATCH(集計2020年度売上!CC$5,集計pivot売上!$28:$28,0)),0)</f>
        <v>0</v>
      </c>
      <c r="CE14" s="56">
        <f>IFERROR(INDEX(集計pivot売上!$83:$109,MATCH(集計2020年度売上!$B14,集計pivot売上!$A$83:$A$109,0),MATCH(集計2020年度売上!CC$5,集計pivot売上!$83:$83,0)),0)</f>
        <v>0</v>
      </c>
      <c r="CF14" s="57">
        <f>IFERROR(INDEX(集計pivot売上!$118:$137,MATCH(集計2020年度売上!$B14,集計pivot売上!$A$118:$A$137,0),MATCH(集計2020年度売上!CC$5,集計pivot売上!$118:$118,0)),0)</f>
        <v>0</v>
      </c>
      <c r="CG14" s="58">
        <f>IFERROR(INDEX(集計pivot売上!$151:$170,MATCH(集計2020年度売上!$B14,集計pivot売上!$A$151:$A$170,0),MATCH(集計2020年度売上!CC$5,集計pivot売上!$151:$151,0)),0)</f>
        <v>0</v>
      </c>
      <c r="CH14" s="61">
        <f>IFERROR(INDEX(集計pivot売上!$54:$73,MATCH(集計2020年度売上!$B14,集計pivot売上!$A$54:$A$73,0),MATCH(集計2020年度売上!CC$5,集計pivot売上!$54:$54,0)),0)</f>
        <v>0</v>
      </c>
      <c r="CI14" s="63">
        <f t="shared" si="11"/>
        <v>0</v>
      </c>
    </row>
    <row r="15" spans="2:87" s="46" customFormat="1" x14ac:dyDescent="0.55000000000000004">
      <c r="B15" s="52" t="str">
        <f>'master（記入例）'!AL11</f>
        <v>ウイスキー</v>
      </c>
      <c r="C15" s="53"/>
      <c r="D15" s="54">
        <f>IFERROR(INDEX(集計pivot売上!$3:$22,MATCH(集計2020年度売上!$B15,集計pivot売上!$A$3:$A$22,0),MATCH(集計2020年度売上!D$5,集計pivot売上!$3:$3,0)),0)</f>
        <v>0</v>
      </c>
      <c r="E15" s="55">
        <f>IFERROR(INDEX(集計pivot売上!$28:$47,MATCH(集計2020年度売上!$B15,集計pivot売上!$A$28:$A$47,0),MATCH(集計2020年度売上!D$5,集計pivot売上!$28:$28,0)),0)</f>
        <v>0</v>
      </c>
      <c r="F15" s="56">
        <f>IFERROR(INDEX(集計pivot売上!$83:$109,MATCH(集計2020年度売上!$B15,集計pivot売上!$A$83:$A$109,0),MATCH(集計2020年度売上!D$5,集計pivot売上!$83:$83,0)),0)</f>
        <v>0</v>
      </c>
      <c r="G15" s="57">
        <f>IFERROR(INDEX(集計pivot売上!$118:$137,MATCH(集計2020年度売上!$B15,集計pivot売上!$A$118:$A$137,0),MATCH(集計2020年度売上!D$5,集計pivot売上!$118:$118,0)),0)</f>
        <v>0</v>
      </c>
      <c r="H15" s="58">
        <f>IFERROR(INDEX(集計pivot売上!$151:$170,MATCH(集計2020年度売上!$B15,集計pivot売上!$A$151:$A$170,0),MATCH(集計2020年度売上!D$5,集計pivot売上!$151:$151,0)),0)</f>
        <v>0</v>
      </c>
      <c r="I15" s="61">
        <f>IFERROR(INDEX(集計pivot売上!$54:$73,MATCH(集計2020年度売上!$B15,集計pivot売上!$A$54:$A$73,0),MATCH(集計2020年度売上!D$5,集計pivot売上!$54:$54,0)),0)</f>
        <v>0</v>
      </c>
      <c r="J15" s="59">
        <f t="shared" si="0"/>
        <v>0</v>
      </c>
      <c r="K15" s="54">
        <f>IFERROR(INDEX(集計pivot売上!$3:$22,MATCH(集計2020年度売上!$B15,集計pivot売上!$A$3:$A$22,0),MATCH(集計2020年度売上!K$5,集計pivot売上!$3:$3,0)),0)</f>
        <v>0</v>
      </c>
      <c r="L15" s="55">
        <f>IFERROR(INDEX(集計pivot売上!$28:$47,MATCH(集計2020年度売上!$B15,集計pivot売上!$A$28:$A$47,0),MATCH(集計2020年度売上!K$5,集計pivot売上!$28:$28,0)),0)</f>
        <v>0</v>
      </c>
      <c r="M15" s="56">
        <f>IFERROR(INDEX(集計pivot売上!$83:$109,MATCH(集計2020年度売上!$B15,集計pivot売上!$A$83:$A$109,0),MATCH(集計2020年度売上!K$5,集計pivot売上!$83:$83,0)),0)</f>
        <v>0</v>
      </c>
      <c r="N15" s="57">
        <f>IFERROR(INDEX(集計pivot売上!$118:$137,MATCH(集計2020年度売上!$B15,集計pivot売上!$A$118:$A$137,0),MATCH(集計2020年度売上!K$5,集計pivot売上!$118:$118,0)),0)</f>
        <v>0</v>
      </c>
      <c r="O15" s="58">
        <f>IFERROR(INDEX(集計pivot売上!$151:$170,MATCH(集計2020年度売上!$B15,集計pivot売上!$A$151:$A$170,0),MATCH(集計2020年度売上!K$5,集計pivot売上!$151:$151,0)),0)</f>
        <v>0</v>
      </c>
      <c r="P15" s="61">
        <f>IFERROR(INDEX(集計pivot売上!$54:$73,MATCH(集計2020年度売上!$B15,集計pivot売上!$A$54:$A$73,0),MATCH(集計2020年度売上!K$5,集計pivot売上!$54:$54,0)),0)</f>
        <v>0</v>
      </c>
      <c r="Q15" s="59">
        <f t="shared" si="1"/>
        <v>0</v>
      </c>
      <c r="R15" s="54">
        <f>IFERROR(INDEX(集計pivot売上!$3:$22,MATCH(集計2020年度売上!$B15,集計pivot売上!$A$3:$A$22,0),MATCH(集計2020年度売上!R$5,集計pivot売上!$3:$3,0)),0)</f>
        <v>0</v>
      </c>
      <c r="S15" s="55">
        <f>IFERROR(INDEX(集計pivot売上!$28:$47,MATCH(集計2020年度売上!$B15,集計pivot売上!$A$28:$A$47,0),MATCH(集計2020年度売上!R$5,集計pivot売上!$28:$28,0)),0)</f>
        <v>0</v>
      </c>
      <c r="T15" s="56">
        <f>IFERROR(INDEX(集計pivot売上!$83:$109,MATCH(集計2020年度売上!$B15,集計pivot売上!$A$83:$A$109,0),MATCH(集計2020年度売上!R$5,集計pivot売上!$83:$83,0)),0)</f>
        <v>0</v>
      </c>
      <c r="U15" s="57">
        <f>IFERROR(INDEX(集計pivot売上!$118:$137,MATCH(集計2020年度売上!$B15,集計pivot売上!$A$118:$A$137,0),MATCH(集計2020年度売上!R$5,集計pivot売上!$118:$118,0)),0)</f>
        <v>0</v>
      </c>
      <c r="V15" s="58">
        <f>IFERROR(INDEX(集計pivot売上!$151:$170,MATCH(集計2020年度売上!$B15,集計pivot売上!$A$151:$A$170,0),MATCH(集計2020年度売上!R$5,集計pivot売上!$151:$151,0)),0)</f>
        <v>0</v>
      </c>
      <c r="W15" s="61">
        <f>IFERROR(INDEX(集計pivot売上!$54:$73,MATCH(集計2020年度売上!$B15,集計pivot売上!$A$54:$A$73,0),MATCH(集計2020年度売上!R$5,集計pivot売上!$54:$54,0)),0)</f>
        <v>0</v>
      </c>
      <c r="X15" s="59">
        <f t="shared" si="2"/>
        <v>0</v>
      </c>
      <c r="Y15" s="54">
        <f>IFERROR(INDEX(集計pivot売上!$3:$22,MATCH(集計2020年度売上!$B15,集計pivot売上!$A$3:$A$22,0),MATCH(集計2020年度売上!Y$5,集計pivot売上!$3:$3,0)),0)</f>
        <v>0</v>
      </c>
      <c r="Z15" s="55">
        <f>IFERROR(INDEX(集計pivot売上!$28:$47,MATCH(集計2020年度売上!$B15,集計pivot売上!$A$28:$A$47,0),MATCH(集計2020年度売上!Y$5,集計pivot売上!$28:$28,0)),0)</f>
        <v>0</v>
      </c>
      <c r="AA15" s="56">
        <f>IFERROR(INDEX(集計pivot売上!$83:$109,MATCH(集計2020年度売上!$B15,集計pivot売上!$A$83:$A$109,0),MATCH(集計2020年度売上!Y$5,集計pivot売上!$83:$83,0)),0)</f>
        <v>0</v>
      </c>
      <c r="AB15" s="57">
        <f>IFERROR(INDEX(集計pivot売上!$118:$137,MATCH(集計2020年度売上!$B15,集計pivot売上!$A$118:$A$137,0),MATCH(集計2020年度売上!Y$5,集計pivot売上!$118:$118,0)),0)</f>
        <v>0</v>
      </c>
      <c r="AC15" s="58">
        <f>IFERROR(INDEX(集計pivot売上!$151:$170,MATCH(集計2020年度売上!$B15,集計pivot売上!$A$151:$A$170,0),MATCH(集計2020年度売上!Y$5,集計pivot売上!$151:$151,0)),0)</f>
        <v>0</v>
      </c>
      <c r="AD15" s="61">
        <f>IFERROR(INDEX(集計pivot売上!$54:$73,MATCH(集計2020年度売上!$B15,集計pivot売上!$A$54:$A$73,0),MATCH(集計2020年度売上!Y$5,集計pivot売上!$54:$54,0)),0)</f>
        <v>0</v>
      </c>
      <c r="AE15" s="59">
        <f t="shared" si="3"/>
        <v>0</v>
      </c>
      <c r="AF15" s="54">
        <f>IFERROR(INDEX(集計pivot売上!$3:$22,MATCH(集計2020年度売上!$B15,集計pivot売上!$A$3:$A$22,0),MATCH(集計2020年度売上!AF$5,集計pivot売上!$3:$3,0)),0)</f>
        <v>0</v>
      </c>
      <c r="AG15" s="55">
        <f>IFERROR(INDEX(集計pivot売上!$28:$47,MATCH(集計2020年度売上!$B15,集計pivot売上!$A$28:$A$47,0),MATCH(集計2020年度売上!AF$5,集計pivot売上!$28:$28,0)),0)</f>
        <v>0</v>
      </c>
      <c r="AH15" s="56">
        <f>IFERROR(INDEX(集計pivot売上!$83:$109,MATCH(集計2020年度売上!$B15,集計pivot売上!$A$83:$A$109,0),MATCH(集計2020年度売上!AF$5,集計pivot売上!$83:$83,0)),0)</f>
        <v>0</v>
      </c>
      <c r="AI15" s="57">
        <f>IFERROR(INDEX(集計pivot売上!$118:$137,MATCH(集計2020年度売上!$B15,集計pivot売上!$A$118:$A$137,0),MATCH(集計2020年度売上!AF$5,集計pivot売上!$118:$118,0)),0)</f>
        <v>0</v>
      </c>
      <c r="AJ15" s="58">
        <f>IFERROR(INDEX(集計pivot売上!$151:$170,MATCH(集計2020年度売上!$B15,集計pivot売上!$A$151:$A$170,0),MATCH(集計2020年度売上!AF$5,集計pivot売上!$151:$151,0)),0)</f>
        <v>0</v>
      </c>
      <c r="AK15" s="61">
        <f>IFERROR(INDEX(集計pivot売上!$54:$73,MATCH(集計2020年度売上!$B15,集計pivot売上!$A$54:$A$73,0),MATCH(集計2020年度売上!AF$5,集計pivot売上!$54:$54,0)),0)</f>
        <v>0</v>
      </c>
      <c r="AL15" s="59">
        <f t="shared" si="4"/>
        <v>0</v>
      </c>
      <c r="AM15" s="54">
        <f>IFERROR(INDEX(集計pivot売上!$3:$22,MATCH(集計2020年度売上!$B15,集計pivot売上!$A$3:$A$22,0),MATCH(集計2020年度売上!AM$5,集計pivot売上!$3:$3,0)),0)</f>
        <v>0</v>
      </c>
      <c r="AN15" s="55">
        <f>IFERROR(INDEX(集計pivot売上!$28:$47,MATCH(集計2020年度売上!$B15,集計pivot売上!$A$28:$A$47,0),MATCH(集計2020年度売上!AM$5,集計pivot売上!$28:$28,0)),0)</f>
        <v>0</v>
      </c>
      <c r="AO15" s="56">
        <f>IFERROR(INDEX(集計pivot売上!$83:$109,MATCH(集計2020年度売上!$B15,集計pivot売上!$A$83:$A$109,0),MATCH(集計2020年度売上!AM$5,集計pivot売上!$83:$83,0)),0)</f>
        <v>0</v>
      </c>
      <c r="AP15" s="57">
        <f>IFERROR(INDEX(集計pivot売上!$118:$137,MATCH(集計2020年度売上!$B15,集計pivot売上!$A$118:$A$137,0),MATCH(集計2020年度売上!AM$5,集計pivot売上!$118:$118,0)),0)</f>
        <v>0</v>
      </c>
      <c r="AQ15" s="58">
        <f>IFERROR(INDEX(集計pivot売上!$151:$170,MATCH(集計2020年度売上!$B15,集計pivot売上!$A$151:$A$170,0),MATCH(集計2020年度売上!AM$5,集計pivot売上!$151:$151,0)),0)</f>
        <v>0</v>
      </c>
      <c r="AR15" s="61">
        <f>IFERROR(INDEX(集計pivot売上!$54:$73,MATCH(集計2020年度売上!$B15,集計pivot売上!$A$54:$A$73,0),MATCH(集計2020年度売上!AM$5,集計pivot売上!$54:$54,0)),0)</f>
        <v>0</v>
      </c>
      <c r="AS15" s="59">
        <f t="shared" si="5"/>
        <v>0</v>
      </c>
      <c r="AT15" s="54">
        <f>IFERROR(INDEX(集計pivot売上!$3:$22,MATCH(集計2020年度売上!$B15,集計pivot売上!$A$3:$A$22,0),MATCH(集計2020年度売上!AT$5,集計pivot売上!$3:$3,0)),0)</f>
        <v>0</v>
      </c>
      <c r="AU15" s="55">
        <f>IFERROR(INDEX(集計pivot売上!$28:$47,MATCH(集計2020年度売上!$B15,集計pivot売上!$A$28:$A$47,0),MATCH(集計2020年度売上!AT$5,集計pivot売上!$28:$28,0)),0)</f>
        <v>0</v>
      </c>
      <c r="AV15" s="56">
        <f>IFERROR(INDEX(集計pivot売上!$83:$109,MATCH(集計2020年度売上!$B15,集計pivot売上!$A$83:$A$109,0),MATCH(集計2020年度売上!AT$5,集計pivot売上!$83:$83,0)),0)</f>
        <v>0</v>
      </c>
      <c r="AW15" s="57">
        <f>IFERROR(INDEX(集計pivot売上!$118:$137,MATCH(集計2020年度売上!$B15,集計pivot売上!$A$118:$A$137,0),MATCH(集計2020年度売上!AT$5,集計pivot売上!$118:$118,0)),0)</f>
        <v>0</v>
      </c>
      <c r="AX15" s="58">
        <f>IFERROR(INDEX(集計pivot売上!$151:$170,MATCH(集計2020年度売上!$B15,集計pivot売上!$A$151:$A$170,0),MATCH(集計2020年度売上!AT$5,集計pivot売上!$151:$151,0)),0)</f>
        <v>0</v>
      </c>
      <c r="AY15" s="61">
        <f>IFERROR(INDEX(集計pivot売上!$54:$73,MATCH(集計2020年度売上!$B15,集計pivot売上!$A$54:$A$73,0),MATCH(集計2020年度売上!AT$5,集計pivot売上!$54:$54,0)),0)</f>
        <v>0</v>
      </c>
      <c r="AZ15" s="59">
        <f t="shared" si="6"/>
        <v>0</v>
      </c>
      <c r="BA15" s="54">
        <f>IFERROR(INDEX(集計pivot売上!$3:$22,MATCH(集計2020年度売上!$B15,集計pivot売上!$A$3:$A$22,0),MATCH(集計2020年度売上!BA$5,集計pivot売上!$3:$3,0)),0)</f>
        <v>0</v>
      </c>
      <c r="BB15" s="55">
        <f>IFERROR(INDEX(集計pivot売上!$28:$47,MATCH(集計2020年度売上!$B15,集計pivot売上!$A$28:$A$47,0),MATCH(集計2020年度売上!BA$5,集計pivot売上!$28:$28,0)),0)</f>
        <v>0</v>
      </c>
      <c r="BC15" s="56">
        <f>IFERROR(INDEX(集計pivot売上!$83:$109,MATCH(集計2020年度売上!$B15,集計pivot売上!$A$83:$A$109,0),MATCH(集計2020年度売上!BA$5,集計pivot売上!$83:$83,0)),0)</f>
        <v>0</v>
      </c>
      <c r="BD15" s="57">
        <f>IFERROR(INDEX(集計pivot売上!$118:$137,MATCH(集計2020年度売上!$B15,集計pivot売上!$A$118:$A$137,0),MATCH(集計2020年度売上!BA$5,集計pivot売上!$118:$118,0)),0)</f>
        <v>0</v>
      </c>
      <c r="BE15" s="58">
        <f>IFERROR(INDEX(集計pivot売上!$151:$170,MATCH(集計2020年度売上!$B15,集計pivot売上!$A$151:$A$170,0),MATCH(集計2020年度売上!BA$5,集計pivot売上!$151:$151,0)),0)</f>
        <v>0</v>
      </c>
      <c r="BF15" s="61">
        <f>IFERROR(INDEX(集計pivot売上!$54:$73,MATCH(集計2020年度売上!$B15,集計pivot売上!$A$54:$A$73,0),MATCH(集計2020年度売上!BA$5,集計pivot売上!$54:$54,0)),0)</f>
        <v>0</v>
      </c>
      <c r="BG15" s="59">
        <f t="shared" si="7"/>
        <v>0</v>
      </c>
      <c r="BH15" s="54">
        <f>IFERROR(INDEX(集計pivot売上!$3:$22,MATCH(集計2020年度売上!$B15,集計pivot売上!$A$3:$A$22,0),MATCH(集計2020年度売上!BH$5,集計pivot売上!$3:$3,0)),0)</f>
        <v>0</v>
      </c>
      <c r="BI15" s="55">
        <f>IFERROR(INDEX(集計pivot売上!$28:$47,MATCH(集計2020年度売上!$B15,集計pivot売上!$A$28:$A$47,0),MATCH(集計2020年度売上!BH$5,集計pivot売上!$28:$28,0)),0)</f>
        <v>0</v>
      </c>
      <c r="BJ15" s="56">
        <f>IFERROR(INDEX(集計pivot売上!$83:$109,MATCH(集計2020年度売上!$B15,集計pivot売上!$A$83:$A$109,0),MATCH(集計2020年度売上!BH$5,集計pivot売上!$83:$83,0)),0)</f>
        <v>0</v>
      </c>
      <c r="BK15" s="57">
        <f>IFERROR(INDEX(集計pivot売上!$118:$137,MATCH(集計2020年度売上!$B15,集計pivot売上!$A$118:$A$137,0),MATCH(集計2020年度売上!BH$5,集計pivot売上!$118:$118,0)),0)</f>
        <v>0</v>
      </c>
      <c r="BL15" s="58">
        <f>IFERROR(INDEX(集計pivot売上!$151:$170,MATCH(集計2020年度売上!$B15,集計pivot売上!$A$151:$A$170,0),MATCH(集計2020年度売上!BH$5,集計pivot売上!$151:$151,0)),0)</f>
        <v>0</v>
      </c>
      <c r="BM15" s="61">
        <f>IFERROR(INDEX(集計pivot売上!$54:$73,MATCH(集計2020年度売上!$B15,集計pivot売上!$A$54:$A$73,0),MATCH(集計2020年度売上!BH$5,集計pivot売上!$54:$54,0)),0)</f>
        <v>0</v>
      </c>
      <c r="BN15" s="59">
        <f t="shared" si="8"/>
        <v>0</v>
      </c>
      <c r="BO15" s="54">
        <f>IFERROR(INDEX(集計pivot売上!$3:$22,MATCH(集計2020年度売上!$B15,集計pivot売上!$A$3:$A$22,0),MATCH(集計2020年度売上!BO$5,集計pivot売上!$3:$3,0)),0)</f>
        <v>0</v>
      </c>
      <c r="BP15" s="55">
        <f>IFERROR(INDEX(集計pivot売上!$28:$47,MATCH(集計2020年度売上!$B15,集計pivot売上!$A$28:$A$47,0),MATCH(集計2020年度売上!BO$5,集計pivot売上!$28:$28,0)),0)</f>
        <v>0</v>
      </c>
      <c r="BQ15" s="56">
        <f>IFERROR(INDEX(集計pivot売上!$83:$109,MATCH(集計2020年度売上!$B15,集計pivot売上!$A$83:$A$109,0),MATCH(集計2020年度売上!BO$5,集計pivot売上!$83:$83,0)),0)</f>
        <v>0</v>
      </c>
      <c r="BR15" s="57">
        <f>IFERROR(INDEX(集計pivot売上!$118:$137,MATCH(集計2020年度売上!$B15,集計pivot売上!$A$118:$A$137,0),MATCH(集計2020年度売上!BO$5,集計pivot売上!$118:$118,0)),0)</f>
        <v>0</v>
      </c>
      <c r="BS15" s="58">
        <f>IFERROR(INDEX(集計pivot売上!$151:$170,MATCH(集計2020年度売上!$B15,集計pivot売上!$A$151:$A$170,0),MATCH(集計2020年度売上!BO$5,集計pivot売上!$151:$151,0)),0)</f>
        <v>0</v>
      </c>
      <c r="BT15" s="61">
        <f>IFERROR(INDEX(集計pivot売上!$54:$73,MATCH(集計2020年度売上!$B15,集計pivot売上!$A$54:$A$73,0),MATCH(集計2020年度売上!BO$5,集計pivot売上!$54:$54,0)),0)</f>
        <v>0</v>
      </c>
      <c r="BU15" s="59">
        <f t="shared" si="9"/>
        <v>0</v>
      </c>
      <c r="BV15" s="54">
        <f>IFERROR(INDEX(集計pivot売上!$3:$22,MATCH(集計2020年度売上!$B15,集計pivot売上!$A$3:$A$22,0),MATCH(集計2020年度売上!BV$5,集計pivot売上!$3:$3,0)),0)</f>
        <v>0</v>
      </c>
      <c r="BW15" s="55">
        <f>IFERROR(INDEX(集計pivot売上!$28:$47,MATCH(集計2020年度売上!$B15,集計pivot売上!$A$28:$A$47,0),MATCH(集計2020年度売上!BV$5,集計pivot売上!$28:$28,0)),0)</f>
        <v>0</v>
      </c>
      <c r="BX15" s="56">
        <f>IFERROR(INDEX(集計pivot売上!$83:$109,MATCH(集計2020年度売上!$B15,集計pivot売上!$A$83:$A$109,0),MATCH(集計2020年度売上!BV$5,集計pivot売上!$83:$83,0)),0)</f>
        <v>0</v>
      </c>
      <c r="BY15" s="57">
        <f>IFERROR(INDEX(集計pivot売上!$118:$137,MATCH(集計2020年度売上!$B15,集計pivot売上!$A$118:$A$137,0),MATCH(集計2020年度売上!BV$5,集計pivot売上!$118:$118,0)),0)</f>
        <v>0</v>
      </c>
      <c r="BZ15" s="58">
        <f>IFERROR(INDEX(集計pivot売上!$151:$170,MATCH(集計2020年度売上!$B15,集計pivot売上!$A$151:$A$170,0),MATCH(集計2020年度売上!BV$5,集計pivot売上!$151:$151,0)),0)</f>
        <v>0</v>
      </c>
      <c r="CA15" s="61">
        <f>IFERROR(INDEX(集計pivot売上!$54:$73,MATCH(集計2020年度売上!$B15,集計pivot売上!$A$54:$A$73,0),MATCH(集計2020年度売上!BV$5,集計pivot売上!$54:$54,0)),0)</f>
        <v>0</v>
      </c>
      <c r="CB15" s="59">
        <f t="shared" si="10"/>
        <v>0</v>
      </c>
      <c r="CC15" s="54">
        <f>IFERROR(INDEX(集計pivot売上!$3:$22,MATCH(集計2020年度売上!$B15,集計pivot売上!$A$3:$A$22,0),MATCH(集計2020年度売上!CC$5,集計pivot売上!$3:$3,0)),0)</f>
        <v>0</v>
      </c>
      <c r="CD15" s="55">
        <f>IFERROR(INDEX(集計pivot売上!$28:$47,MATCH(集計2020年度売上!$B15,集計pivot売上!$A$28:$A$47,0),MATCH(集計2020年度売上!CC$5,集計pivot売上!$28:$28,0)),0)</f>
        <v>0</v>
      </c>
      <c r="CE15" s="56">
        <f>IFERROR(INDEX(集計pivot売上!$83:$109,MATCH(集計2020年度売上!$B15,集計pivot売上!$A$83:$A$109,0),MATCH(集計2020年度売上!CC$5,集計pivot売上!$83:$83,0)),0)</f>
        <v>0</v>
      </c>
      <c r="CF15" s="57">
        <f>IFERROR(INDEX(集計pivot売上!$118:$137,MATCH(集計2020年度売上!$B15,集計pivot売上!$A$118:$A$137,0),MATCH(集計2020年度売上!CC$5,集計pivot売上!$118:$118,0)),0)</f>
        <v>0</v>
      </c>
      <c r="CG15" s="58">
        <f>IFERROR(INDEX(集計pivot売上!$151:$170,MATCH(集計2020年度売上!$B15,集計pivot売上!$A$151:$A$170,0),MATCH(集計2020年度売上!CC$5,集計pivot売上!$151:$151,0)),0)</f>
        <v>0</v>
      </c>
      <c r="CH15" s="61">
        <f>IFERROR(INDEX(集計pivot売上!$54:$73,MATCH(集計2020年度売上!$B15,集計pivot売上!$A$54:$A$73,0),MATCH(集計2020年度売上!CC$5,集計pivot売上!$54:$54,0)),0)</f>
        <v>0</v>
      </c>
      <c r="CI15" s="63">
        <f t="shared" si="11"/>
        <v>0</v>
      </c>
    </row>
    <row r="16" spans="2:87" s="46" customFormat="1" x14ac:dyDescent="0.55000000000000004">
      <c r="B16" s="52" t="str">
        <f>'master（記入例）'!AL12</f>
        <v>ブランデー</v>
      </c>
      <c r="C16" s="53"/>
      <c r="D16" s="54">
        <f>IFERROR(INDEX(集計pivot売上!$3:$22,MATCH(集計2020年度売上!$B16,集計pivot売上!$A$3:$A$22,0),MATCH(集計2020年度売上!D$5,集計pivot売上!$3:$3,0)),0)</f>
        <v>0</v>
      </c>
      <c r="E16" s="55">
        <f>IFERROR(INDEX(集計pivot売上!$28:$47,MATCH(集計2020年度売上!$B16,集計pivot売上!$A$28:$A$47,0),MATCH(集計2020年度売上!D$5,集計pivot売上!$28:$28,0)),0)</f>
        <v>0</v>
      </c>
      <c r="F16" s="56">
        <f>IFERROR(INDEX(集計pivot売上!$83:$109,MATCH(集計2020年度売上!$B16,集計pivot売上!$A$83:$A$109,0),MATCH(集計2020年度売上!D$5,集計pivot売上!$83:$83,0)),0)</f>
        <v>0</v>
      </c>
      <c r="G16" s="57">
        <f>IFERROR(INDEX(集計pivot売上!$118:$137,MATCH(集計2020年度売上!$B16,集計pivot売上!$A$118:$A$137,0),MATCH(集計2020年度売上!D$5,集計pivot売上!$118:$118,0)),0)</f>
        <v>0</v>
      </c>
      <c r="H16" s="58">
        <f>IFERROR(INDEX(集計pivot売上!$151:$170,MATCH(集計2020年度売上!$B16,集計pivot売上!$A$151:$A$170,0),MATCH(集計2020年度売上!D$5,集計pivot売上!$151:$151,0)),0)</f>
        <v>0</v>
      </c>
      <c r="I16" s="61">
        <f>IFERROR(INDEX(集計pivot売上!$54:$73,MATCH(集計2020年度売上!$B16,集計pivot売上!$A$54:$A$73,0),MATCH(集計2020年度売上!D$5,集計pivot売上!$54:$54,0)),0)</f>
        <v>0</v>
      </c>
      <c r="J16" s="59">
        <f t="shared" si="0"/>
        <v>0</v>
      </c>
      <c r="K16" s="54">
        <f>IFERROR(INDEX(集計pivot売上!$3:$22,MATCH(集計2020年度売上!$B16,集計pivot売上!$A$3:$A$22,0),MATCH(集計2020年度売上!K$5,集計pivot売上!$3:$3,0)),0)</f>
        <v>0</v>
      </c>
      <c r="L16" s="55">
        <f>IFERROR(INDEX(集計pivot売上!$28:$47,MATCH(集計2020年度売上!$B16,集計pivot売上!$A$28:$A$47,0),MATCH(集計2020年度売上!K$5,集計pivot売上!$28:$28,0)),0)</f>
        <v>0</v>
      </c>
      <c r="M16" s="56">
        <f>IFERROR(INDEX(集計pivot売上!$83:$109,MATCH(集計2020年度売上!$B16,集計pivot売上!$A$83:$A$109,0),MATCH(集計2020年度売上!K$5,集計pivot売上!$83:$83,0)),0)</f>
        <v>0</v>
      </c>
      <c r="N16" s="57">
        <f>IFERROR(INDEX(集計pivot売上!$118:$137,MATCH(集計2020年度売上!$B16,集計pivot売上!$A$118:$A$137,0),MATCH(集計2020年度売上!K$5,集計pivot売上!$118:$118,0)),0)</f>
        <v>0</v>
      </c>
      <c r="O16" s="58">
        <f>IFERROR(INDEX(集計pivot売上!$151:$170,MATCH(集計2020年度売上!$B16,集計pivot売上!$A$151:$A$170,0),MATCH(集計2020年度売上!K$5,集計pivot売上!$151:$151,0)),0)</f>
        <v>0</v>
      </c>
      <c r="P16" s="61">
        <f>IFERROR(INDEX(集計pivot売上!$54:$73,MATCH(集計2020年度売上!$B16,集計pivot売上!$A$54:$A$73,0),MATCH(集計2020年度売上!K$5,集計pivot売上!$54:$54,0)),0)</f>
        <v>0</v>
      </c>
      <c r="Q16" s="59">
        <f t="shared" si="1"/>
        <v>0</v>
      </c>
      <c r="R16" s="54">
        <f>IFERROR(INDEX(集計pivot売上!$3:$22,MATCH(集計2020年度売上!$B16,集計pivot売上!$A$3:$A$22,0),MATCH(集計2020年度売上!R$5,集計pivot売上!$3:$3,0)),0)</f>
        <v>0</v>
      </c>
      <c r="S16" s="55">
        <f>IFERROR(INDEX(集計pivot売上!$28:$47,MATCH(集計2020年度売上!$B16,集計pivot売上!$A$28:$A$47,0),MATCH(集計2020年度売上!R$5,集計pivot売上!$28:$28,0)),0)</f>
        <v>0</v>
      </c>
      <c r="T16" s="56">
        <f>IFERROR(INDEX(集計pivot売上!$83:$109,MATCH(集計2020年度売上!$B16,集計pivot売上!$A$83:$A$109,0),MATCH(集計2020年度売上!R$5,集計pivot売上!$83:$83,0)),0)</f>
        <v>0</v>
      </c>
      <c r="U16" s="57">
        <f>IFERROR(INDEX(集計pivot売上!$118:$137,MATCH(集計2020年度売上!$B16,集計pivot売上!$A$118:$A$137,0),MATCH(集計2020年度売上!R$5,集計pivot売上!$118:$118,0)),0)</f>
        <v>0</v>
      </c>
      <c r="V16" s="58">
        <f>IFERROR(INDEX(集計pivot売上!$151:$170,MATCH(集計2020年度売上!$B16,集計pivot売上!$A$151:$A$170,0),MATCH(集計2020年度売上!R$5,集計pivot売上!$151:$151,0)),0)</f>
        <v>0</v>
      </c>
      <c r="W16" s="61">
        <f>IFERROR(INDEX(集計pivot売上!$54:$73,MATCH(集計2020年度売上!$B16,集計pivot売上!$A$54:$A$73,0),MATCH(集計2020年度売上!R$5,集計pivot売上!$54:$54,0)),0)</f>
        <v>0</v>
      </c>
      <c r="X16" s="59">
        <f t="shared" si="2"/>
        <v>0</v>
      </c>
      <c r="Y16" s="54">
        <f>IFERROR(INDEX(集計pivot売上!$3:$22,MATCH(集計2020年度売上!$B16,集計pivot売上!$A$3:$A$22,0),MATCH(集計2020年度売上!Y$5,集計pivot売上!$3:$3,0)),0)</f>
        <v>0</v>
      </c>
      <c r="Z16" s="55">
        <f>IFERROR(INDEX(集計pivot売上!$28:$47,MATCH(集計2020年度売上!$B16,集計pivot売上!$A$28:$A$47,0),MATCH(集計2020年度売上!Y$5,集計pivot売上!$28:$28,0)),0)</f>
        <v>0</v>
      </c>
      <c r="AA16" s="56">
        <f>IFERROR(INDEX(集計pivot売上!$83:$109,MATCH(集計2020年度売上!$B16,集計pivot売上!$A$83:$A$109,0),MATCH(集計2020年度売上!Y$5,集計pivot売上!$83:$83,0)),0)</f>
        <v>0</v>
      </c>
      <c r="AB16" s="57">
        <f>IFERROR(INDEX(集計pivot売上!$118:$137,MATCH(集計2020年度売上!$B16,集計pivot売上!$A$118:$A$137,0),MATCH(集計2020年度売上!Y$5,集計pivot売上!$118:$118,0)),0)</f>
        <v>0</v>
      </c>
      <c r="AC16" s="58">
        <f>IFERROR(INDEX(集計pivot売上!$151:$170,MATCH(集計2020年度売上!$B16,集計pivot売上!$A$151:$A$170,0),MATCH(集計2020年度売上!Y$5,集計pivot売上!$151:$151,0)),0)</f>
        <v>0</v>
      </c>
      <c r="AD16" s="61">
        <f>IFERROR(INDEX(集計pivot売上!$54:$73,MATCH(集計2020年度売上!$B16,集計pivot売上!$A$54:$A$73,0),MATCH(集計2020年度売上!Y$5,集計pivot売上!$54:$54,0)),0)</f>
        <v>0</v>
      </c>
      <c r="AE16" s="59">
        <f t="shared" si="3"/>
        <v>0</v>
      </c>
      <c r="AF16" s="54">
        <f>IFERROR(INDEX(集計pivot売上!$3:$22,MATCH(集計2020年度売上!$B16,集計pivot売上!$A$3:$A$22,0),MATCH(集計2020年度売上!AF$5,集計pivot売上!$3:$3,0)),0)</f>
        <v>0</v>
      </c>
      <c r="AG16" s="55">
        <f>IFERROR(INDEX(集計pivot売上!$28:$47,MATCH(集計2020年度売上!$B16,集計pivot売上!$A$28:$A$47,0),MATCH(集計2020年度売上!AF$5,集計pivot売上!$28:$28,0)),0)</f>
        <v>0</v>
      </c>
      <c r="AH16" s="56">
        <f>IFERROR(INDEX(集計pivot売上!$83:$109,MATCH(集計2020年度売上!$B16,集計pivot売上!$A$83:$A$109,0),MATCH(集計2020年度売上!AF$5,集計pivot売上!$83:$83,0)),0)</f>
        <v>0</v>
      </c>
      <c r="AI16" s="57">
        <f>IFERROR(INDEX(集計pivot売上!$118:$137,MATCH(集計2020年度売上!$B16,集計pivot売上!$A$118:$A$137,0),MATCH(集計2020年度売上!AF$5,集計pivot売上!$118:$118,0)),0)</f>
        <v>0</v>
      </c>
      <c r="AJ16" s="58">
        <f>IFERROR(INDEX(集計pivot売上!$151:$170,MATCH(集計2020年度売上!$B16,集計pivot売上!$A$151:$A$170,0),MATCH(集計2020年度売上!AF$5,集計pivot売上!$151:$151,0)),0)</f>
        <v>0</v>
      </c>
      <c r="AK16" s="61">
        <f>IFERROR(INDEX(集計pivot売上!$54:$73,MATCH(集計2020年度売上!$B16,集計pivot売上!$A$54:$A$73,0),MATCH(集計2020年度売上!AF$5,集計pivot売上!$54:$54,0)),0)</f>
        <v>0</v>
      </c>
      <c r="AL16" s="59">
        <f t="shared" si="4"/>
        <v>0</v>
      </c>
      <c r="AM16" s="54">
        <f>IFERROR(INDEX(集計pivot売上!$3:$22,MATCH(集計2020年度売上!$B16,集計pivot売上!$A$3:$A$22,0),MATCH(集計2020年度売上!AM$5,集計pivot売上!$3:$3,0)),0)</f>
        <v>0</v>
      </c>
      <c r="AN16" s="55">
        <f>IFERROR(INDEX(集計pivot売上!$28:$47,MATCH(集計2020年度売上!$B16,集計pivot売上!$A$28:$A$47,0),MATCH(集計2020年度売上!AM$5,集計pivot売上!$28:$28,0)),0)</f>
        <v>0</v>
      </c>
      <c r="AO16" s="56">
        <f>IFERROR(INDEX(集計pivot売上!$83:$109,MATCH(集計2020年度売上!$B16,集計pivot売上!$A$83:$A$109,0),MATCH(集計2020年度売上!AM$5,集計pivot売上!$83:$83,0)),0)</f>
        <v>0</v>
      </c>
      <c r="AP16" s="57">
        <f>IFERROR(INDEX(集計pivot売上!$118:$137,MATCH(集計2020年度売上!$B16,集計pivot売上!$A$118:$A$137,0),MATCH(集計2020年度売上!AM$5,集計pivot売上!$118:$118,0)),0)</f>
        <v>0</v>
      </c>
      <c r="AQ16" s="58">
        <f>IFERROR(INDEX(集計pivot売上!$151:$170,MATCH(集計2020年度売上!$B16,集計pivot売上!$A$151:$A$170,0),MATCH(集計2020年度売上!AM$5,集計pivot売上!$151:$151,0)),0)</f>
        <v>0</v>
      </c>
      <c r="AR16" s="61">
        <f>IFERROR(INDEX(集計pivot売上!$54:$73,MATCH(集計2020年度売上!$B16,集計pivot売上!$A$54:$A$73,0),MATCH(集計2020年度売上!AM$5,集計pivot売上!$54:$54,0)),0)</f>
        <v>0</v>
      </c>
      <c r="AS16" s="59">
        <f t="shared" si="5"/>
        <v>0</v>
      </c>
      <c r="AT16" s="54">
        <f>IFERROR(INDEX(集計pivot売上!$3:$22,MATCH(集計2020年度売上!$B16,集計pivot売上!$A$3:$A$22,0),MATCH(集計2020年度売上!AT$5,集計pivot売上!$3:$3,0)),0)</f>
        <v>0</v>
      </c>
      <c r="AU16" s="55">
        <f>IFERROR(INDEX(集計pivot売上!$28:$47,MATCH(集計2020年度売上!$B16,集計pivot売上!$A$28:$A$47,0),MATCH(集計2020年度売上!AT$5,集計pivot売上!$28:$28,0)),0)</f>
        <v>0</v>
      </c>
      <c r="AV16" s="56">
        <f>IFERROR(INDEX(集計pivot売上!$83:$109,MATCH(集計2020年度売上!$B16,集計pivot売上!$A$83:$A$109,0),MATCH(集計2020年度売上!AT$5,集計pivot売上!$83:$83,0)),0)</f>
        <v>0</v>
      </c>
      <c r="AW16" s="57">
        <f>IFERROR(INDEX(集計pivot売上!$118:$137,MATCH(集計2020年度売上!$B16,集計pivot売上!$A$118:$A$137,0),MATCH(集計2020年度売上!AT$5,集計pivot売上!$118:$118,0)),0)</f>
        <v>0</v>
      </c>
      <c r="AX16" s="58">
        <f>IFERROR(INDEX(集計pivot売上!$151:$170,MATCH(集計2020年度売上!$B16,集計pivot売上!$A$151:$A$170,0),MATCH(集計2020年度売上!AT$5,集計pivot売上!$151:$151,0)),0)</f>
        <v>0</v>
      </c>
      <c r="AY16" s="61">
        <f>IFERROR(INDEX(集計pivot売上!$54:$73,MATCH(集計2020年度売上!$B16,集計pivot売上!$A$54:$A$73,0),MATCH(集計2020年度売上!AT$5,集計pivot売上!$54:$54,0)),0)</f>
        <v>0</v>
      </c>
      <c r="AZ16" s="59">
        <f t="shared" si="6"/>
        <v>0</v>
      </c>
      <c r="BA16" s="54">
        <f>IFERROR(INDEX(集計pivot売上!$3:$22,MATCH(集計2020年度売上!$B16,集計pivot売上!$A$3:$A$22,0),MATCH(集計2020年度売上!BA$5,集計pivot売上!$3:$3,0)),0)</f>
        <v>0</v>
      </c>
      <c r="BB16" s="55">
        <f>IFERROR(INDEX(集計pivot売上!$28:$47,MATCH(集計2020年度売上!$B16,集計pivot売上!$A$28:$A$47,0),MATCH(集計2020年度売上!BA$5,集計pivot売上!$28:$28,0)),0)</f>
        <v>0</v>
      </c>
      <c r="BC16" s="56">
        <f>IFERROR(INDEX(集計pivot売上!$83:$109,MATCH(集計2020年度売上!$B16,集計pivot売上!$A$83:$A$109,0),MATCH(集計2020年度売上!BA$5,集計pivot売上!$83:$83,0)),0)</f>
        <v>0</v>
      </c>
      <c r="BD16" s="57">
        <f>IFERROR(INDEX(集計pivot売上!$118:$137,MATCH(集計2020年度売上!$B16,集計pivot売上!$A$118:$A$137,0),MATCH(集計2020年度売上!BA$5,集計pivot売上!$118:$118,0)),0)</f>
        <v>0</v>
      </c>
      <c r="BE16" s="58">
        <f>IFERROR(INDEX(集計pivot売上!$151:$170,MATCH(集計2020年度売上!$B16,集計pivot売上!$A$151:$A$170,0),MATCH(集計2020年度売上!BA$5,集計pivot売上!$151:$151,0)),0)</f>
        <v>0</v>
      </c>
      <c r="BF16" s="61">
        <f>IFERROR(INDEX(集計pivot売上!$54:$73,MATCH(集計2020年度売上!$B16,集計pivot売上!$A$54:$A$73,0),MATCH(集計2020年度売上!BA$5,集計pivot売上!$54:$54,0)),0)</f>
        <v>0</v>
      </c>
      <c r="BG16" s="59">
        <f t="shared" si="7"/>
        <v>0</v>
      </c>
      <c r="BH16" s="54">
        <f>IFERROR(INDEX(集計pivot売上!$3:$22,MATCH(集計2020年度売上!$B16,集計pivot売上!$A$3:$A$22,0),MATCH(集計2020年度売上!BH$5,集計pivot売上!$3:$3,0)),0)</f>
        <v>0</v>
      </c>
      <c r="BI16" s="55">
        <f>IFERROR(INDEX(集計pivot売上!$28:$47,MATCH(集計2020年度売上!$B16,集計pivot売上!$A$28:$A$47,0),MATCH(集計2020年度売上!BH$5,集計pivot売上!$28:$28,0)),0)</f>
        <v>0</v>
      </c>
      <c r="BJ16" s="56">
        <f>IFERROR(INDEX(集計pivot売上!$83:$109,MATCH(集計2020年度売上!$B16,集計pivot売上!$A$83:$A$109,0),MATCH(集計2020年度売上!BH$5,集計pivot売上!$83:$83,0)),0)</f>
        <v>0</v>
      </c>
      <c r="BK16" s="57">
        <f>IFERROR(INDEX(集計pivot売上!$118:$137,MATCH(集計2020年度売上!$B16,集計pivot売上!$A$118:$A$137,0),MATCH(集計2020年度売上!BH$5,集計pivot売上!$118:$118,0)),0)</f>
        <v>0</v>
      </c>
      <c r="BL16" s="58">
        <f>IFERROR(INDEX(集計pivot売上!$151:$170,MATCH(集計2020年度売上!$B16,集計pivot売上!$A$151:$A$170,0),MATCH(集計2020年度売上!BH$5,集計pivot売上!$151:$151,0)),0)</f>
        <v>0</v>
      </c>
      <c r="BM16" s="61">
        <f>IFERROR(INDEX(集計pivot売上!$54:$73,MATCH(集計2020年度売上!$B16,集計pivot売上!$A$54:$A$73,0),MATCH(集計2020年度売上!BH$5,集計pivot売上!$54:$54,0)),0)</f>
        <v>0</v>
      </c>
      <c r="BN16" s="59">
        <f t="shared" si="8"/>
        <v>0</v>
      </c>
      <c r="BO16" s="54">
        <f>IFERROR(INDEX(集計pivot売上!$3:$22,MATCH(集計2020年度売上!$B16,集計pivot売上!$A$3:$A$22,0),MATCH(集計2020年度売上!BO$5,集計pivot売上!$3:$3,0)),0)</f>
        <v>0</v>
      </c>
      <c r="BP16" s="55">
        <f>IFERROR(INDEX(集計pivot売上!$28:$47,MATCH(集計2020年度売上!$B16,集計pivot売上!$A$28:$A$47,0),MATCH(集計2020年度売上!BO$5,集計pivot売上!$28:$28,0)),0)</f>
        <v>0</v>
      </c>
      <c r="BQ16" s="56">
        <f>IFERROR(INDEX(集計pivot売上!$83:$109,MATCH(集計2020年度売上!$B16,集計pivot売上!$A$83:$A$109,0),MATCH(集計2020年度売上!BO$5,集計pivot売上!$83:$83,0)),0)</f>
        <v>0</v>
      </c>
      <c r="BR16" s="57">
        <f>IFERROR(INDEX(集計pivot売上!$118:$137,MATCH(集計2020年度売上!$B16,集計pivot売上!$A$118:$A$137,0),MATCH(集計2020年度売上!BO$5,集計pivot売上!$118:$118,0)),0)</f>
        <v>0</v>
      </c>
      <c r="BS16" s="58">
        <f>IFERROR(INDEX(集計pivot売上!$151:$170,MATCH(集計2020年度売上!$B16,集計pivot売上!$A$151:$A$170,0),MATCH(集計2020年度売上!BO$5,集計pivot売上!$151:$151,0)),0)</f>
        <v>0</v>
      </c>
      <c r="BT16" s="61">
        <f>IFERROR(INDEX(集計pivot売上!$54:$73,MATCH(集計2020年度売上!$B16,集計pivot売上!$A$54:$A$73,0),MATCH(集計2020年度売上!BO$5,集計pivot売上!$54:$54,0)),0)</f>
        <v>0</v>
      </c>
      <c r="BU16" s="59">
        <f t="shared" si="9"/>
        <v>0</v>
      </c>
      <c r="BV16" s="54">
        <f>IFERROR(INDEX(集計pivot売上!$3:$22,MATCH(集計2020年度売上!$B16,集計pivot売上!$A$3:$A$22,0),MATCH(集計2020年度売上!BV$5,集計pivot売上!$3:$3,0)),0)</f>
        <v>0</v>
      </c>
      <c r="BW16" s="55">
        <f>IFERROR(INDEX(集計pivot売上!$28:$47,MATCH(集計2020年度売上!$B16,集計pivot売上!$A$28:$A$47,0),MATCH(集計2020年度売上!BV$5,集計pivot売上!$28:$28,0)),0)</f>
        <v>0</v>
      </c>
      <c r="BX16" s="56">
        <f>IFERROR(INDEX(集計pivot売上!$83:$109,MATCH(集計2020年度売上!$B16,集計pivot売上!$A$83:$A$109,0),MATCH(集計2020年度売上!BV$5,集計pivot売上!$83:$83,0)),0)</f>
        <v>0</v>
      </c>
      <c r="BY16" s="57">
        <f>IFERROR(INDEX(集計pivot売上!$118:$137,MATCH(集計2020年度売上!$B16,集計pivot売上!$A$118:$A$137,0),MATCH(集計2020年度売上!BV$5,集計pivot売上!$118:$118,0)),0)</f>
        <v>0</v>
      </c>
      <c r="BZ16" s="58">
        <f>IFERROR(INDEX(集計pivot売上!$151:$170,MATCH(集計2020年度売上!$B16,集計pivot売上!$A$151:$A$170,0),MATCH(集計2020年度売上!BV$5,集計pivot売上!$151:$151,0)),0)</f>
        <v>0</v>
      </c>
      <c r="CA16" s="61">
        <f>IFERROR(INDEX(集計pivot売上!$54:$73,MATCH(集計2020年度売上!$B16,集計pivot売上!$A$54:$A$73,0),MATCH(集計2020年度売上!BV$5,集計pivot売上!$54:$54,0)),0)</f>
        <v>0</v>
      </c>
      <c r="CB16" s="59">
        <f t="shared" si="10"/>
        <v>0</v>
      </c>
      <c r="CC16" s="54">
        <f>IFERROR(INDEX(集計pivot売上!$3:$22,MATCH(集計2020年度売上!$B16,集計pivot売上!$A$3:$A$22,0),MATCH(集計2020年度売上!CC$5,集計pivot売上!$3:$3,0)),0)</f>
        <v>0</v>
      </c>
      <c r="CD16" s="55">
        <f>IFERROR(INDEX(集計pivot売上!$28:$47,MATCH(集計2020年度売上!$B16,集計pivot売上!$A$28:$A$47,0),MATCH(集計2020年度売上!CC$5,集計pivot売上!$28:$28,0)),0)</f>
        <v>0</v>
      </c>
      <c r="CE16" s="56">
        <f>IFERROR(INDEX(集計pivot売上!$83:$109,MATCH(集計2020年度売上!$B16,集計pivot売上!$A$83:$A$109,0),MATCH(集計2020年度売上!CC$5,集計pivot売上!$83:$83,0)),0)</f>
        <v>0</v>
      </c>
      <c r="CF16" s="57">
        <f>IFERROR(INDEX(集計pivot売上!$118:$137,MATCH(集計2020年度売上!$B16,集計pivot売上!$A$118:$A$137,0),MATCH(集計2020年度売上!CC$5,集計pivot売上!$118:$118,0)),0)</f>
        <v>0</v>
      </c>
      <c r="CG16" s="58">
        <f>IFERROR(INDEX(集計pivot売上!$151:$170,MATCH(集計2020年度売上!$B16,集計pivot売上!$A$151:$A$170,0),MATCH(集計2020年度売上!CC$5,集計pivot売上!$151:$151,0)),0)</f>
        <v>0</v>
      </c>
      <c r="CH16" s="61">
        <f>IFERROR(INDEX(集計pivot売上!$54:$73,MATCH(集計2020年度売上!$B16,集計pivot売上!$A$54:$A$73,0),MATCH(集計2020年度売上!CC$5,集計pivot売上!$54:$54,0)),0)</f>
        <v>0</v>
      </c>
      <c r="CI16" s="63">
        <f t="shared" si="11"/>
        <v>0</v>
      </c>
    </row>
    <row r="17" spans="2:87" s="46" customFormat="1" x14ac:dyDescent="0.55000000000000004">
      <c r="B17" s="52" t="str">
        <f>'master（記入例）'!AL13</f>
        <v>原料用アルコール</v>
      </c>
      <c r="C17" s="53"/>
      <c r="D17" s="54">
        <f>IFERROR(INDEX(集計pivot売上!$3:$22,MATCH(集計2020年度売上!$B17,集計pivot売上!$A$3:$A$22,0),MATCH(集計2020年度売上!D$5,集計pivot売上!$3:$3,0)),0)</f>
        <v>0</v>
      </c>
      <c r="E17" s="55">
        <f>IFERROR(INDEX(集計pivot売上!$28:$47,MATCH(集計2020年度売上!$B17,集計pivot売上!$A$28:$A$47,0),MATCH(集計2020年度売上!D$5,集計pivot売上!$28:$28,0)),0)</f>
        <v>0</v>
      </c>
      <c r="F17" s="56">
        <f>IFERROR(INDEX(集計pivot売上!$83:$109,MATCH(集計2020年度売上!$B17,集計pivot売上!$A$83:$A$109,0),MATCH(集計2020年度売上!D$5,集計pivot売上!$83:$83,0)),0)</f>
        <v>0</v>
      </c>
      <c r="G17" s="57">
        <f>IFERROR(INDEX(集計pivot売上!$118:$137,MATCH(集計2020年度売上!$B17,集計pivot売上!$A$118:$A$137,0),MATCH(集計2020年度売上!D$5,集計pivot売上!$118:$118,0)),0)</f>
        <v>0</v>
      </c>
      <c r="H17" s="58">
        <f>IFERROR(INDEX(集計pivot売上!$151:$170,MATCH(集計2020年度売上!$B17,集計pivot売上!$A$151:$A$170,0),MATCH(集計2020年度売上!D$5,集計pivot売上!$151:$151,0)),0)</f>
        <v>0</v>
      </c>
      <c r="I17" s="61">
        <f>IFERROR(INDEX(集計pivot売上!$54:$73,MATCH(集計2020年度売上!$B17,集計pivot売上!$A$54:$A$73,0),MATCH(集計2020年度売上!D$5,集計pivot売上!$54:$54,0)),0)</f>
        <v>0</v>
      </c>
      <c r="J17" s="59">
        <f t="shared" si="0"/>
        <v>0</v>
      </c>
      <c r="K17" s="54">
        <f>IFERROR(INDEX(集計pivot売上!$3:$22,MATCH(集計2020年度売上!$B17,集計pivot売上!$A$3:$A$22,0),MATCH(集計2020年度売上!K$5,集計pivot売上!$3:$3,0)),0)</f>
        <v>0</v>
      </c>
      <c r="L17" s="55">
        <f>IFERROR(INDEX(集計pivot売上!$28:$47,MATCH(集計2020年度売上!$B17,集計pivot売上!$A$28:$A$47,0),MATCH(集計2020年度売上!K$5,集計pivot売上!$28:$28,0)),0)</f>
        <v>0</v>
      </c>
      <c r="M17" s="56">
        <f>IFERROR(INDEX(集計pivot売上!$83:$109,MATCH(集計2020年度売上!$B17,集計pivot売上!$A$83:$A$109,0),MATCH(集計2020年度売上!K$5,集計pivot売上!$83:$83,0)),0)</f>
        <v>0</v>
      </c>
      <c r="N17" s="57">
        <f>IFERROR(INDEX(集計pivot売上!$118:$137,MATCH(集計2020年度売上!$B17,集計pivot売上!$A$118:$A$137,0),MATCH(集計2020年度売上!K$5,集計pivot売上!$118:$118,0)),0)</f>
        <v>0</v>
      </c>
      <c r="O17" s="58">
        <f>IFERROR(INDEX(集計pivot売上!$151:$170,MATCH(集計2020年度売上!$B17,集計pivot売上!$A$151:$A$170,0),MATCH(集計2020年度売上!K$5,集計pivot売上!$151:$151,0)),0)</f>
        <v>0</v>
      </c>
      <c r="P17" s="61">
        <f>IFERROR(INDEX(集計pivot売上!$54:$73,MATCH(集計2020年度売上!$B17,集計pivot売上!$A$54:$A$73,0),MATCH(集計2020年度売上!K$5,集計pivot売上!$54:$54,0)),0)</f>
        <v>0</v>
      </c>
      <c r="Q17" s="59">
        <f t="shared" si="1"/>
        <v>0</v>
      </c>
      <c r="R17" s="54">
        <f>IFERROR(INDEX(集計pivot売上!$3:$22,MATCH(集計2020年度売上!$B17,集計pivot売上!$A$3:$A$22,0),MATCH(集計2020年度売上!R$5,集計pivot売上!$3:$3,0)),0)</f>
        <v>0</v>
      </c>
      <c r="S17" s="55">
        <f>IFERROR(INDEX(集計pivot売上!$28:$47,MATCH(集計2020年度売上!$B17,集計pivot売上!$A$28:$A$47,0),MATCH(集計2020年度売上!R$5,集計pivot売上!$28:$28,0)),0)</f>
        <v>0</v>
      </c>
      <c r="T17" s="56">
        <f>IFERROR(INDEX(集計pivot売上!$83:$109,MATCH(集計2020年度売上!$B17,集計pivot売上!$A$83:$A$109,0),MATCH(集計2020年度売上!R$5,集計pivot売上!$83:$83,0)),0)</f>
        <v>0</v>
      </c>
      <c r="U17" s="57">
        <f>IFERROR(INDEX(集計pivot売上!$118:$137,MATCH(集計2020年度売上!$B17,集計pivot売上!$A$118:$A$137,0),MATCH(集計2020年度売上!R$5,集計pivot売上!$118:$118,0)),0)</f>
        <v>0</v>
      </c>
      <c r="V17" s="58">
        <f>IFERROR(INDEX(集計pivot売上!$151:$170,MATCH(集計2020年度売上!$B17,集計pivot売上!$A$151:$A$170,0),MATCH(集計2020年度売上!R$5,集計pivot売上!$151:$151,0)),0)</f>
        <v>0</v>
      </c>
      <c r="W17" s="61">
        <f>IFERROR(INDEX(集計pivot売上!$54:$73,MATCH(集計2020年度売上!$B17,集計pivot売上!$A$54:$A$73,0),MATCH(集計2020年度売上!R$5,集計pivot売上!$54:$54,0)),0)</f>
        <v>0</v>
      </c>
      <c r="X17" s="59">
        <f t="shared" si="2"/>
        <v>0</v>
      </c>
      <c r="Y17" s="54">
        <f>IFERROR(INDEX(集計pivot売上!$3:$22,MATCH(集計2020年度売上!$B17,集計pivot売上!$A$3:$A$22,0),MATCH(集計2020年度売上!Y$5,集計pivot売上!$3:$3,0)),0)</f>
        <v>0</v>
      </c>
      <c r="Z17" s="55">
        <f>IFERROR(INDEX(集計pivot売上!$28:$47,MATCH(集計2020年度売上!$B17,集計pivot売上!$A$28:$A$47,0),MATCH(集計2020年度売上!Y$5,集計pivot売上!$28:$28,0)),0)</f>
        <v>0</v>
      </c>
      <c r="AA17" s="56">
        <f>IFERROR(INDEX(集計pivot売上!$83:$109,MATCH(集計2020年度売上!$B17,集計pivot売上!$A$83:$A$109,0),MATCH(集計2020年度売上!Y$5,集計pivot売上!$83:$83,0)),0)</f>
        <v>0</v>
      </c>
      <c r="AB17" s="57">
        <f>IFERROR(INDEX(集計pivot売上!$118:$137,MATCH(集計2020年度売上!$B17,集計pivot売上!$A$118:$A$137,0),MATCH(集計2020年度売上!Y$5,集計pivot売上!$118:$118,0)),0)</f>
        <v>0</v>
      </c>
      <c r="AC17" s="58">
        <f>IFERROR(INDEX(集計pivot売上!$151:$170,MATCH(集計2020年度売上!$B17,集計pivot売上!$A$151:$A$170,0),MATCH(集計2020年度売上!Y$5,集計pivot売上!$151:$151,0)),0)</f>
        <v>0</v>
      </c>
      <c r="AD17" s="61">
        <f>IFERROR(INDEX(集計pivot売上!$54:$73,MATCH(集計2020年度売上!$B17,集計pivot売上!$A$54:$A$73,0),MATCH(集計2020年度売上!Y$5,集計pivot売上!$54:$54,0)),0)</f>
        <v>0</v>
      </c>
      <c r="AE17" s="59">
        <f t="shared" si="3"/>
        <v>0</v>
      </c>
      <c r="AF17" s="54">
        <f>IFERROR(INDEX(集計pivot売上!$3:$22,MATCH(集計2020年度売上!$B17,集計pivot売上!$A$3:$A$22,0),MATCH(集計2020年度売上!AF$5,集計pivot売上!$3:$3,0)),0)</f>
        <v>0</v>
      </c>
      <c r="AG17" s="55">
        <f>IFERROR(INDEX(集計pivot売上!$28:$47,MATCH(集計2020年度売上!$B17,集計pivot売上!$A$28:$A$47,0),MATCH(集計2020年度売上!AF$5,集計pivot売上!$28:$28,0)),0)</f>
        <v>0</v>
      </c>
      <c r="AH17" s="56">
        <f>IFERROR(INDEX(集計pivot売上!$83:$109,MATCH(集計2020年度売上!$B17,集計pivot売上!$A$83:$A$109,0),MATCH(集計2020年度売上!AF$5,集計pivot売上!$83:$83,0)),0)</f>
        <v>0</v>
      </c>
      <c r="AI17" s="57">
        <f>IFERROR(INDEX(集計pivot売上!$118:$137,MATCH(集計2020年度売上!$B17,集計pivot売上!$A$118:$A$137,0),MATCH(集計2020年度売上!AF$5,集計pivot売上!$118:$118,0)),0)</f>
        <v>0</v>
      </c>
      <c r="AJ17" s="58">
        <f>IFERROR(INDEX(集計pivot売上!$151:$170,MATCH(集計2020年度売上!$B17,集計pivot売上!$A$151:$A$170,0),MATCH(集計2020年度売上!AF$5,集計pivot売上!$151:$151,0)),0)</f>
        <v>0</v>
      </c>
      <c r="AK17" s="61">
        <f>IFERROR(INDEX(集計pivot売上!$54:$73,MATCH(集計2020年度売上!$B17,集計pivot売上!$A$54:$A$73,0),MATCH(集計2020年度売上!AF$5,集計pivot売上!$54:$54,0)),0)</f>
        <v>0</v>
      </c>
      <c r="AL17" s="59">
        <f t="shared" si="4"/>
        <v>0</v>
      </c>
      <c r="AM17" s="54">
        <f>IFERROR(INDEX(集計pivot売上!$3:$22,MATCH(集計2020年度売上!$B17,集計pivot売上!$A$3:$A$22,0),MATCH(集計2020年度売上!AM$5,集計pivot売上!$3:$3,0)),0)</f>
        <v>0</v>
      </c>
      <c r="AN17" s="55">
        <f>IFERROR(INDEX(集計pivot売上!$28:$47,MATCH(集計2020年度売上!$B17,集計pivot売上!$A$28:$A$47,0),MATCH(集計2020年度売上!AM$5,集計pivot売上!$28:$28,0)),0)</f>
        <v>0</v>
      </c>
      <c r="AO17" s="56">
        <f>IFERROR(INDEX(集計pivot売上!$83:$109,MATCH(集計2020年度売上!$B17,集計pivot売上!$A$83:$A$109,0),MATCH(集計2020年度売上!AM$5,集計pivot売上!$83:$83,0)),0)</f>
        <v>0</v>
      </c>
      <c r="AP17" s="57">
        <f>IFERROR(INDEX(集計pivot売上!$118:$137,MATCH(集計2020年度売上!$B17,集計pivot売上!$A$118:$A$137,0),MATCH(集計2020年度売上!AM$5,集計pivot売上!$118:$118,0)),0)</f>
        <v>0</v>
      </c>
      <c r="AQ17" s="58">
        <f>IFERROR(INDEX(集計pivot売上!$151:$170,MATCH(集計2020年度売上!$B17,集計pivot売上!$A$151:$A$170,0),MATCH(集計2020年度売上!AM$5,集計pivot売上!$151:$151,0)),0)</f>
        <v>0</v>
      </c>
      <c r="AR17" s="61">
        <f>IFERROR(INDEX(集計pivot売上!$54:$73,MATCH(集計2020年度売上!$B17,集計pivot売上!$A$54:$A$73,0),MATCH(集計2020年度売上!AM$5,集計pivot売上!$54:$54,0)),0)</f>
        <v>0</v>
      </c>
      <c r="AS17" s="59">
        <f t="shared" si="5"/>
        <v>0</v>
      </c>
      <c r="AT17" s="54">
        <f>IFERROR(INDEX(集計pivot売上!$3:$22,MATCH(集計2020年度売上!$B17,集計pivot売上!$A$3:$A$22,0),MATCH(集計2020年度売上!AT$5,集計pivot売上!$3:$3,0)),0)</f>
        <v>0</v>
      </c>
      <c r="AU17" s="55">
        <f>IFERROR(INDEX(集計pivot売上!$28:$47,MATCH(集計2020年度売上!$B17,集計pivot売上!$A$28:$A$47,0),MATCH(集計2020年度売上!AT$5,集計pivot売上!$28:$28,0)),0)</f>
        <v>0</v>
      </c>
      <c r="AV17" s="56">
        <f>IFERROR(INDEX(集計pivot売上!$83:$109,MATCH(集計2020年度売上!$B17,集計pivot売上!$A$83:$A$109,0),MATCH(集計2020年度売上!AT$5,集計pivot売上!$83:$83,0)),0)</f>
        <v>0</v>
      </c>
      <c r="AW17" s="57">
        <f>IFERROR(INDEX(集計pivot売上!$118:$137,MATCH(集計2020年度売上!$B17,集計pivot売上!$A$118:$A$137,0),MATCH(集計2020年度売上!AT$5,集計pivot売上!$118:$118,0)),0)</f>
        <v>0</v>
      </c>
      <c r="AX17" s="58">
        <f>IFERROR(INDEX(集計pivot売上!$151:$170,MATCH(集計2020年度売上!$B17,集計pivot売上!$A$151:$A$170,0),MATCH(集計2020年度売上!AT$5,集計pivot売上!$151:$151,0)),0)</f>
        <v>0</v>
      </c>
      <c r="AY17" s="61">
        <f>IFERROR(INDEX(集計pivot売上!$54:$73,MATCH(集計2020年度売上!$B17,集計pivot売上!$A$54:$A$73,0),MATCH(集計2020年度売上!AT$5,集計pivot売上!$54:$54,0)),0)</f>
        <v>0</v>
      </c>
      <c r="AZ17" s="59">
        <f t="shared" si="6"/>
        <v>0</v>
      </c>
      <c r="BA17" s="54">
        <f>IFERROR(INDEX(集計pivot売上!$3:$22,MATCH(集計2020年度売上!$B17,集計pivot売上!$A$3:$A$22,0),MATCH(集計2020年度売上!BA$5,集計pivot売上!$3:$3,0)),0)</f>
        <v>0</v>
      </c>
      <c r="BB17" s="55">
        <f>IFERROR(INDEX(集計pivot売上!$28:$47,MATCH(集計2020年度売上!$B17,集計pivot売上!$A$28:$A$47,0),MATCH(集計2020年度売上!BA$5,集計pivot売上!$28:$28,0)),0)</f>
        <v>0</v>
      </c>
      <c r="BC17" s="56">
        <f>IFERROR(INDEX(集計pivot売上!$83:$109,MATCH(集計2020年度売上!$B17,集計pivot売上!$A$83:$A$109,0),MATCH(集計2020年度売上!BA$5,集計pivot売上!$83:$83,0)),0)</f>
        <v>0</v>
      </c>
      <c r="BD17" s="57">
        <f>IFERROR(INDEX(集計pivot売上!$118:$137,MATCH(集計2020年度売上!$B17,集計pivot売上!$A$118:$A$137,0),MATCH(集計2020年度売上!BA$5,集計pivot売上!$118:$118,0)),0)</f>
        <v>0</v>
      </c>
      <c r="BE17" s="58">
        <f>IFERROR(INDEX(集計pivot売上!$151:$170,MATCH(集計2020年度売上!$B17,集計pivot売上!$A$151:$A$170,0),MATCH(集計2020年度売上!BA$5,集計pivot売上!$151:$151,0)),0)</f>
        <v>0</v>
      </c>
      <c r="BF17" s="61">
        <f>IFERROR(INDEX(集計pivot売上!$54:$73,MATCH(集計2020年度売上!$B17,集計pivot売上!$A$54:$A$73,0),MATCH(集計2020年度売上!BA$5,集計pivot売上!$54:$54,0)),0)</f>
        <v>0</v>
      </c>
      <c r="BG17" s="59">
        <f t="shared" si="7"/>
        <v>0</v>
      </c>
      <c r="BH17" s="54">
        <f>IFERROR(INDEX(集計pivot売上!$3:$22,MATCH(集計2020年度売上!$B17,集計pivot売上!$A$3:$A$22,0),MATCH(集計2020年度売上!BH$5,集計pivot売上!$3:$3,0)),0)</f>
        <v>0</v>
      </c>
      <c r="BI17" s="55">
        <f>IFERROR(INDEX(集計pivot売上!$28:$47,MATCH(集計2020年度売上!$B17,集計pivot売上!$A$28:$A$47,0),MATCH(集計2020年度売上!BH$5,集計pivot売上!$28:$28,0)),0)</f>
        <v>0</v>
      </c>
      <c r="BJ17" s="56">
        <f>IFERROR(INDEX(集計pivot売上!$83:$109,MATCH(集計2020年度売上!$B17,集計pivot売上!$A$83:$A$109,0),MATCH(集計2020年度売上!BH$5,集計pivot売上!$83:$83,0)),0)</f>
        <v>0</v>
      </c>
      <c r="BK17" s="57">
        <f>IFERROR(INDEX(集計pivot売上!$118:$137,MATCH(集計2020年度売上!$B17,集計pivot売上!$A$118:$A$137,0),MATCH(集計2020年度売上!BH$5,集計pivot売上!$118:$118,0)),0)</f>
        <v>0</v>
      </c>
      <c r="BL17" s="58">
        <f>IFERROR(INDEX(集計pivot売上!$151:$170,MATCH(集計2020年度売上!$B17,集計pivot売上!$A$151:$A$170,0),MATCH(集計2020年度売上!BH$5,集計pivot売上!$151:$151,0)),0)</f>
        <v>0</v>
      </c>
      <c r="BM17" s="61">
        <f>IFERROR(INDEX(集計pivot売上!$54:$73,MATCH(集計2020年度売上!$B17,集計pivot売上!$A$54:$A$73,0),MATCH(集計2020年度売上!BH$5,集計pivot売上!$54:$54,0)),0)</f>
        <v>0</v>
      </c>
      <c r="BN17" s="59">
        <f t="shared" si="8"/>
        <v>0</v>
      </c>
      <c r="BO17" s="54">
        <f>IFERROR(INDEX(集計pivot売上!$3:$22,MATCH(集計2020年度売上!$B17,集計pivot売上!$A$3:$A$22,0),MATCH(集計2020年度売上!BO$5,集計pivot売上!$3:$3,0)),0)</f>
        <v>0</v>
      </c>
      <c r="BP17" s="55">
        <f>IFERROR(INDEX(集計pivot売上!$28:$47,MATCH(集計2020年度売上!$B17,集計pivot売上!$A$28:$A$47,0),MATCH(集計2020年度売上!BO$5,集計pivot売上!$28:$28,0)),0)</f>
        <v>0</v>
      </c>
      <c r="BQ17" s="56">
        <f>IFERROR(INDEX(集計pivot売上!$83:$109,MATCH(集計2020年度売上!$B17,集計pivot売上!$A$83:$A$109,0),MATCH(集計2020年度売上!BO$5,集計pivot売上!$83:$83,0)),0)</f>
        <v>0</v>
      </c>
      <c r="BR17" s="57">
        <f>IFERROR(INDEX(集計pivot売上!$118:$137,MATCH(集計2020年度売上!$B17,集計pivot売上!$A$118:$A$137,0),MATCH(集計2020年度売上!BO$5,集計pivot売上!$118:$118,0)),0)</f>
        <v>0</v>
      </c>
      <c r="BS17" s="58">
        <f>IFERROR(INDEX(集計pivot売上!$151:$170,MATCH(集計2020年度売上!$B17,集計pivot売上!$A$151:$A$170,0),MATCH(集計2020年度売上!BO$5,集計pivot売上!$151:$151,0)),0)</f>
        <v>0</v>
      </c>
      <c r="BT17" s="61">
        <f>IFERROR(INDEX(集計pivot売上!$54:$73,MATCH(集計2020年度売上!$B17,集計pivot売上!$A$54:$A$73,0),MATCH(集計2020年度売上!BO$5,集計pivot売上!$54:$54,0)),0)</f>
        <v>0</v>
      </c>
      <c r="BU17" s="59">
        <f t="shared" si="9"/>
        <v>0</v>
      </c>
      <c r="BV17" s="54">
        <f>IFERROR(INDEX(集計pivot売上!$3:$22,MATCH(集計2020年度売上!$B17,集計pivot売上!$A$3:$A$22,0),MATCH(集計2020年度売上!BV$5,集計pivot売上!$3:$3,0)),0)</f>
        <v>0</v>
      </c>
      <c r="BW17" s="55">
        <f>IFERROR(INDEX(集計pivot売上!$28:$47,MATCH(集計2020年度売上!$B17,集計pivot売上!$A$28:$A$47,0),MATCH(集計2020年度売上!BV$5,集計pivot売上!$28:$28,0)),0)</f>
        <v>0</v>
      </c>
      <c r="BX17" s="56">
        <f>IFERROR(INDEX(集計pivot売上!$83:$109,MATCH(集計2020年度売上!$B17,集計pivot売上!$A$83:$A$109,0),MATCH(集計2020年度売上!BV$5,集計pivot売上!$83:$83,0)),0)</f>
        <v>0</v>
      </c>
      <c r="BY17" s="57">
        <f>IFERROR(INDEX(集計pivot売上!$118:$137,MATCH(集計2020年度売上!$B17,集計pivot売上!$A$118:$A$137,0),MATCH(集計2020年度売上!BV$5,集計pivot売上!$118:$118,0)),0)</f>
        <v>0</v>
      </c>
      <c r="BZ17" s="58">
        <f>IFERROR(INDEX(集計pivot売上!$151:$170,MATCH(集計2020年度売上!$B17,集計pivot売上!$A$151:$A$170,0),MATCH(集計2020年度売上!BV$5,集計pivot売上!$151:$151,0)),0)</f>
        <v>0</v>
      </c>
      <c r="CA17" s="61">
        <f>IFERROR(INDEX(集計pivot売上!$54:$73,MATCH(集計2020年度売上!$B17,集計pivot売上!$A$54:$A$73,0),MATCH(集計2020年度売上!BV$5,集計pivot売上!$54:$54,0)),0)</f>
        <v>0</v>
      </c>
      <c r="CB17" s="59">
        <f t="shared" si="10"/>
        <v>0</v>
      </c>
      <c r="CC17" s="54">
        <f>IFERROR(INDEX(集計pivot売上!$3:$22,MATCH(集計2020年度売上!$B17,集計pivot売上!$A$3:$A$22,0),MATCH(集計2020年度売上!CC$5,集計pivot売上!$3:$3,0)),0)</f>
        <v>0</v>
      </c>
      <c r="CD17" s="55">
        <f>IFERROR(INDEX(集計pivot売上!$28:$47,MATCH(集計2020年度売上!$B17,集計pivot売上!$A$28:$A$47,0),MATCH(集計2020年度売上!CC$5,集計pivot売上!$28:$28,0)),0)</f>
        <v>0</v>
      </c>
      <c r="CE17" s="56">
        <f>IFERROR(INDEX(集計pivot売上!$83:$109,MATCH(集計2020年度売上!$B17,集計pivot売上!$A$83:$A$109,0),MATCH(集計2020年度売上!CC$5,集計pivot売上!$83:$83,0)),0)</f>
        <v>0</v>
      </c>
      <c r="CF17" s="57">
        <f>IFERROR(INDEX(集計pivot売上!$118:$137,MATCH(集計2020年度売上!$B17,集計pivot売上!$A$118:$A$137,0),MATCH(集計2020年度売上!CC$5,集計pivot売上!$118:$118,0)),0)</f>
        <v>0</v>
      </c>
      <c r="CG17" s="58">
        <f>IFERROR(INDEX(集計pivot売上!$151:$170,MATCH(集計2020年度売上!$B17,集計pivot売上!$A$151:$A$170,0),MATCH(集計2020年度売上!CC$5,集計pivot売上!$151:$151,0)),0)</f>
        <v>0</v>
      </c>
      <c r="CH17" s="61">
        <f>IFERROR(INDEX(集計pivot売上!$54:$73,MATCH(集計2020年度売上!$B17,集計pivot売上!$A$54:$A$73,0),MATCH(集計2020年度売上!CC$5,集計pivot売上!$54:$54,0)),0)</f>
        <v>0</v>
      </c>
      <c r="CI17" s="63">
        <f t="shared" si="11"/>
        <v>0</v>
      </c>
    </row>
    <row r="18" spans="2:87" s="46" customFormat="1" x14ac:dyDescent="0.55000000000000004">
      <c r="B18" s="52" t="str">
        <f>'master（記入例）'!AL14</f>
        <v>発泡酒</v>
      </c>
      <c r="C18" s="53"/>
      <c r="D18" s="54">
        <f>IFERROR(INDEX(集計pivot売上!$3:$22,MATCH(集計2020年度売上!$B18,集計pivot売上!$A$3:$A$22,0),MATCH(集計2020年度売上!D$5,集計pivot売上!$3:$3,0)),0)</f>
        <v>0</v>
      </c>
      <c r="E18" s="55">
        <f>IFERROR(INDEX(集計pivot売上!$28:$47,MATCH(集計2020年度売上!$B18,集計pivot売上!$A$28:$A$47,0),MATCH(集計2020年度売上!D$5,集計pivot売上!$28:$28,0)),0)</f>
        <v>0</v>
      </c>
      <c r="F18" s="56">
        <f>IFERROR(INDEX(集計pivot売上!$83:$109,MATCH(集計2020年度売上!$B18,集計pivot売上!$A$83:$A$109,0),MATCH(集計2020年度売上!D$5,集計pivot売上!$83:$83,0)),0)</f>
        <v>0</v>
      </c>
      <c r="G18" s="57">
        <f>IFERROR(INDEX(集計pivot売上!$118:$137,MATCH(集計2020年度売上!$B18,集計pivot売上!$A$118:$A$137,0),MATCH(集計2020年度売上!D$5,集計pivot売上!$118:$118,0)),0)</f>
        <v>0</v>
      </c>
      <c r="H18" s="58">
        <f>IFERROR(INDEX(集計pivot売上!$151:$170,MATCH(集計2020年度売上!$B18,集計pivot売上!$A$151:$A$170,0),MATCH(集計2020年度売上!D$5,集計pivot売上!$151:$151,0)),0)</f>
        <v>0</v>
      </c>
      <c r="I18" s="61">
        <f>IFERROR(INDEX(集計pivot売上!$54:$73,MATCH(集計2020年度売上!$B18,集計pivot売上!$A$54:$A$73,0),MATCH(集計2020年度売上!D$5,集計pivot売上!$54:$54,0)),0)</f>
        <v>0</v>
      </c>
      <c r="J18" s="59">
        <f t="shared" si="0"/>
        <v>0</v>
      </c>
      <c r="K18" s="54">
        <f>IFERROR(INDEX(集計pivot売上!$3:$22,MATCH(集計2020年度売上!$B18,集計pivot売上!$A$3:$A$22,0),MATCH(集計2020年度売上!K$5,集計pivot売上!$3:$3,0)),0)</f>
        <v>0</v>
      </c>
      <c r="L18" s="55">
        <f>IFERROR(INDEX(集計pivot売上!$28:$47,MATCH(集計2020年度売上!$B18,集計pivot売上!$A$28:$A$47,0),MATCH(集計2020年度売上!K$5,集計pivot売上!$28:$28,0)),0)</f>
        <v>0</v>
      </c>
      <c r="M18" s="56">
        <f>IFERROR(INDEX(集計pivot売上!$83:$109,MATCH(集計2020年度売上!$B18,集計pivot売上!$A$83:$A$109,0),MATCH(集計2020年度売上!K$5,集計pivot売上!$83:$83,0)),0)</f>
        <v>0</v>
      </c>
      <c r="N18" s="57">
        <f>IFERROR(INDEX(集計pivot売上!$118:$137,MATCH(集計2020年度売上!$B18,集計pivot売上!$A$118:$A$137,0),MATCH(集計2020年度売上!K$5,集計pivot売上!$118:$118,0)),0)</f>
        <v>0</v>
      </c>
      <c r="O18" s="58">
        <f>IFERROR(INDEX(集計pivot売上!$151:$170,MATCH(集計2020年度売上!$B18,集計pivot売上!$A$151:$A$170,0),MATCH(集計2020年度売上!K$5,集計pivot売上!$151:$151,0)),0)</f>
        <v>0</v>
      </c>
      <c r="P18" s="61">
        <f>IFERROR(INDEX(集計pivot売上!$54:$73,MATCH(集計2020年度売上!$B18,集計pivot売上!$A$54:$A$73,0),MATCH(集計2020年度売上!K$5,集計pivot売上!$54:$54,0)),0)</f>
        <v>0</v>
      </c>
      <c r="Q18" s="59">
        <f t="shared" si="1"/>
        <v>0</v>
      </c>
      <c r="R18" s="54">
        <f>IFERROR(INDEX(集計pivot売上!$3:$22,MATCH(集計2020年度売上!$B18,集計pivot売上!$A$3:$A$22,0),MATCH(集計2020年度売上!R$5,集計pivot売上!$3:$3,0)),0)</f>
        <v>0</v>
      </c>
      <c r="S18" s="55">
        <f>IFERROR(INDEX(集計pivot売上!$28:$47,MATCH(集計2020年度売上!$B18,集計pivot売上!$A$28:$A$47,0),MATCH(集計2020年度売上!R$5,集計pivot売上!$28:$28,0)),0)</f>
        <v>0</v>
      </c>
      <c r="T18" s="56">
        <f>IFERROR(INDEX(集計pivot売上!$83:$109,MATCH(集計2020年度売上!$B18,集計pivot売上!$A$83:$A$109,0),MATCH(集計2020年度売上!R$5,集計pivot売上!$83:$83,0)),0)</f>
        <v>0</v>
      </c>
      <c r="U18" s="57">
        <f>IFERROR(INDEX(集計pivot売上!$118:$137,MATCH(集計2020年度売上!$B18,集計pivot売上!$A$118:$A$137,0),MATCH(集計2020年度売上!R$5,集計pivot売上!$118:$118,0)),0)</f>
        <v>0</v>
      </c>
      <c r="V18" s="58">
        <f>IFERROR(INDEX(集計pivot売上!$151:$170,MATCH(集計2020年度売上!$B18,集計pivot売上!$A$151:$A$170,0),MATCH(集計2020年度売上!R$5,集計pivot売上!$151:$151,0)),0)</f>
        <v>0</v>
      </c>
      <c r="W18" s="61">
        <f>IFERROR(INDEX(集計pivot売上!$54:$73,MATCH(集計2020年度売上!$B18,集計pivot売上!$A$54:$A$73,0),MATCH(集計2020年度売上!R$5,集計pivot売上!$54:$54,0)),0)</f>
        <v>0</v>
      </c>
      <c r="X18" s="59">
        <f t="shared" si="2"/>
        <v>0</v>
      </c>
      <c r="Y18" s="54">
        <f>IFERROR(INDEX(集計pivot売上!$3:$22,MATCH(集計2020年度売上!$B18,集計pivot売上!$A$3:$A$22,0),MATCH(集計2020年度売上!Y$5,集計pivot売上!$3:$3,0)),0)</f>
        <v>0</v>
      </c>
      <c r="Z18" s="55">
        <f>IFERROR(INDEX(集計pivot売上!$28:$47,MATCH(集計2020年度売上!$B18,集計pivot売上!$A$28:$A$47,0),MATCH(集計2020年度売上!Y$5,集計pivot売上!$28:$28,0)),0)</f>
        <v>0</v>
      </c>
      <c r="AA18" s="56">
        <f>IFERROR(INDEX(集計pivot売上!$83:$109,MATCH(集計2020年度売上!$B18,集計pivot売上!$A$83:$A$109,0),MATCH(集計2020年度売上!Y$5,集計pivot売上!$83:$83,0)),0)</f>
        <v>0</v>
      </c>
      <c r="AB18" s="57">
        <f>IFERROR(INDEX(集計pivot売上!$118:$137,MATCH(集計2020年度売上!$B18,集計pivot売上!$A$118:$A$137,0),MATCH(集計2020年度売上!Y$5,集計pivot売上!$118:$118,0)),0)</f>
        <v>0</v>
      </c>
      <c r="AC18" s="58">
        <f>IFERROR(INDEX(集計pivot売上!$151:$170,MATCH(集計2020年度売上!$B18,集計pivot売上!$A$151:$A$170,0),MATCH(集計2020年度売上!Y$5,集計pivot売上!$151:$151,0)),0)</f>
        <v>0</v>
      </c>
      <c r="AD18" s="61">
        <f>IFERROR(INDEX(集計pivot売上!$54:$73,MATCH(集計2020年度売上!$B18,集計pivot売上!$A$54:$A$73,0),MATCH(集計2020年度売上!Y$5,集計pivot売上!$54:$54,0)),0)</f>
        <v>0</v>
      </c>
      <c r="AE18" s="59">
        <f t="shared" si="3"/>
        <v>0</v>
      </c>
      <c r="AF18" s="54">
        <f>IFERROR(INDEX(集計pivot売上!$3:$22,MATCH(集計2020年度売上!$B18,集計pivot売上!$A$3:$A$22,0),MATCH(集計2020年度売上!AF$5,集計pivot売上!$3:$3,0)),0)</f>
        <v>0</v>
      </c>
      <c r="AG18" s="55">
        <f>IFERROR(INDEX(集計pivot売上!$28:$47,MATCH(集計2020年度売上!$B18,集計pivot売上!$A$28:$A$47,0),MATCH(集計2020年度売上!AF$5,集計pivot売上!$28:$28,0)),0)</f>
        <v>0</v>
      </c>
      <c r="AH18" s="56">
        <f>IFERROR(INDEX(集計pivot売上!$83:$109,MATCH(集計2020年度売上!$B18,集計pivot売上!$A$83:$A$109,0),MATCH(集計2020年度売上!AF$5,集計pivot売上!$83:$83,0)),0)</f>
        <v>0</v>
      </c>
      <c r="AI18" s="57">
        <f>IFERROR(INDEX(集計pivot売上!$118:$137,MATCH(集計2020年度売上!$B18,集計pivot売上!$A$118:$A$137,0),MATCH(集計2020年度売上!AF$5,集計pivot売上!$118:$118,0)),0)</f>
        <v>0</v>
      </c>
      <c r="AJ18" s="58">
        <f>IFERROR(INDEX(集計pivot売上!$151:$170,MATCH(集計2020年度売上!$B18,集計pivot売上!$A$151:$A$170,0),MATCH(集計2020年度売上!AF$5,集計pivot売上!$151:$151,0)),0)</f>
        <v>0</v>
      </c>
      <c r="AK18" s="61">
        <f>IFERROR(INDEX(集計pivot売上!$54:$73,MATCH(集計2020年度売上!$B18,集計pivot売上!$A$54:$A$73,0),MATCH(集計2020年度売上!AF$5,集計pivot売上!$54:$54,0)),0)</f>
        <v>0</v>
      </c>
      <c r="AL18" s="59">
        <f t="shared" si="4"/>
        <v>0</v>
      </c>
      <c r="AM18" s="54">
        <f>IFERROR(INDEX(集計pivot売上!$3:$22,MATCH(集計2020年度売上!$B18,集計pivot売上!$A$3:$A$22,0),MATCH(集計2020年度売上!AM$5,集計pivot売上!$3:$3,0)),0)</f>
        <v>0</v>
      </c>
      <c r="AN18" s="55">
        <f>IFERROR(INDEX(集計pivot売上!$28:$47,MATCH(集計2020年度売上!$B18,集計pivot売上!$A$28:$A$47,0),MATCH(集計2020年度売上!AM$5,集計pivot売上!$28:$28,0)),0)</f>
        <v>0</v>
      </c>
      <c r="AO18" s="56">
        <f>IFERROR(INDEX(集計pivot売上!$83:$109,MATCH(集計2020年度売上!$B18,集計pivot売上!$A$83:$A$109,0),MATCH(集計2020年度売上!AM$5,集計pivot売上!$83:$83,0)),0)</f>
        <v>0</v>
      </c>
      <c r="AP18" s="57">
        <f>IFERROR(INDEX(集計pivot売上!$118:$137,MATCH(集計2020年度売上!$B18,集計pivot売上!$A$118:$A$137,0),MATCH(集計2020年度売上!AM$5,集計pivot売上!$118:$118,0)),0)</f>
        <v>0</v>
      </c>
      <c r="AQ18" s="58">
        <f>IFERROR(INDEX(集計pivot売上!$151:$170,MATCH(集計2020年度売上!$B18,集計pivot売上!$A$151:$A$170,0),MATCH(集計2020年度売上!AM$5,集計pivot売上!$151:$151,0)),0)</f>
        <v>0</v>
      </c>
      <c r="AR18" s="61">
        <f>IFERROR(INDEX(集計pivot売上!$54:$73,MATCH(集計2020年度売上!$B18,集計pivot売上!$A$54:$A$73,0),MATCH(集計2020年度売上!AM$5,集計pivot売上!$54:$54,0)),0)</f>
        <v>0</v>
      </c>
      <c r="AS18" s="59">
        <f t="shared" si="5"/>
        <v>0</v>
      </c>
      <c r="AT18" s="54">
        <f>IFERROR(INDEX(集計pivot売上!$3:$22,MATCH(集計2020年度売上!$B18,集計pivot売上!$A$3:$A$22,0),MATCH(集計2020年度売上!AT$5,集計pivot売上!$3:$3,0)),0)</f>
        <v>0</v>
      </c>
      <c r="AU18" s="55">
        <f>IFERROR(INDEX(集計pivot売上!$28:$47,MATCH(集計2020年度売上!$B18,集計pivot売上!$A$28:$A$47,0),MATCH(集計2020年度売上!AT$5,集計pivot売上!$28:$28,0)),0)</f>
        <v>0</v>
      </c>
      <c r="AV18" s="56">
        <f>IFERROR(INDEX(集計pivot売上!$83:$109,MATCH(集計2020年度売上!$B18,集計pivot売上!$A$83:$A$109,0),MATCH(集計2020年度売上!AT$5,集計pivot売上!$83:$83,0)),0)</f>
        <v>0</v>
      </c>
      <c r="AW18" s="57">
        <f>IFERROR(INDEX(集計pivot売上!$118:$137,MATCH(集計2020年度売上!$B18,集計pivot売上!$A$118:$A$137,0),MATCH(集計2020年度売上!AT$5,集計pivot売上!$118:$118,0)),0)</f>
        <v>0</v>
      </c>
      <c r="AX18" s="58">
        <f>IFERROR(INDEX(集計pivot売上!$151:$170,MATCH(集計2020年度売上!$B18,集計pivot売上!$A$151:$A$170,0),MATCH(集計2020年度売上!AT$5,集計pivot売上!$151:$151,0)),0)</f>
        <v>0</v>
      </c>
      <c r="AY18" s="61">
        <f>IFERROR(INDEX(集計pivot売上!$54:$73,MATCH(集計2020年度売上!$B18,集計pivot売上!$A$54:$A$73,0),MATCH(集計2020年度売上!AT$5,集計pivot売上!$54:$54,0)),0)</f>
        <v>0</v>
      </c>
      <c r="AZ18" s="59">
        <f t="shared" si="6"/>
        <v>0</v>
      </c>
      <c r="BA18" s="54">
        <f>IFERROR(INDEX(集計pivot売上!$3:$22,MATCH(集計2020年度売上!$B18,集計pivot売上!$A$3:$A$22,0),MATCH(集計2020年度売上!BA$5,集計pivot売上!$3:$3,0)),0)</f>
        <v>0</v>
      </c>
      <c r="BB18" s="55">
        <f>IFERROR(INDEX(集計pivot売上!$28:$47,MATCH(集計2020年度売上!$B18,集計pivot売上!$A$28:$A$47,0),MATCH(集計2020年度売上!BA$5,集計pivot売上!$28:$28,0)),0)</f>
        <v>0</v>
      </c>
      <c r="BC18" s="56">
        <f>IFERROR(INDEX(集計pivot売上!$83:$109,MATCH(集計2020年度売上!$B18,集計pivot売上!$A$83:$A$109,0),MATCH(集計2020年度売上!BA$5,集計pivot売上!$83:$83,0)),0)</f>
        <v>0</v>
      </c>
      <c r="BD18" s="57">
        <f>IFERROR(INDEX(集計pivot売上!$118:$137,MATCH(集計2020年度売上!$B18,集計pivot売上!$A$118:$A$137,0),MATCH(集計2020年度売上!BA$5,集計pivot売上!$118:$118,0)),0)</f>
        <v>0</v>
      </c>
      <c r="BE18" s="58">
        <f>IFERROR(INDEX(集計pivot売上!$151:$170,MATCH(集計2020年度売上!$B18,集計pivot売上!$A$151:$A$170,0),MATCH(集計2020年度売上!BA$5,集計pivot売上!$151:$151,0)),0)</f>
        <v>0</v>
      </c>
      <c r="BF18" s="61">
        <f>IFERROR(INDEX(集計pivot売上!$54:$73,MATCH(集計2020年度売上!$B18,集計pivot売上!$A$54:$A$73,0),MATCH(集計2020年度売上!BA$5,集計pivot売上!$54:$54,0)),0)</f>
        <v>0</v>
      </c>
      <c r="BG18" s="59">
        <f t="shared" si="7"/>
        <v>0</v>
      </c>
      <c r="BH18" s="54">
        <f>IFERROR(INDEX(集計pivot売上!$3:$22,MATCH(集計2020年度売上!$B18,集計pivot売上!$A$3:$A$22,0),MATCH(集計2020年度売上!BH$5,集計pivot売上!$3:$3,0)),0)</f>
        <v>0</v>
      </c>
      <c r="BI18" s="55">
        <f>IFERROR(INDEX(集計pivot売上!$28:$47,MATCH(集計2020年度売上!$B18,集計pivot売上!$A$28:$A$47,0),MATCH(集計2020年度売上!BH$5,集計pivot売上!$28:$28,0)),0)</f>
        <v>0</v>
      </c>
      <c r="BJ18" s="56">
        <f>IFERROR(INDEX(集計pivot売上!$83:$109,MATCH(集計2020年度売上!$B18,集計pivot売上!$A$83:$A$109,0),MATCH(集計2020年度売上!BH$5,集計pivot売上!$83:$83,0)),0)</f>
        <v>0</v>
      </c>
      <c r="BK18" s="57">
        <f>IFERROR(INDEX(集計pivot売上!$118:$137,MATCH(集計2020年度売上!$B18,集計pivot売上!$A$118:$A$137,0),MATCH(集計2020年度売上!BH$5,集計pivot売上!$118:$118,0)),0)</f>
        <v>0</v>
      </c>
      <c r="BL18" s="58">
        <f>IFERROR(INDEX(集計pivot売上!$151:$170,MATCH(集計2020年度売上!$B18,集計pivot売上!$A$151:$A$170,0),MATCH(集計2020年度売上!BH$5,集計pivot売上!$151:$151,0)),0)</f>
        <v>0</v>
      </c>
      <c r="BM18" s="61">
        <f>IFERROR(INDEX(集計pivot売上!$54:$73,MATCH(集計2020年度売上!$B18,集計pivot売上!$A$54:$A$73,0),MATCH(集計2020年度売上!BH$5,集計pivot売上!$54:$54,0)),0)</f>
        <v>0</v>
      </c>
      <c r="BN18" s="59">
        <f t="shared" si="8"/>
        <v>0</v>
      </c>
      <c r="BO18" s="54">
        <f>IFERROR(INDEX(集計pivot売上!$3:$22,MATCH(集計2020年度売上!$B18,集計pivot売上!$A$3:$A$22,0),MATCH(集計2020年度売上!BO$5,集計pivot売上!$3:$3,0)),0)</f>
        <v>0</v>
      </c>
      <c r="BP18" s="55">
        <f>IFERROR(INDEX(集計pivot売上!$28:$47,MATCH(集計2020年度売上!$B18,集計pivot売上!$A$28:$A$47,0),MATCH(集計2020年度売上!BO$5,集計pivot売上!$28:$28,0)),0)</f>
        <v>0</v>
      </c>
      <c r="BQ18" s="56">
        <f>IFERROR(INDEX(集計pivot売上!$83:$109,MATCH(集計2020年度売上!$B18,集計pivot売上!$A$83:$A$109,0),MATCH(集計2020年度売上!BO$5,集計pivot売上!$83:$83,0)),0)</f>
        <v>0</v>
      </c>
      <c r="BR18" s="57">
        <f>IFERROR(INDEX(集計pivot売上!$118:$137,MATCH(集計2020年度売上!$B18,集計pivot売上!$A$118:$A$137,0),MATCH(集計2020年度売上!BO$5,集計pivot売上!$118:$118,0)),0)</f>
        <v>0</v>
      </c>
      <c r="BS18" s="58">
        <f>IFERROR(INDEX(集計pivot売上!$151:$170,MATCH(集計2020年度売上!$B18,集計pivot売上!$A$151:$A$170,0),MATCH(集計2020年度売上!BO$5,集計pivot売上!$151:$151,0)),0)</f>
        <v>0</v>
      </c>
      <c r="BT18" s="61">
        <f>IFERROR(INDEX(集計pivot売上!$54:$73,MATCH(集計2020年度売上!$B18,集計pivot売上!$A$54:$A$73,0),MATCH(集計2020年度売上!BO$5,集計pivot売上!$54:$54,0)),0)</f>
        <v>0</v>
      </c>
      <c r="BU18" s="59">
        <f t="shared" si="9"/>
        <v>0</v>
      </c>
      <c r="BV18" s="54">
        <f>IFERROR(INDEX(集計pivot売上!$3:$22,MATCH(集計2020年度売上!$B18,集計pivot売上!$A$3:$A$22,0),MATCH(集計2020年度売上!BV$5,集計pivot売上!$3:$3,0)),0)</f>
        <v>0</v>
      </c>
      <c r="BW18" s="55">
        <f>IFERROR(INDEX(集計pivot売上!$28:$47,MATCH(集計2020年度売上!$B18,集計pivot売上!$A$28:$A$47,0),MATCH(集計2020年度売上!BV$5,集計pivot売上!$28:$28,0)),0)</f>
        <v>0</v>
      </c>
      <c r="BX18" s="56">
        <f>IFERROR(INDEX(集計pivot売上!$83:$109,MATCH(集計2020年度売上!$B18,集計pivot売上!$A$83:$A$109,0),MATCH(集計2020年度売上!BV$5,集計pivot売上!$83:$83,0)),0)</f>
        <v>0</v>
      </c>
      <c r="BY18" s="57">
        <f>IFERROR(INDEX(集計pivot売上!$118:$137,MATCH(集計2020年度売上!$B18,集計pivot売上!$A$118:$A$137,0),MATCH(集計2020年度売上!BV$5,集計pivot売上!$118:$118,0)),0)</f>
        <v>0</v>
      </c>
      <c r="BZ18" s="58">
        <f>IFERROR(INDEX(集計pivot売上!$151:$170,MATCH(集計2020年度売上!$B18,集計pivot売上!$A$151:$A$170,0),MATCH(集計2020年度売上!BV$5,集計pivot売上!$151:$151,0)),0)</f>
        <v>0</v>
      </c>
      <c r="CA18" s="61">
        <f>IFERROR(INDEX(集計pivot売上!$54:$73,MATCH(集計2020年度売上!$B18,集計pivot売上!$A$54:$A$73,0),MATCH(集計2020年度売上!BV$5,集計pivot売上!$54:$54,0)),0)</f>
        <v>0</v>
      </c>
      <c r="CB18" s="59">
        <f t="shared" si="10"/>
        <v>0</v>
      </c>
      <c r="CC18" s="54">
        <f>IFERROR(INDEX(集計pivot売上!$3:$22,MATCH(集計2020年度売上!$B18,集計pivot売上!$A$3:$A$22,0),MATCH(集計2020年度売上!CC$5,集計pivot売上!$3:$3,0)),0)</f>
        <v>0</v>
      </c>
      <c r="CD18" s="55">
        <f>IFERROR(INDEX(集計pivot売上!$28:$47,MATCH(集計2020年度売上!$B18,集計pivot売上!$A$28:$A$47,0),MATCH(集計2020年度売上!CC$5,集計pivot売上!$28:$28,0)),0)</f>
        <v>0</v>
      </c>
      <c r="CE18" s="56">
        <f>IFERROR(INDEX(集計pivot売上!$83:$109,MATCH(集計2020年度売上!$B18,集計pivot売上!$A$83:$A$109,0),MATCH(集計2020年度売上!CC$5,集計pivot売上!$83:$83,0)),0)</f>
        <v>0</v>
      </c>
      <c r="CF18" s="57">
        <f>IFERROR(INDEX(集計pivot売上!$118:$137,MATCH(集計2020年度売上!$B18,集計pivot売上!$A$118:$A$137,0),MATCH(集計2020年度売上!CC$5,集計pivot売上!$118:$118,0)),0)</f>
        <v>0</v>
      </c>
      <c r="CG18" s="58">
        <f>IFERROR(INDEX(集計pivot売上!$151:$170,MATCH(集計2020年度売上!$B18,集計pivot売上!$A$151:$A$170,0),MATCH(集計2020年度売上!CC$5,集計pivot売上!$151:$151,0)),0)</f>
        <v>0</v>
      </c>
      <c r="CH18" s="61">
        <f>IFERROR(INDEX(集計pivot売上!$54:$73,MATCH(集計2020年度売上!$B18,集計pivot売上!$A$54:$A$73,0),MATCH(集計2020年度売上!CC$5,集計pivot売上!$54:$54,0)),0)</f>
        <v>0</v>
      </c>
      <c r="CI18" s="63">
        <f t="shared" si="11"/>
        <v>0</v>
      </c>
    </row>
    <row r="19" spans="2:87" s="46" customFormat="1" x14ac:dyDescent="0.55000000000000004">
      <c r="B19" s="52" t="str">
        <f>'master（記入例）'!AL15</f>
        <v>その他の醸造酒</v>
      </c>
      <c r="C19" s="53"/>
      <c r="D19" s="54">
        <f>IFERROR(INDEX(集計pivot売上!$3:$22,MATCH(集計2020年度売上!$B19,集計pivot売上!$A$3:$A$22,0),MATCH(集計2020年度売上!D$5,集計pivot売上!$3:$3,0)),0)</f>
        <v>0</v>
      </c>
      <c r="E19" s="55">
        <f>IFERROR(INDEX(集計pivot売上!$28:$47,MATCH(集計2020年度売上!$B19,集計pivot売上!$A$28:$A$47,0),MATCH(集計2020年度売上!D$5,集計pivot売上!$28:$28,0)),0)</f>
        <v>0</v>
      </c>
      <c r="F19" s="56">
        <f>IFERROR(INDEX(集計pivot売上!$83:$109,MATCH(集計2020年度売上!$B19,集計pivot売上!$A$83:$A$109,0),MATCH(集計2020年度売上!D$5,集計pivot売上!$83:$83,0)),0)</f>
        <v>0</v>
      </c>
      <c r="G19" s="57">
        <f>IFERROR(INDEX(集計pivot売上!$118:$137,MATCH(集計2020年度売上!$B19,集計pivot売上!$A$118:$A$137,0),MATCH(集計2020年度売上!D$5,集計pivot売上!$118:$118,0)),0)</f>
        <v>0</v>
      </c>
      <c r="H19" s="58">
        <f>IFERROR(INDEX(集計pivot売上!$151:$170,MATCH(集計2020年度売上!$B19,集計pivot売上!$A$151:$A$170,0),MATCH(集計2020年度売上!D$5,集計pivot売上!$151:$151,0)),0)</f>
        <v>0</v>
      </c>
      <c r="I19" s="61">
        <f>IFERROR(INDEX(集計pivot売上!$54:$73,MATCH(集計2020年度売上!$B19,集計pivot売上!$A$54:$A$73,0),MATCH(集計2020年度売上!D$5,集計pivot売上!$54:$54,0)),0)</f>
        <v>0</v>
      </c>
      <c r="J19" s="59">
        <f t="shared" si="0"/>
        <v>0</v>
      </c>
      <c r="K19" s="54">
        <f>IFERROR(INDEX(集計pivot売上!$3:$22,MATCH(集計2020年度売上!$B19,集計pivot売上!$A$3:$A$22,0),MATCH(集計2020年度売上!K$5,集計pivot売上!$3:$3,0)),0)</f>
        <v>0</v>
      </c>
      <c r="L19" s="55">
        <f>IFERROR(INDEX(集計pivot売上!$28:$47,MATCH(集計2020年度売上!$B19,集計pivot売上!$A$28:$A$47,0),MATCH(集計2020年度売上!K$5,集計pivot売上!$28:$28,0)),0)</f>
        <v>0</v>
      </c>
      <c r="M19" s="56">
        <f>IFERROR(INDEX(集計pivot売上!$83:$109,MATCH(集計2020年度売上!$B19,集計pivot売上!$A$83:$A$109,0),MATCH(集計2020年度売上!K$5,集計pivot売上!$83:$83,0)),0)</f>
        <v>0</v>
      </c>
      <c r="N19" s="57">
        <f>IFERROR(INDEX(集計pivot売上!$118:$137,MATCH(集計2020年度売上!$B19,集計pivot売上!$A$118:$A$137,0),MATCH(集計2020年度売上!K$5,集計pivot売上!$118:$118,0)),0)</f>
        <v>0</v>
      </c>
      <c r="O19" s="58">
        <f>IFERROR(INDEX(集計pivot売上!$151:$170,MATCH(集計2020年度売上!$B19,集計pivot売上!$A$151:$A$170,0),MATCH(集計2020年度売上!K$5,集計pivot売上!$151:$151,0)),0)</f>
        <v>0</v>
      </c>
      <c r="P19" s="61">
        <f>IFERROR(INDEX(集計pivot売上!$54:$73,MATCH(集計2020年度売上!$B19,集計pivot売上!$A$54:$A$73,0),MATCH(集計2020年度売上!K$5,集計pivot売上!$54:$54,0)),0)</f>
        <v>0</v>
      </c>
      <c r="Q19" s="59">
        <f t="shared" si="1"/>
        <v>0</v>
      </c>
      <c r="R19" s="54">
        <f>IFERROR(INDEX(集計pivot売上!$3:$22,MATCH(集計2020年度売上!$B19,集計pivot売上!$A$3:$A$22,0),MATCH(集計2020年度売上!R$5,集計pivot売上!$3:$3,0)),0)</f>
        <v>0</v>
      </c>
      <c r="S19" s="55">
        <f>IFERROR(INDEX(集計pivot売上!$28:$47,MATCH(集計2020年度売上!$B19,集計pivot売上!$A$28:$A$47,0),MATCH(集計2020年度売上!R$5,集計pivot売上!$28:$28,0)),0)</f>
        <v>0</v>
      </c>
      <c r="T19" s="56">
        <f>IFERROR(INDEX(集計pivot売上!$83:$109,MATCH(集計2020年度売上!$B19,集計pivot売上!$A$83:$A$109,0),MATCH(集計2020年度売上!R$5,集計pivot売上!$83:$83,0)),0)</f>
        <v>0</v>
      </c>
      <c r="U19" s="57">
        <f>IFERROR(INDEX(集計pivot売上!$118:$137,MATCH(集計2020年度売上!$B19,集計pivot売上!$A$118:$A$137,0),MATCH(集計2020年度売上!R$5,集計pivot売上!$118:$118,0)),0)</f>
        <v>0</v>
      </c>
      <c r="V19" s="58">
        <f>IFERROR(INDEX(集計pivot売上!$151:$170,MATCH(集計2020年度売上!$B19,集計pivot売上!$A$151:$A$170,0),MATCH(集計2020年度売上!R$5,集計pivot売上!$151:$151,0)),0)</f>
        <v>0</v>
      </c>
      <c r="W19" s="61">
        <f>IFERROR(INDEX(集計pivot売上!$54:$73,MATCH(集計2020年度売上!$B19,集計pivot売上!$A$54:$A$73,0),MATCH(集計2020年度売上!R$5,集計pivot売上!$54:$54,0)),0)</f>
        <v>0</v>
      </c>
      <c r="X19" s="59">
        <f t="shared" si="2"/>
        <v>0</v>
      </c>
      <c r="Y19" s="54">
        <f>IFERROR(INDEX(集計pivot売上!$3:$22,MATCH(集計2020年度売上!$B19,集計pivot売上!$A$3:$A$22,0),MATCH(集計2020年度売上!Y$5,集計pivot売上!$3:$3,0)),0)</f>
        <v>0</v>
      </c>
      <c r="Z19" s="55">
        <f>IFERROR(INDEX(集計pivot売上!$28:$47,MATCH(集計2020年度売上!$B19,集計pivot売上!$A$28:$A$47,0),MATCH(集計2020年度売上!Y$5,集計pivot売上!$28:$28,0)),0)</f>
        <v>0</v>
      </c>
      <c r="AA19" s="56">
        <f>IFERROR(INDEX(集計pivot売上!$83:$109,MATCH(集計2020年度売上!$B19,集計pivot売上!$A$83:$A$109,0),MATCH(集計2020年度売上!Y$5,集計pivot売上!$83:$83,0)),0)</f>
        <v>0</v>
      </c>
      <c r="AB19" s="57">
        <f>IFERROR(INDEX(集計pivot売上!$118:$137,MATCH(集計2020年度売上!$B19,集計pivot売上!$A$118:$A$137,0),MATCH(集計2020年度売上!Y$5,集計pivot売上!$118:$118,0)),0)</f>
        <v>0</v>
      </c>
      <c r="AC19" s="58">
        <f>IFERROR(INDEX(集計pivot売上!$151:$170,MATCH(集計2020年度売上!$B19,集計pivot売上!$A$151:$A$170,0),MATCH(集計2020年度売上!Y$5,集計pivot売上!$151:$151,0)),0)</f>
        <v>0</v>
      </c>
      <c r="AD19" s="61">
        <f>IFERROR(INDEX(集計pivot売上!$54:$73,MATCH(集計2020年度売上!$B19,集計pivot売上!$A$54:$A$73,0),MATCH(集計2020年度売上!Y$5,集計pivot売上!$54:$54,0)),0)</f>
        <v>0</v>
      </c>
      <c r="AE19" s="59">
        <f t="shared" si="3"/>
        <v>0</v>
      </c>
      <c r="AF19" s="54">
        <f>IFERROR(INDEX(集計pivot売上!$3:$22,MATCH(集計2020年度売上!$B19,集計pivot売上!$A$3:$A$22,0),MATCH(集計2020年度売上!AF$5,集計pivot売上!$3:$3,0)),0)</f>
        <v>0</v>
      </c>
      <c r="AG19" s="55">
        <f>IFERROR(INDEX(集計pivot売上!$28:$47,MATCH(集計2020年度売上!$B19,集計pivot売上!$A$28:$A$47,0),MATCH(集計2020年度売上!AF$5,集計pivot売上!$28:$28,0)),0)</f>
        <v>0</v>
      </c>
      <c r="AH19" s="56">
        <f>IFERROR(INDEX(集計pivot売上!$83:$109,MATCH(集計2020年度売上!$B19,集計pivot売上!$A$83:$A$109,0),MATCH(集計2020年度売上!AF$5,集計pivot売上!$83:$83,0)),0)</f>
        <v>0</v>
      </c>
      <c r="AI19" s="57">
        <f>IFERROR(INDEX(集計pivot売上!$118:$137,MATCH(集計2020年度売上!$B19,集計pivot売上!$A$118:$A$137,0),MATCH(集計2020年度売上!AF$5,集計pivot売上!$118:$118,0)),0)</f>
        <v>0</v>
      </c>
      <c r="AJ19" s="58">
        <f>IFERROR(INDEX(集計pivot売上!$151:$170,MATCH(集計2020年度売上!$B19,集計pivot売上!$A$151:$A$170,0),MATCH(集計2020年度売上!AF$5,集計pivot売上!$151:$151,0)),0)</f>
        <v>0</v>
      </c>
      <c r="AK19" s="61">
        <f>IFERROR(INDEX(集計pivot売上!$54:$73,MATCH(集計2020年度売上!$B19,集計pivot売上!$A$54:$A$73,0),MATCH(集計2020年度売上!AF$5,集計pivot売上!$54:$54,0)),0)</f>
        <v>0</v>
      </c>
      <c r="AL19" s="59">
        <f t="shared" si="4"/>
        <v>0</v>
      </c>
      <c r="AM19" s="54">
        <f>IFERROR(INDEX(集計pivot売上!$3:$22,MATCH(集計2020年度売上!$B19,集計pivot売上!$A$3:$A$22,0),MATCH(集計2020年度売上!AM$5,集計pivot売上!$3:$3,0)),0)</f>
        <v>0</v>
      </c>
      <c r="AN19" s="55">
        <f>IFERROR(INDEX(集計pivot売上!$28:$47,MATCH(集計2020年度売上!$B19,集計pivot売上!$A$28:$A$47,0),MATCH(集計2020年度売上!AM$5,集計pivot売上!$28:$28,0)),0)</f>
        <v>0</v>
      </c>
      <c r="AO19" s="56">
        <f>IFERROR(INDEX(集計pivot売上!$83:$109,MATCH(集計2020年度売上!$B19,集計pivot売上!$A$83:$A$109,0),MATCH(集計2020年度売上!AM$5,集計pivot売上!$83:$83,0)),0)</f>
        <v>0</v>
      </c>
      <c r="AP19" s="57">
        <f>IFERROR(INDEX(集計pivot売上!$118:$137,MATCH(集計2020年度売上!$B19,集計pivot売上!$A$118:$A$137,0),MATCH(集計2020年度売上!AM$5,集計pivot売上!$118:$118,0)),0)</f>
        <v>0</v>
      </c>
      <c r="AQ19" s="58">
        <f>IFERROR(INDEX(集計pivot売上!$151:$170,MATCH(集計2020年度売上!$B19,集計pivot売上!$A$151:$A$170,0),MATCH(集計2020年度売上!AM$5,集計pivot売上!$151:$151,0)),0)</f>
        <v>0</v>
      </c>
      <c r="AR19" s="61">
        <f>IFERROR(INDEX(集計pivot売上!$54:$73,MATCH(集計2020年度売上!$B19,集計pivot売上!$A$54:$A$73,0),MATCH(集計2020年度売上!AM$5,集計pivot売上!$54:$54,0)),0)</f>
        <v>0</v>
      </c>
      <c r="AS19" s="59">
        <f t="shared" si="5"/>
        <v>0</v>
      </c>
      <c r="AT19" s="54">
        <f>IFERROR(INDEX(集計pivot売上!$3:$22,MATCH(集計2020年度売上!$B19,集計pivot売上!$A$3:$A$22,0),MATCH(集計2020年度売上!AT$5,集計pivot売上!$3:$3,0)),0)</f>
        <v>0</v>
      </c>
      <c r="AU19" s="55">
        <f>IFERROR(INDEX(集計pivot売上!$28:$47,MATCH(集計2020年度売上!$B19,集計pivot売上!$A$28:$A$47,0),MATCH(集計2020年度売上!AT$5,集計pivot売上!$28:$28,0)),0)</f>
        <v>0</v>
      </c>
      <c r="AV19" s="56">
        <f>IFERROR(INDEX(集計pivot売上!$83:$109,MATCH(集計2020年度売上!$B19,集計pivot売上!$A$83:$A$109,0),MATCH(集計2020年度売上!AT$5,集計pivot売上!$83:$83,0)),0)</f>
        <v>0</v>
      </c>
      <c r="AW19" s="57">
        <f>IFERROR(INDEX(集計pivot売上!$118:$137,MATCH(集計2020年度売上!$B19,集計pivot売上!$A$118:$A$137,0),MATCH(集計2020年度売上!AT$5,集計pivot売上!$118:$118,0)),0)</f>
        <v>0</v>
      </c>
      <c r="AX19" s="58">
        <f>IFERROR(INDEX(集計pivot売上!$151:$170,MATCH(集計2020年度売上!$B19,集計pivot売上!$A$151:$A$170,0),MATCH(集計2020年度売上!AT$5,集計pivot売上!$151:$151,0)),0)</f>
        <v>0</v>
      </c>
      <c r="AY19" s="61">
        <f>IFERROR(INDEX(集計pivot売上!$54:$73,MATCH(集計2020年度売上!$B19,集計pivot売上!$A$54:$A$73,0),MATCH(集計2020年度売上!AT$5,集計pivot売上!$54:$54,0)),0)</f>
        <v>0</v>
      </c>
      <c r="AZ19" s="59">
        <f t="shared" si="6"/>
        <v>0</v>
      </c>
      <c r="BA19" s="54">
        <f>IFERROR(INDEX(集計pivot売上!$3:$22,MATCH(集計2020年度売上!$B19,集計pivot売上!$A$3:$A$22,0),MATCH(集計2020年度売上!BA$5,集計pivot売上!$3:$3,0)),0)</f>
        <v>0</v>
      </c>
      <c r="BB19" s="55">
        <f>IFERROR(INDEX(集計pivot売上!$28:$47,MATCH(集計2020年度売上!$B19,集計pivot売上!$A$28:$A$47,0),MATCH(集計2020年度売上!BA$5,集計pivot売上!$28:$28,0)),0)</f>
        <v>0</v>
      </c>
      <c r="BC19" s="56">
        <f>IFERROR(INDEX(集計pivot売上!$83:$109,MATCH(集計2020年度売上!$B19,集計pivot売上!$A$83:$A$109,0),MATCH(集計2020年度売上!BA$5,集計pivot売上!$83:$83,0)),0)</f>
        <v>0</v>
      </c>
      <c r="BD19" s="57">
        <f>IFERROR(INDEX(集計pivot売上!$118:$137,MATCH(集計2020年度売上!$B19,集計pivot売上!$A$118:$A$137,0),MATCH(集計2020年度売上!BA$5,集計pivot売上!$118:$118,0)),0)</f>
        <v>0</v>
      </c>
      <c r="BE19" s="58">
        <f>IFERROR(INDEX(集計pivot売上!$151:$170,MATCH(集計2020年度売上!$B19,集計pivot売上!$A$151:$A$170,0),MATCH(集計2020年度売上!BA$5,集計pivot売上!$151:$151,0)),0)</f>
        <v>0</v>
      </c>
      <c r="BF19" s="61">
        <f>IFERROR(INDEX(集計pivot売上!$54:$73,MATCH(集計2020年度売上!$B19,集計pivot売上!$A$54:$A$73,0),MATCH(集計2020年度売上!BA$5,集計pivot売上!$54:$54,0)),0)</f>
        <v>0</v>
      </c>
      <c r="BG19" s="59">
        <f t="shared" si="7"/>
        <v>0</v>
      </c>
      <c r="BH19" s="54">
        <f>IFERROR(INDEX(集計pivot売上!$3:$22,MATCH(集計2020年度売上!$B19,集計pivot売上!$A$3:$A$22,0),MATCH(集計2020年度売上!BH$5,集計pivot売上!$3:$3,0)),0)</f>
        <v>0</v>
      </c>
      <c r="BI19" s="55">
        <f>IFERROR(INDEX(集計pivot売上!$28:$47,MATCH(集計2020年度売上!$B19,集計pivot売上!$A$28:$A$47,0),MATCH(集計2020年度売上!BH$5,集計pivot売上!$28:$28,0)),0)</f>
        <v>0</v>
      </c>
      <c r="BJ19" s="56">
        <f>IFERROR(INDEX(集計pivot売上!$83:$109,MATCH(集計2020年度売上!$B19,集計pivot売上!$A$83:$A$109,0),MATCH(集計2020年度売上!BH$5,集計pivot売上!$83:$83,0)),0)</f>
        <v>0</v>
      </c>
      <c r="BK19" s="57">
        <f>IFERROR(INDEX(集計pivot売上!$118:$137,MATCH(集計2020年度売上!$B19,集計pivot売上!$A$118:$A$137,0),MATCH(集計2020年度売上!BH$5,集計pivot売上!$118:$118,0)),0)</f>
        <v>0</v>
      </c>
      <c r="BL19" s="58">
        <f>IFERROR(INDEX(集計pivot売上!$151:$170,MATCH(集計2020年度売上!$B19,集計pivot売上!$A$151:$A$170,0),MATCH(集計2020年度売上!BH$5,集計pivot売上!$151:$151,0)),0)</f>
        <v>0</v>
      </c>
      <c r="BM19" s="61">
        <f>IFERROR(INDEX(集計pivot売上!$54:$73,MATCH(集計2020年度売上!$B19,集計pivot売上!$A$54:$A$73,0),MATCH(集計2020年度売上!BH$5,集計pivot売上!$54:$54,0)),0)</f>
        <v>0</v>
      </c>
      <c r="BN19" s="59">
        <f t="shared" si="8"/>
        <v>0</v>
      </c>
      <c r="BO19" s="54">
        <f>IFERROR(INDEX(集計pivot売上!$3:$22,MATCH(集計2020年度売上!$B19,集計pivot売上!$A$3:$A$22,0),MATCH(集計2020年度売上!BO$5,集計pivot売上!$3:$3,0)),0)</f>
        <v>0</v>
      </c>
      <c r="BP19" s="55">
        <f>IFERROR(INDEX(集計pivot売上!$28:$47,MATCH(集計2020年度売上!$B19,集計pivot売上!$A$28:$A$47,0),MATCH(集計2020年度売上!BO$5,集計pivot売上!$28:$28,0)),0)</f>
        <v>0</v>
      </c>
      <c r="BQ19" s="56">
        <f>IFERROR(INDEX(集計pivot売上!$83:$109,MATCH(集計2020年度売上!$B19,集計pivot売上!$A$83:$A$109,0),MATCH(集計2020年度売上!BO$5,集計pivot売上!$83:$83,0)),0)</f>
        <v>0</v>
      </c>
      <c r="BR19" s="57">
        <f>IFERROR(INDEX(集計pivot売上!$118:$137,MATCH(集計2020年度売上!$B19,集計pivot売上!$A$118:$A$137,0),MATCH(集計2020年度売上!BO$5,集計pivot売上!$118:$118,0)),0)</f>
        <v>0</v>
      </c>
      <c r="BS19" s="58">
        <f>IFERROR(INDEX(集計pivot売上!$151:$170,MATCH(集計2020年度売上!$B19,集計pivot売上!$A$151:$A$170,0),MATCH(集計2020年度売上!BO$5,集計pivot売上!$151:$151,0)),0)</f>
        <v>0</v>
      </c>
      <c r="BT19" s="61">
        <f>IFERROR(INDEX(集計pivot売上!$54:$73,MATCH(集計2020年度売上!$B19,集計pivot売上!$A$54:$A$73,0),MATCH(集計2020年度売上!BO$5,集計pivot売上!$54:$54,0)),0)</f>
        <v>0</v>
      </c>
      <c r="BU19" s="59">
        <f t="shared" si="9"/>
        <v>0</v>
      </c>
      <c r="BV19" s="54">
        <f>IFERROR(INDEX(集計pivot売上!$3:$22,MATCH(集計2020年度売上!$B19,集計pivot売上!$A$3:$A$22,0),MATCH(集計2020年度売上!BV$5,集計pivot売上!$3:$3,0)),0)</f>
        <v>0</v>
      </c>
      <c r="BW19" s="55">
        <f>IFERROR(INDEX(集計pivot売上!$28:$47,MATCH(集計2020年度売上!$B19,集計pivot売上!$A$28:$A$47,0),MATCH(集計2020年度売上!BV$5,集計pivot売上!$28:$28,0)),0)</f>
        <v>0</v>
      </c>
      <c r="BX19" s="56">
        <f>IFERROR(INDEX(集計pivot売上!$83:$109,MATCH(集計2020年度売上!$B19,集計pivot売上!$A$83:$A$109,0),MATCH(集計2020年度売上!BV$5,集計pivot売上!$83:$83,0)),0)</f>
        <v>0</v>
      </c>
      <c r="BY19" s="57">
        <f>IFERROR(INDEX(集計pivot売上!$118:$137,MATCH(集計2020年度売上!$B19,集計pivot売上!$A$118:$A$137,0),MATCH(集計2020年度売上!BV$5,集計pivot売上!$118:$118,0)),0)</f>
        <v>0</v>
      </c>
      <c r="BZ19" s="58">
        <f>IFERROR(INDEX(集計pivot売上!$151:$170,MATCH(集計2020年度売上!$B19,集計pivot売上!$A$151:$A$170,0),MATCH(集計2020年度売上!BV$5,集計pivot売上!$151:$151,0)),0)</f>
        <v>0</v>
      </c>
      <c r="CA19" s="61">
        <f>IFERROR(INDEX(集計pivot売上!$54:$73,MATCH(集計2020年度売上!$B19,集計pivot売上!$A$54:$A$73,0),MATCH(集計2020年度売上!BV$5,集計pivot売上!$54:$54,0)),0)</f>
        <v>0</v>
      </c>
      <c r="CB19" s="59">
        <f t="shared" si="10"/>
        <v>0</v>
      </c>
      <c r="CC19" s="54">
        <f>IFERROR(INDEX(集計pivot売上!$3:$22,MATCH(集計2020年度売上!$B19,集計pivot売上!$A$3:$A$22,0),MATCH(集計2020年度売上!CC$5,集計pivot売上!$3:$3,0)),0)</f>
        <v>0</v>
      </c>
      <c r="CD19" s="55">
        <f>IFERROR(INDEX(集計pivot売上!$28:$47,MATCH(集計2020年度売上!$B19,集計pivot売上!$A$28:$A$47,0),MATCH(集計2020年度売上!CC$5,集計pivot売上!$28:$28,0)),0)</f>
        <v>0</v>
      </c>
      <c r="CE19" s="56">
        <f>IFERROR(INDEX(集計pivot売上!$83:$109,MATCH(集計2020年度売上!$B19,集計pivot売上!$A$83:$A$109,0),MATCH(集計2020年度売上!CC$5,集計pivot売上!$83:$83,0)),0)</f>
        <v>0</v>
      </c>
      <c r="CF19" s="57">
        <f>IFERROR(INDEX(集計pivot売上!$118:$137,MATCH(集計2020年度売上!$B19,集計pivot売上!$A$118:$A$137,0),MATCH(集計2020年度売上!CC$5,集計pivot売上!$118:$118,0)),0)</f>
        <v>0</v>
      </c>
      <c r="CG19" s="58">
        <f>IFERROR(INDEX(集計pivot売上!$151:$170,MATCH(集計2020年度売上!$B19,集計pivot売上!$A$151:$A$170,0),MATCH(集計2020年度売上!CC$5,集計pivot売上!$151:$151,0)),0)</f>
        <v>0</v>
      </c>
      <c r="CH19" s="61">
        <f>IFERROR(INDEX(集計pivot売上!$54:$73,MATCH(集計2020年度売上!$B19,集計pivot売上!$A$54:$A$73,0),MATCH(集計2020年度売上!CC$5,集計pivot売上!$54:$54,0)),0)</f>
        <v>0</v>
      </c>
      <c r="CI19" s="63">
        <f t="shared" si="11"/>
        <v>0</v>
      </c>
    </row>
    <row r="20" spans="2:87" s="46" customFormat="1" x14ac:dyDescent="0.55000000000000004">
      <c r="B20" s="52" t="str">
        <f>'master（記入例）'!AL16</f>
        <v>スピリッツ</v>
      </c>
      <c r="C20" s="53"/>
      <c r="D20" s="54">
        <f>IFERROR(INDEX(集計pivot売上!$3:$22,MATCH(集計2020年度売上!$B20,集計pivot売上!$A$3:$A$22,0),MATCH(集計2020年度売上!D$5,集計pivot売上!$3:$3,0)),0)</f>
        <v>0</v>
      </c>
      <c r="E20" s="55">
        <f>IFERROR(INDEX(集計pivot売上!$28:$47,MATCH(集計2020年度売上!$B20,集計pivot売上!$A$28:$A$47,0),MATCH(集計2020年度売上!D$5,集計pivot売上!$28:$28,0)),0)</f>
        <v>0</v>
      </c>
      <c r="F20" s="56">
        <f>IFERROR(INDEX(集計pivot売上!$83:$109,MATCH(集計2020年度売上!$B20,集計pivot売上!$A$83:$A$109,0),MATCH(集計2020年度売上!D$5,集計pivot売上!$83:$83,0)),0)</f>
        <v>0</v>
      </c>
      <c r="G20" s="57">
        <f>IFERROR(INDEX(集計pivot売上!$118:$137,MATCH(集計2020年度売上!$B20,集計pivot売上!$A$118:$A$137,0),MATCH(集計2020年度売上!D$5,集計pivot売上!$118:$118,0)),0)</f>
        <v>0</v>
      </c>
      <c r="H20" s="58">
        <f>IFERROR(INDEX(集計pivot売上!$151:$170,MATCH(集計2020年度売上!$B20,集計pivot売上!$A$151:$A$170,0),MATCH(集計2020年度売上!D$5,集計pivot売上!$151:$151,0)),0)</f>
        <v>0</v>
      </c>
      <c r="I20" s="61">
        <f>IFERROR(INDEX(集計pivot売上!$54:$73,MATCH(集計2020年度売上!$B20,集計pivot売上!$A$54:$A$73,0),MATCH(集計2020年度売上!D$5,集計pivot売上!$54:$54,0)),0)</f>
        <v>0</v>
      </c>
      <c r="J20" s="59">
        <f t="shared" si="0"/>
        <v>0</v>
      </c>
      <c r="K20" s="54">
        <f>IFERROR(INDEX(集計pivot売上!$3:$22,MATCH(集計2020年度売上!$B20,集計pivot売上!$A$3:$A$22,0),MATCH(集計2020年度売上!K$5,集計pivot売上!$3:$3,0)),0)</f>
        <v>0</v>
      </c>
      <c r="L20" s="55">
        <f>IFERROR(INDEX(集計pivot売上!$28:$47,MATCH(集計2020年度売上!$B20,集計pivot売上!$A$28:$A$47,0),MATCH(集計2020年度売上!K$5,集計pivot売上!$28:$28,0)),0)</f>
        <v>0</v>
      </c>
      <c r="M20" s="56">
        <f>IFERROR(INDEX(集計pivot売上!$83:$109,MATCH(集計2020年度売上!$B20,集計pivot売上!$A$83:$A$109,0),MATCH(集計2020年度売上!K$5,集計pivot売上!$83:$83,0)),0)</f>
        <v>0</v>
      </c>
      <c r="N20" s="57">
        <f>IFERROR(INDEX(集計pivot売上!$118:$137,MATCH(集計2020年度売上!$B20,集計pivot売上!$A$118:$A$137,0),MATCH(集計2020年度売上!K$5,集計pivot売上!$118:$118,0)),0)</f>
        <v>0</v>
      </c>
      <c r="O20" s="58">
        <f>IFERROR(INDEX(集計pivot売上!$151:$170,MATCH(集計2020年度売上!$B20,集計pivot売上!$A$151:$A$170,0),MATCH(集計2020年度売上!K$5,集計pivot売上!$151:$151,0)),0)</f>
        <v>0</v>
      </c>
      <c r="P20" s="61">
        <f>IFERROR(INDEX(集計pivot売上!$54:$73,MATCH(集計2020年度売上!$B20,集計pivot売上!$A$54:$A$73,0),MATCH(集計2020年度売上!K$5,集計pivot売上!$54:$54,0)),0)</f>
        <v>0</v>
      </c>
      <c r="Q20" s="59">
        <f t="shared" si="1"/>
        <v>0</v>
      </c>
      <c r="R20" s="54">
        <f>IFERROR(INDEX(集計pivot売上!$3:$22,MATCH(集計2020年度売上!$B20,集計pivot売上!$A$3:$A$22,0),MATCH(集計2020年度売上!R$5,集計pivot売上!$3:$3,0)),0)</f>
        <v>0</v>
      </c>
      <c r="S20" s="55">
        <f>IFERROR(INDEX(集計pivot売上!$28:$47,MATCH(集計2020年度売上!$B20,集計pivot売上!$A$28:$A$47,0),MATCH(集計2020年度売上!R$5,集計pivot売上!$28:$28,0)),0)</f>
        <v>0</v>
      </c>
      <c r="T20" s="56">
        <f>IFERROR(INDEX(集計pivot売上!$83:$109,MATCH(集計2020年度売上!$B20,集計pivot売上!$A$83:$A$109,0),MATCH(集計2020年度売上!R$5,集計pivot売上!$83:$83,0)),0)</f>
        <v>0</v>
      </c>
      <c r="U20" s="57">
        <f>IFERROR(INDEX(集計pivot売上!$118:$137,MATCH(集計2020年度売上!$B20,集計pivot売上!$A$118:$A$137,0),MATCH(集計2020年度売上!R$5,集計pivot売上!$118:$118,0)),0)</f>
        <v>0</v>
      </c>
      <c r="V20" s="58">
        <f>IFERROR(INDEX(集計pivot売上!$151:$170,MATCH(集計2020年度売上!$B20,集計pivot売上!$A$151:$A$170,0),MATCH(集計2020年度売上!R$5,集計pivot売上!$151:$151,0)),0)</f>
        <v>0</v>
      </c>
      <c r="W20" s="61">
        <f>IFERROR(INDEX(集計pivot売上!$54:$73,MATCH(集計2020年度売上!$B20,集計pivot売上!$A$54:$A$73,0),MATCH(集計2020年度売上!R$5,集計pivot売上!$54:$54,0)),0)</f>
        <v>0</v>
      </c>
      <c r="X20" s="59">
        <f t="shared" si="2"/>
        <v>0</v>
      </c>
      <c r="Y20" s="54">
        <f>IFERROR(INDEX(集計pivot売上!$3:$22,MATCH(集計2020年度売上!$B20,集計pivot売上!$A$3:$A$22,0),MATCH(集計2020年度売上!Y$5,集計pivot売上!$3:$3,0)),0)</f>
        <v>0</v>
      </c>
      <c r="Z20" s="55">
        <f>IFERROR(INDEX(集計pivot売上!$28:$47,MATCH(集計2020年度売上!$B20,集計pivot売上!$A$28:$A$47,0),MATCH(集計2020年度売上!Y$5,集計pivot売上!$28:$28,0)),0)</f>
        <v>0</v>
      </c>
      <c r="AA20" s="56">
        <f>IFERROR(INDEX(集計pivot売上!$83:$109,MATCH(集計2020年度売上!$B20,集計pivot売上!$A$83:$A$109,0),MATCH(集計2020年度売上!Y$5,集計pivot売上!$83:$83,0)),0)</f>
        <v>0</v>
      </c>
      <c r="AB20" s="57">
        <f>IFERROR(INDEX(集計pivot売上!$118:$137,MATCH(集計2020年度売上!$B20,集計pivot売上!$A$118:$A$137,0),MATCH(集計2020年度売上!Y$5,集計pivot売上!$118:$118,0)),0)</f>
        <v>0</v>
      </c>
      <c r="AC20" s="58">
        <f>IFERROR(INDEX(集計pivot売上!$151:$170,MATCH(集計2020年度売上!$B20,集計pivot売上!$A$151:$A$170,0),MATCH(集計2020年度売上!Y$5,集計pivot売上!$151:$151,0)),0)</f>
        <v>0</v>
      </c>
      <c r="AD20" s="61">
        <f>IFERROR(INDEX(集計pivot売上!$54:$73,MATCH(集計2020年度売上!$B20,集計pivot売上!$A$54:$A$73,0),MATCH(集計2020年度売上!Y$5,集計pivot売上!$54:$54,0)),0)</f>
        <v>0</v>
      </c>
      <c r="AE20" s="59">
        <f t="shared" si="3"/>
        <v>0</v>
      </c>
      <c r="AF20" s="54">
        <f>IFERROR(INDEX(集計pivot売上!$3:$22,MATCH(集計2020年度売上!$B20,集計pivot売上!$A$3:$A$22,0),MATCH(集計2020年度売上!AF$5,集計pivot売上!$3:$3,0)),0)</f>
        <v>0</v>
      </c>
      <c r="AG20" s="55">
        <f>IFERROR(INDEX(集計pivot売上!$28:$47,MATCH(集計2020年度売上!$B20,集計pivot売上!$A$28:$A$47,0),MATCH(集計2020年度売上!AF$5,集計pivot売上!$28:$28,0)),0)</f>
        <v>0</v>
      </c>
      <c r="AH20" s="56">
        <f>IFERROR(INDEX(集計pivot売上!$83:$109,MATCH(集計2020年度売上!$B20,集計pivot売上!$A$83:$A$109,0),MATCH(集計2020年度売上!AF$5,集計pivot売上!$83:$83,0)),0)</f>
        <v>0</v>
      </c>
      <c r="AI20" s="57">
        <f>IFERROR(INDEX(集計pivot売上!$118:$137,MATCH(集計2020年度売上!$B20,集計pivot売上!$A$118:$A$137,0),MATCH(集計2020年度売上!AF$5,集計pivot売上!$118:$118,0)),0)</f>
        <v>0</v>
      </c>
      <c r="AJ20" s="58">
        <f>IFERROR(INDEX(集計pivot売上!$151:$170,MATCH(集計2020年度売上!$B20,集計pivot売上!$A$151:$A$170,0),MATCH(集計2020年度売上!AF$5,集計pivot売上!$151:$151,0)),0)</f>
        <v>0</v>
      </c>
      <c r="AK20" s="61">
        <f>IFERROR(INDEX(集計pivot売上!$54:$73,MATCH(集計2020年度売上!$B20,集計pivot売上!$A$54:$A$73,0),MATCH(集計2020年度売上!AF$5,集計pivot売上!$54:$54,0)),0)</f>
        <v>0</v>
      </c>
      <c r="AL20" s="59">
        <f t="shared" si="4"/>
        <v>0</v>
      </c>
      <c r="AM20" s="54">
        <f>IFERROR(INDEX(集計pivot売上!$3:$22,MATCH(集計2020年度売上!$B20,集計pivot売上!$A$3:$A$22,0),MATCH(集計2020年度売上!AM$5,集計pivot売上!$3:$3,0)),0)</f>
        <v>0</v>
      </c>
      <c r="AN20" s="55">
        <f>IFERROR(INDEX(集計pivot売上!$28:$47,MATCH(集計2020年度売上!$B20,集計pivot売上!$A$28:$A$47,0),MATCH(集計2020年度売上!AM$5,集計pivot売上!$28:$28,0)),0)</f>
        <v>0</v>
      </c>
      <c r="AO20" s="56">
        <f>IFERROR(INDEX(集計pivot売上!$83:$109,MATCH(集計2020年度売上!$B20,集計pivot売上!$A$83:$A$109,0),MATCH(集計2020年度売上!AM$5,集計pivot売上!$83:$83,0)),0)</f>
        <v>0</v>
      </c>
      <c r="AP20" s="57">
        <f>IFERROR(INDEX(集計pivot売上!$118:$137,MATCH(集計2020年度売上!$B20,集計pivot売上!$A$118:$A$137,0),MATCH(集計2020年度売上!AM$5,集計pivot売上!$118:$118,0)),0)</f>
        <v>0</v>
      </c>
      <c r="AQ20" s="58">
        <f>IFERROR(INDEX(集計pivot売上!$151:$170,MATCH(集計2020年度売上!$B20,集計pivot売上!$A$151:$A$170,0),MATCH(集計2020年度売上!AM$5,集計pivot売上!$151:$151,0)),0)</f>
        <v>0</v>
      </c>
      <c r="AR20" s="61">
        <f>IFERROR(INDEX(集計pivot売上!$54:$73,MATCH(集計2020年度売上!$B20,集計pivot売上!$A$54:$A$73,0),MATCH(集計2020年度売上!AM$5,集計pivot売上!$54:$54,0)),0)</f>
        <v>0</v>
      </c>
      <c r="AS20" s="59">
        <f t="shared" si="5"/>
        <v>0</v>
      </c>
      <c r="AT20" s="54">
        <f>IFERROR(INDEX(集計pivot売上!$3:$22,MATCH(集計2020年度売上!$B20,集計pivot売上!$A$3:$A$22,0),MATCH(集計2020年度売上!AT$5,集計pivot売上!$3:$3,0)),0)</f>
        <v>0</v>
      </c>
      <c r="AU20" s="55">
        <f>IFERROR(INDEX(集計pivot売上!$28:$47,MATCH(集計2020年度売上!$B20,集計pivot売上!$A$28:$A$47,0),MATCH(集計2020年度売上!AT$5,集計pivot売上!$28:$28,0)),0)</f>
        <v>0</v>
      </c>
      <c r="AV20" s="56">
        <f>IFERROR(INDEX(集計pivot売上!$83:$109,MATCH(集計2020年度売上!$B20,集計pivot売上!$A$83:$A$109,0),MATCH(集計2020年度売上!AT$5,集計pivot売上!$83:$83,0)),0)</f>
        <v>0</v>
      </c>
      <c r="AW20" s="57">
        <f>IFERROR(INDEX(集計pivot売上!$118:$137,MATCH(集計2020年度売上!$B20,集計pivot売上!$A$118:$A$137,0),MATCH(集計2020年度売上!AT$5,集計pivot売上!$118:$118,0)),0)</f>
        <v>0</v>
      </c>
      <c r="AX20" s="58">
        <f>IFERROR(INDEX(集計pivot売上!$151:$170,MATCH(集計2020年度売上!$B20,集計pivot売上!$A$151:$A$170,0),MATCH(集計2020年度売上!AT$5,集計pivot売上!$151:$151,0)),0)</f>
        <v>0</v>
      </c>
      <c r="AY20" s="61">
        <f>IFERROR(INDEX(集計pivot売上!$54:$73,MATCH(集計2020年度売上!$B20,集計pivot売上!$A$54:$A$73,0),MATCH(集計2020年度売上!AT$5,集計pivot売上!$54:$54,0)),0)</f>
        <v>0</v>
      </c>
      <c r="AZ20" s="59">
        <f t="shared" si="6"/>
        <v>0</v>
      </c>
      <c r="BA20" s="54">
        <f>IFERROR(INDEX(集計pivot売上!$3:$22,MATCH(集計2020年度売上!$B20,集計pivot売上!$A$3:$A$22,0),MATCH(集計2020年度売上!BA$5,集計pivot売上!$3:$3,0)),0)</f>
        <v>0</v>
      </c>
      <c r="BB20" s="55">
        <f>IFERROR(INDEX(集計pivot売上!$28:$47,MATCH(集計2020年度売上!$B20,集計pivot売上!$A$28:$A$47,0),MATCH(集計2020年度売上!BA$5,集計pivot売上!$28:$28,0)),0)</f>
        <v>0</v>
      </c>
      <c r="BC20" s="56">
        <f>IFERROR(INDEX(集計pivot売上!$83:$109,MATCH(集計2020年度売上!$B20,集計pivot売上!$A$83:$A$109,0),MATCH(集計2020年度売上!BA$5,集計pivot売上!$83:$83,0)),0)</f>
        <v>0</v>
      </c>
      <c r="BD20" s="57">
        <f>IFERROR(INDEX(集計pivot売上!$118:$137,MATCH(集計2020年度売上!$B20,集計pivot売上!$A$118:$A$137,0),MATCH(集計2020年度売上!BA$5,集計pivot売上!$118:$118,0)),0)</f>
        <v>0</v>
      </c>
      <c r="BE20" s="58">
        <f>IFERROR(INDEX(集計pivot売上!$151:$170,MATCH(集計2020年度売上!$B20,集計pivot売上!$A$151:$A$170,0),MATCH(集計2020年度売上!BA$5,集計pivot売上!$151:$151,0)),0)</f>
        <v>0</v>
      </c>
      <c r="BF20" s="61">
        <f>IFERROR(INDEX(集計pivot売上!$54:$73,MATCH(集計2020年度売上!$B20,集計pivot売上!$A$54:$A$73,0),MATCH(集計2020年度売上!BA$5,集計pivot売上!$54:$54,0)),0)</f>
        <v>0</v>
      </c>
      <c r="BG20" s="59">
        <f t="shared" si="7"/>
        <v>0</v>
      </c>
      <c r="BH20" s="54">
        <f>IFERROR(INDEX(集計pivot売上!$3:$22,MATCH(集計2020年度売上!$B20,集計pivot売上!$A$3:$A$22,0),MATCH(集計2020年度売上!BH$5,集計pivot売上!$3:$3,0)),0)</f>
        <v>0</v>
      </c>
      <c r="BI20" s="55">
        <f>IFERROR(INDEX(集計pivot売上!$28:$47,MATCH(集計2020年度売上!$B20,集計pivot売上!$A$28:$A$47,0),MATCH(集計2020年度売上!BH$5,集計pivot売上!$28:$28,0)),0)</f>
        <v>0</v>
      </c>
      <c r="BJ20" s="56">
        <f>IFERROR(INDEX(集計pivot売上!$83:$109,MATCH(集計2020年度売上!$B20,集計pivot売上!$A$83:$A$109,0),MATCH(集計2020年度売上!BH$5,集計pivot売上!$83:$83,0)),0)</f>
        <v>0</v>
      </c>
      <c r="BK20" s="57">
        <f>IFERROR(INDEX(集計pivot売上!$118:$137,MATCH(集計2020年度売上!$B20,集計pivot売上!$A$118:$A$137,0),MATCH(集計2020年度売上!BH$5,集計pivot売上!$118:$118,0)),0)</f>
        <v>0</v>
      </c>
      <c r="BL20" s="58">
        <f>IFERROR(INDEX(集計pivot売上!$151:$170,MATCH(集計2020年度売上!$B20,集計pivot売上!$A$151:$A$170,0),MATCH(集計2020年度売上!BH$5,集計pivot売上!$151:$151,0)),0)</f>
        <v>0</v>
      </c>
      <c r="BM20" s="61">
        <f>IFERROR(INDEX(集計pivot売上!$54:$73,MATCH(集計2020年度売上!$B20,集計pivot売上!$A$54:$A$73,0),MATCH(集計2020年度売上!BH$5,集計pivot売上!$54:$54,0)),0)</f>
        <v>0</v>
      </c>
      <c r="BN20" s="59">
        <f t="shared" si="8"/>
        <v>0</v>
      </c>
      <c r="BO20" s="54">
        <f>IFERROR(INDEX(集計pivot売上!$3:$22,MATCH(集計2020年度売上!$B20,集計pivot売上!$A$3:$A$22,0),MATCH(集計2020年度売上!BO$5,集計pivot売上!$3:$3,0)),0)</f>
        <v>0</v>
      </c>
      <c r="BP20" s="55">
        <f>IFERROR(INDEX(集計pivot売上!$28:$47,MATCH(集計2020年度売上!$B20,集計pivot売上!$A$28:$A$47,0),MATCH(集計2020年度売上!BO$5,集計pivot売上!$28:$28,0)),0)</f>
        <v>0</v>
      </c>
      <c r="BQ20" s="56">
        <f>IFERROR(INDEX(集計pivot売上!$83:$109,MATCH(集計2020年度売上!$B20,集計pivot売上!$A$83:$A$109,0),MATCH(集計2020年度売上!BO$5,集計pivot売上!$83:$83,0)),0)</f>
        <v>0</v>
      </c>
      <c r="BR20" s="57">
        <f>IFERROR(INDEX(集計pivot売上!$118:$137,MATCH(集計2020年度売上!$B20,集計pivot売上!$A$118:$A$137,0),MATCH(集計2020年度売上!BO$5,集計pivot売上!$118:$118,0)),0)</f>
        <v>0</v>
      </c>
      <c r="BS20" s="58">
        <f>IFERROR(INDEX(集計pivot売上!$151:$170,MATCH(集計2020年度売上!$B20,集計pivot売上!$A$151:$A$170,0),MATCH(集計2020年度売上!BO$5,集計pivot売上!$151:$151,0)),0)</f>
        <v>0</v>
      </c>
      <c r="BT20" s="61">
        <f>IFERROR(INDEX(集計pivot売上!$54:$73,MATCH(集計2020年度売上!$B20,集計pivot売上!$A$54:$A$73,0),MATCH(集計2020年度売上!BO$5,集計pivot売上!$54:$54,0)),0)</f>
        <v>0</v>
      </c>
      <c r="BU20" s="59">
        <f t="shared" si="9"/>
        <v>0</v>
      </c>
      <c r="BV20" s="54">
        <f>IFERROR(INDEX(集計pivot売上!$3:$22,MATCH(集計2020年度売上!$B20,集計pivot売上!$A$3:$A$22,0),MATCH(集計2020年度売上!BV$5,集計pivot売上!$3:$3,0)),0)</f>
        <v>0</v>
      </c>
      <c r="BW20" s="55">
        <f>IFERROR(INDEX(集計pivot売上!$28:$47,MATCH(集計2020年度売上!$B20,集計pivot売上!$A$28:$A$47,0),MATCH(集計2020年度売上!BV$5,集計pivot売上!$28:$28,0)),0)</f>
        <v>0</v>
      </c>
      <c r="BX20" s="56">
        <f>IFERROR(INDEX(集計pivot売上!$83:$109,MATCH(集計2020年度売上!$B20,集計pivot売上!$A$83:$A$109,0),MATCH(集計2020年度売上!BV$5,集計pivot売上!$83:$83,0)),0)</f>
        <v>0</v>
      </c>
      <c r="BY20" s="57">
        <f>IFERROR(INDEX(集計pivot売上!$118:$137,MATCH(集計2020年度売上!$B20,集計pivot売上!$A$118:$A$137,0),MATCH(集計2020年度売上!BV$5,集計pivot売上!$118:$118,0)),0)</f>
        <v>0</v>
      </c>
      <c r="BZ20" s="58">
        <f>IFERROR(INDEX(集計pivot売上!$151:$170,MATCH(集計2020年度売上!$B20,集計pivot売上!$A$151:$A$170,0),MATCH(集計2020年度売上!BV$5,集計pivot売上!$151:$151,0)),0)</f>
        <v>0</v>
      </c>
      <c r="CA20" s="61">
        <f>IFERROR(INDEX(集計pivot売上!$54:$73,MATCH(集計2020年度売上!$B20,集計pivot売上!$A$54:$A$73,0),MATCH(集計2020年度売上!BV$5,集計pivot売上!$54:$54,0)),0)</f>
        <v>0</v>
      </c>
      <c r="CB20" s="59">
        <f t="shared" si="10"/>
        <v>0</v>
      </c>
      <c r="CC20" s="54">
        <f>IFERROR(INDEX(集計pivot売上!$3:$22,MATCH(集計2020年度売上!$B20,集計pivot売上!$A$3:$A$22,0),MATCH(集計2020年度売上!CC$5,集計pivot売上!$3:$3,0)),0)</f>
        <v>0</v>
      </c>
      <c r="CD20" s="55">
        <f>IFERROR(INDEX(集計pivot売上!$28:$47,MATCH(集計2020年度売上!$B20,集計pivot売上!$A$28:$A$47,0),MATCH(集計2020年度売上!CC$5,集計pivot売上!$28:$28,0)),0)</f>
        <v>0</v>
      </c>
      <c r="CE20" s="56">
        <f>IFERROR(INDEX(集計pivot売上!$83:$109,MATCH(集計2020年度売上!$B20,集計pivot売上!$A$83:$A$109,0),MATCH(集計2020年度売上!CC$5,集計pivot売上!$83:$83,0)),0)</f>
        <v>0</v>
      </c>
      <c r="CF20" s="57">
        <f>IFERROR(INDEX(集計pivot売上!$118:$137,MATCH(集計2020年度売上!$B20,集計pivot売上!$A$118:$A$137,0),MATCH(集計2020年度売上!CC$5,集計pivot売上!$118:$118,0)),0)</f>
        <v>0</v>
      </c>
      <c r="CG20" s="58">
        <f>IFERROR(INDEX(集計pivot売上!$151:$170,MATCH(集計2020年度売上!$B20,集計pivot売上!$A$151:$A$170,0),MATCH(集計2020年度売上!CC$5,集計pivot売上!$151:$151,0)),0)</f>
        <v>0</v>
      </c>
      <c r="CH20" s="61">
        <f>IFERROR(INDEX(集計pivot売上!$54:$73,MATCH(集計2020年度売上!$B20,集計pivot売上!$A$54:$A$73,0),MATCH(集計2020年度売上!CC$5,集計pivot売上!$54:$54,0)),0)</f>
        <v>0</v>
      </c>
      <c r="CI20" s="63">
        <f t="shared" si="11"/>
        <v>0</v>
      </c>
    </row>
    <row r="21" spans="2:87" s="46" customFormat="1" x14ac:dyDescent="0.55000000000000004">
      <c r="B21" s="52" t="str">
        <f>'master（記入例）'!AL17</f>
        <v>リキュール</v>
      </c>
      <c r="C21" s="53"/>
      <c r="D21" s="54">
        <f>IFERROR(INDEX(集計pivot売上!$3:$22,MATCH(集計2020年度売上!$B21,集計pivot売上!$A$3:$A$22,0),MATCH(集計2020年度売上!D$5,集計pivot売上!$3:$3,0)),0)</f>
        <v>0</v>
      </c>
      <c r="E21" s="55">
        <f>IFERROR(INDEX(集計pivot売上!$28:$47,MATCH(集計2020年度売上!$B21,集計pivot売上!$A$28:$A$47,0),MATCH(集計2020年度売上!D$5,集計pivot売上!$28:$28,0)),0)</f>
        <v>0</v>
      </c>
      <c r="F21" s="56">
        <f>IFERROR(INDEX(集計pivot売上!$83:$109,MATCH(集計2020年度売上!$B21,集計pivot売上!$A$83:$A$109,0),MATCH(集計2020年度売上!D$5,集計pivot売上!$83:$83,0)),0)</f>
        <v>0</v>
      </c>
      <c r="G21" s="57">
        <f>IFERROR(INDEX(集計pivot売上!$118:$137,MATCH(集計2020年度売上!$B21,集計pivot売上!$A$118:$A$137,0),MATCH(集計2020年度売上!D$5,集計pivot売上!$118:$118,0)),0)</f>
        <v>0</v>
      </c>
      <c r="H21" s="58">
        <f>IFERROR(INDEX(集計pivot売上!$151:$170,MATCH(集計2020年度売上!$B21,集計pivot売上!$A$151:$A$170,0),MATCH(集計2020年度売上!D$5,集計pivot売上!$151:$151,0)),0)</f>
        <v>0</v>
      </c>
      <c r="I21" s="61">
        <f>IFERROR(INDEX(集計pivot売上!$54:$73,MATCH(集計2020年度売上!$B21,集計pivot売上!$A$54:$A$73,0),MATCH(集計2020年度売上!D$5,集計pivot売上!$54:$54,0)),0)</f>
        <v>0</v>
      </c>
      <c r="J21" s="59">
        <f t="shared" si="0"/>
        <v>0</v>
      </c>
      <c r="K21" s="54">
        <f>IFERROR(INDEX(集計pivot売上!$3:$22,MATCH(集計2020年度売上!$B21,集計pivot売上!$A$3:$A$22,0),MATCH(集計2020年度売上!K$5,集計pivot売上!$3:$3,0)),0)</f>
        <v>0</v>
      </c>
      <c r="L21" s="55">
        <f>IFERROR(INDEX(集計pivot売上!$28:$47,MATCH(集計2020年度売上!$B21,集計pivot売上!$A$28:$A$47,0),MATCH(集計2020年度売上!K$5,集計pivot売上!$28:$28,0)),0)</f>
        <v>0</v>
      </c>
      <c r="M21" s="56">
        <f>IFERROR(INDEX(集計pivot売上!$83:$109,MATCH(集計2020年度売上!$B21,集計pivot売上!$A$83:$A$109,0),MATCH(集計2020年度売上!K$5,集計pivot売上!$83:$83,0)),0)</f>
        <v>0</v>
      </c>
      <c r="N21" s="57">
        <f>IFERROR(INDEX(集計pivot売上!$118:$137,MATCH(集計2020年度売上!$B21,集計pivot売上!$A$118:$A$137,0),MATCH(集計2020年度売上!K$5,集計pivot売上!$118:$118,0)),0)</f>
        <v>0</v>
      </c>
      <c r="O21" s="58">
        <f>IFERROR(INDEX(集計pivot売上!$151:$170,MATCH(集計2020年度売上!$B21,集計pivot売上!$A$151:$A$170,0),MATCH(集計2020年度売上!K$5,集計pivot売上!$151:$151,0)),0)</f>
        <v>0</v>
      </c>
      <c r="P21" s="61">
        <f>IFERROR(INDEX(集計pivot売上!$54:$73,MATCH(集計2020年度売上!$B21,集計pivot売上!$A$54:$A$73,0),MATCH(集計2020年度売上!K$5,集計pivot売上!$54:$54,0)),0)</f>
        <v>0</v>
      </c>
      <c r="Q21" s="59">
        <f t="shared" si="1"/>
        <v>0</v>
      </c>
      <c r="R21" s="54">
        <f>IFERROR(INDEX(集計pivot売上!$3:$22,MATCH(集計2020年度売上!$B21,集計pivot売上!$A$3:$A$22,0),MATCH(集計2020年度売上!R$5,集計pivot売上!$3:$3,0)),0)</f>
        <v>0</v>
      </c>
      <c r="S21" s="55">
        <f>IFERROR(INDEX(集計pivot売上!$28:$47,MATCH(集計2020年度売上!$B21,集計pivot売上!$A$28:$A$47,0),MATCH(集計2020年度売上!R$5,集計pivot売上!$28:$28,0)),0)</f>
        <v>0</v>
      </c>
      <c r="T21" s="56">
        <f>IFERROR(INDEX(集計pivot売上!$83:$109,MATCH(集計2020年度売上!$B21,集計pivot売上!$A$83:$A$109,0),MATCH(集計2020年度売上!R$5,集計pivot売上!$83:$83,0)),0)</f>
        <v>0</v>
      </c>
      <c r="U21" s="57">
        <f>IFERROR(INDEX(集計pivot売上!$118:$137,MATCH(集計2020年度売上!$B21,集計pivot売上!$A$118:$A$137,0),MATCH(集計2020年度売上!R$5,集計pivot売上!$118:$118,0)),0)</f>
        <v>0</v>
      </c>
      <c r="V21" s="58">
        <f>IFERROR(INDEX(集計pivot売上!$151:$170,MATCH(集計2020年度売上!$B21,集計pivot売上!$A$151:$A$170,0),MATCH(集計2020年度売上!R$5,集計pivot売上!$151:$151,0)),0)</f>
        <v>0</v>
      </c>
      <c r="W21" s="61">
        <f>IFERROR(INDEX(集計pivot売上!$54:$73,MATCH(集計2020年度売上!$B21,集計pivot売上!$A$54:$A$73,0),MATCH(集計2020年度売上!R$5,集計pivot売上!$54:$54,0)),0)</f>
        <v>0</v>
      </c>
      <c r="X21" s="59">
        <f t="shared" si="2"/>
        <v>0</v>
      </c>
      <c r="Y21" s="54">
        <f>IFERROR(INDEX(集計pivot売上!$3:$22,MATCH(集計2020年度売上!$B21,集計pivot売上!$A$3:$A$22,0),MATCH(集計2020年度売上!Y$5,集計pivot売上!$3:$3,0)),0)</f>
        <v>0</v>
      </c>
      <c r="Z21" s="55">
        <f>IFERROR(INDEX(集計pivot売上!$28:$47,MATCH(集計2020年度売上!$B21,集計pivot売上!$A$28:$A$47,0),MATCH(集計2020年度売上!Y$5,集計pivot売上!$28:$28,0)),0)</f>
        <v>0</v>
      </c>
      <c r="AA21" s="56">
        <f>IFERROR(INDEX(集計pivot売上!$83:$109,MATCH(集計2020年度売上!$B21,集計pivot売上!$A$83:$A$109,0),MATCH(集計2020年度売上!Y$5,集計pivot売上!$83:$83,0)),0)</f>
        <v>0</v>
      </c>
      <c r="AB21" s="57">
        <f>IFERROR(INDEX(集計pivot売上!$118:$137,MATCH(集計2020年度売上!$B21,集計pivot売上!$A$118:$A$137,0),MATCH(集計2020年度売上!Y$5,集計pivot売上!$118:$118,0)),0)</f>
        <v>0</v>
      </c>
      <c r="AC21" s="58">
        <f>IFERROR(INDEX(集計pivot売上!$151:$170,MATCH(集計2020年度売上!$B21,集計pivot売上!$A$151:$A$170,0),MATCH(集計2020年度売上!Y$5,集計pivot売上!$151:$151,0)),0)</f>
        <v>0</v>
      </c>
      <c r="AD21" s="61">
        <f>IFERROR(INDEX(集計pivot売上!$54:$73,MATCH(集計2020年度売上!$B21,集計pivot売上!$A$54:$A$73,0),MATCH(集計2020年度売上!Y$5,集計pivot売上!$54:$54,0)),0)</f>
        <v>0</v>
      </c>
      <c r="AE21" s="59">
        <f t="shared" si="3"/>
        <v>0</v>
      </c>
      <c r="AF21" s="54">
        <f>IFERROR(INDEX(集計pivot売上!$3:$22,MATCH(集計2020年度売上!$B21,集計pivot売上!$A$3:$A$22,0),MATCH(集計2020年度売上!AF$5,集計pivot売上!$3:$3,0)),0)</f>
        <v>0</v>
      </c>
      <c r="AG21" s="55">
        <f>IFERROR(INDEX(集計pivot売上!$28:$47,MATCH(集計2020年度売上!$B21,集計pivot売上!$A$28:$A$47,0),MATCH(集計2020年度売上!AF$5,集計pivot売上!$28:$28,0)),0)</f>
        <v>0</v>
      </c>
      <c r="AH21" s="56">
        <f>IFERROR(INDEX(集計pivot売上!$83:$109,MATCH(集計2020年度売上!$B21,集計pivot売上!$A$83:$A$109,0),MATCH(集計2020年度売上!AF$5,集計pivot売上!$83:$83,0)),0)</f>
        <v>0</v>
      </c>
      <c r="AI21" s="57">
        <f>IFERROR(INDEX(集計pivot売上!$118:$137,MATCH(集計2020年度売上!$B21,集計pivot売上!$A$118:$A$137,0),MATCH(集計2020年度売上!AF$5,集計pivot売上!$118:$118,0)),0)</f>
        <v>0</v>
      </c>
      <c r="AJ21" s="58">
        <f>IFERROR(INDEX(集計pivot売上!$151:$170,MATCH(集計2020年度売上!$B21,集計pivot売上!$A$151:$A$170,0),MATCH(集計2020年度売上!AF$5,集計pivot売上!$151:$151,0)),0)</f>
        <v>0</v>
      </c>
      <c r="AK21" s="61">
        <f>IFERROR(INDEX(集計pivot売上!$54:$73,MATCH(集計2020年度売上!$B21,集計pivot売上!$A$54:$A$73,0),MATCH(集計2020年度売上!AF$5,集計pivot売上!$54:$54,0)),0)</f>
        <v>0</v>
      </c>
      <c r="AL21" s="59">
        <f t="shared" si="4"/>
        <v>0</v>
      </c>
      <c r="AM21" s="54">
        <f>IFERROR(INDEX(集計pivot売上!$3:$22,MATCH(集計2020年度売上!$B21,集計pivot売上!$A$3:$A$22,0),MATCH(集計2020年度売上!AM$5,集計pivot売上!$3:$3,0)),0)</f>
        <v>0</v>
      </c>
      <c r="AN21" s="55">
        <f>IFERROR(INDEX(集計pivot売上!$28:$47,MATCH(集計2020年度売上!$B21,集計pivot売上!$A$28:$A$47,0),MATCH(集計2020年度売上!AM$5,集計pivot売上!$28:$28,0)),0)</f>
        <v>0</v>
      </c>
      <c r="AO21" s="56">
        <f>IFERROR(INDEX(集計pivot売上!$83:$109,MATCH(集計2020年度売上!$B21,集計pivot売上!$A$83:$A$109,0),MATCH(集計2020年度売上!AM$5,集計pivot売上!$83:$83,0)),0)</f>
        <v>0</v>
      </c>
      <c r="AP21" s="57">
        <f>IFERROR(INDEX(集計pivot売上!$118:$137,MATCH(集計2020年度売上!$B21,集計pivot売上!$A$118:$A$137,0),MATCH(集計2020年度売上!AM$5,集計pivot売上!$118:$118,0)),0)</f>
        <v>0</v>
      </c>
      <c r="AQ21" s="58">
        <f>IFERROR(INDEX(集計pivot売上!$151:$170,MATCH(集計2020年度売上!$B21,集計pivot売上!$A$151:$A$170,0),MATCH(集計2020年度売上!AM$5,集計pivot売上!$151:$151,0)),0)</f>
        <v>0</v>
      </c>
      <c r="AR21" s="61">
        <f>IFERROR(INDEX(集計pivot売上!$54:$73,MATCH(集計2020年度売上!$B21,集計pivot売上!$A$54:$A$73,0),MATCH(集計2020年度売上!AM$5,集計pivot売上!$54:$54,0)),0)</f>
        <v>0</v>
      </c>
      <c r="AS21" s="59">
        <f t="shared" si="5"/>
        <v>0</v>
      </c>
      <c r="AT21" s="54">
        <f>IFERROR(INDEX(集計pivot売上!$3:$22,MATCH(集計2020年度売上!$B21,集計pivot売上!$A$3:$A$22,0),MATCH(集計2020年度売上!AT$5,集計pivot売上!$3:$3,0)),0)</f>
        <v>0</v>
      </c>
      <c r="AU21" s="55">
        <f>IFERROR(INDEX(集計pivot売上!$28:$47,MATCH(集計2020年度売上!$B21,集計pivot売上!$A$28:$A$47,0),MATCH(集計2020年度売上!AT$5,集計pivot売上!$28:$28,0)),0)</f>
        <v>0</v>
      </c>
      <c r="AV21" s="56">
        <f>IFERROR(INDEX(集計pivot売上!$83:$109,MATCH(集計2020年度売上!$B21,集計pivot売上!$A$83:$A$109,0),MATCH(集計2020年度売上!AT$5,集計pivot売上!$83:$83,0)),0)</f>
        <v>0</v>
      </c>
      <c r="AW21" s="57">
        <f>IFERROR(INDEX(集計pivot売上!$118:$137,MATCH(集計2020年度売上!$B21,集計pivot売上!$A$118:$A$137,0),MATCH(集計2020年度売上!AT$5,集計pivot売上!$118:$118,0)),0)</f>
        <v>0</v>
      </c>
      <c r="AX21" s="58">
        <f>IFERROR(INDEX(集計pivot売上!$151:$170,MATCH(集計2020年度売上!$B21,集計pivot売上!$A$151:$A$170,0),MATCH(集計2020年度売上!AT$5,集計pivot売上!$151:$151,0)),0)</f>
        <v>0</v>
      </c>
      <c r="AY21" s="61">
        <f>IFERROR(INDEX(集計pivot売上!$54:$73,MATCH(集計2020年度売上!$B21,集計pivot売上!$A$54:$A$73,0),MATCH(集計2020年度売上!AT$5,集計pivot売上!$54:$54,0)),0)</f>
        <v>0</v>
      </c>
      <c r="AZ21" s="59">
        <f t="shared" si="6"/>
        <v>0</v>
      </c>
      <c r="BA21" s="54">
        <f>IFERROR(INDEX(集計pivot売上!$3:$22,MATCH(集計2020年度売上!$B21,集計pivot売上!$A$3:$A$22,0),MATCH(集計2020年度売上!BA$5,集計pivot売上!$3:$3,0)),0)</f>
        <v>0</v>
      </c>
      <c r="BB21" s="55">
        <f>IFERROR(INDEX(集計pivot売上!$28:$47,MATCH(集計2020年度売上!$B21,集計pivot売上!$A$28:$A$47,0),MATCH(集計2020年度売上!BA$5,集計pivot売上!$28:$28,0)),0)</f>
        <v>0</v>
      </c>
      <c r="BC21" s="56">
        <f>IFERROR(INDEX(集計pivot売上!$83:$109,MATCH(集計2020年度売上!$B21,集計pivot売上!$A$83:$A$109,0),MATCH(集計2020年度売上!BA$5,集計pivot売上!$83:$83,0)),0)</f>
        <v>0</v>
      </c>
      <c r="BD21" s="57">
        <f>IFERROR(INDEX(集計pivot売上!$118:$137,MATCH(集計2020年度売上!$B21,集計pivot売上!$A$118:$A$137,0),MATCH(集計2020年度売上!BA$5,集計pivot売上!$118:$118,0)),0)</f>
        <v>0</v>
      </c>
      <c r="BE21" s="58">
        <f>IFERROR(INDEX(集計pivot売上!$151:$170,MATCH(集計2020年度売上!$B21,集計pivot売上!$A$151:$A$170,0),MATCH(集計2020年度売上!BA$5,集計pivot売上!$151:$151,0)),0)</f>
        <v>0</v>
      </c>
      <c r="BF21" s="61">
        <f>IFERROR(INDEX(集計pivot売上!$54:$73,MATCH(集計2020年度売上!$B21,集計pivot売上!$A$54:$A$73,0),MATCH(集計2020年度売上!BA$5,集計pivot売上!$54:$54,0)),0)</f>
        <v>0</v>
      </c>
      <c r="BG21" s="59">
        <f t="shared" si="7"/>
        <v>0</v>
      </c>
      <c r="BH21" s="54">
        <f>IFERROR(INDEX(集計pivot売上!$3:$22,MATCH(集計2020年度売上!$B21,集計pivot売上!$A$3:$A$22,0),MATCH(集計2020年度売上!BH$5,集計pivot売上!$3:$3,0)),0)</f>
        <v>0</v>
      </c>
      <c r="BI21" s="55">
        <f>IFERROR(INDEX(集計pivot売上!$28:$47,MATCH(集計2020年度売上!$B21,集計pivot売上!$A$28:$A$47,0),MATCH(集計2020年度売上!BH$5,集計pivot売上!$28:$28,0)),0)</f>
        <v>0</v>
      </c>
      <c r="BJ21" s="56">
        <f>IFERROR(INDEX(集計pivot売上!$83:$109,MATCH(集計2020年度売上!$B21,集計pivot売上!$A$83:$A$109,0),MATCH(集計2020年度売上!BH$5,集計pivot売上!$83:$83,0)),0)</f>
        <v>0</v>
      </c>
      <c r="BK21" s="57">
        <f>IFERROR(INDEX(集計pivot売上!$118:$137,MATCH(集計2020年度売上!$B21,集計pivot売上!$A$118:$A$137,0),MATCH(集計2020年度売上!BH$5,集計pivot売上!$118:$118,0)),0)</f>
        <v>0</v>
      </c>
      <c r="BL21" s="58">
        <f>IFERROR(INDEX(集計pivot売上!$151:$170,MATCH(集計2020年度売上!$B21,集計pivot売上!$A$151:$A$170,0),MATCH(集計2020年度売上!BH$5,集計pivot売上!$151:$151,0)),0)</f>
        <v>0</v>
      </c>
      <c r="BM21" s="61">
        <f>IFERROR(INDEX(集計pivot売上!$54:$73,MATCH(集計2020年度売上!$B21,集計pivot売上!$A$54:$A$73,0),MATCH(集計2020年度売上!BH$5,集計pivot売上!$54:$54,0)),0)</f>
        <v>0</v>
      </c>
      <c r="BN21" s="59">
        <f t="shared" si="8"/>
        <v>0</v>
      </c>
      <c r="BO21" s="54">
        <f>IFERROR(INDEX(集計pivot売上!$3:$22,MATCH(集計2020年度売上!$B21,集計pivot売上!$A$3:$A$22,0),MATCH(集計2020年度売上!BO$5,集計pivot売上!$3:$3,0)),0)</f>
        <v>0</v>
      </c>
      <c r="BP21" s="55">
        <f>IFERROR(INDEX(集計pivot売上!$28:$47,MATCH(集計2020年度売上!$B21,集計pivot売上!$A$28:$A$47,0),MATCH(集計2020年度売上!BO$5,集計pivot売上!$28:$28,0)),0)</f>
        <v>0</v>
      </c>
      <c r="BQ21" s="56">
        <f>IFERROR(INDEX(集計pivot売上!$83:$109,MATCH(集計2020年度売上!$B21,集計pivot売上!$A$83:$A$109,0),MATCH(集計2020年度売上!BO$5,集計pivot売上!$83:$83,0)),0)</f>
        <v>0</v>
      </c>
      <c r="BR21" s="57">
        <f>IFERROR(INDEX(集計pivot売上!$118:$137,MATCH(集計2020年度売上!$B21,集計pivot売上!$A$118:$A$137,0),MATCH(集計2020年度売上!BO$5,集計pivot売上!$118:$118,0)),0)</f>
        <v>0</v>
      </c>
      <c r="BS21" s="58">
        <f>IFERROR(INDEX(集計pivot売上!$151:$170,MATCH(集計2020年度売上!$B21,集計pivot売上!$A$151:$A$170,0),MATCH(集計2020年度売上!BO$5,集計pivot売上!$151:$151,0)),0)</f>
        <v>0</v>
      </c>
      <c r="BT21" s="61">
        <f>IFERROR(INDEX(集計pivot売上!$54:$73,MATCH(集計2020年度売上!$B21,集計pivot売上!$A$54:$A$73,0),MATCH(集計2020年度売上!BO$5,集計pivot売上!$54:$54,0)),0)</f>
        <v>0</v>
      </c>
      <c r="BU21" s="59">
        <f t="shared" si="9"/>
        <v>0</v>
      </c>
      <c r="BV21" s="54">
        <f>IFERROR(INDEX(集計pivot売上!$3:$22,MATCH(集計2020年度売上!$B21,集計pivot売上!$A$3:$A$22,0),MATCH(集計2020年度売上!BV$5,集計pivot売上!$3:$3,0)),0)</f>
        <v>0</v>
      </c>
      <c r="BW21" s="55">
        <f>IFERROR(INDEX(集計pivot売上!$28:$47,MATCH(集計2020年度売上!$B21,集計pivot売上!$A$28:$A$47,0),MATCH(集計2020年度売上!BV$5,集計pivot売上!$28:$28,0)),0)</f>
        <v>0</v>
      </c>
      <c r="BX21" s="56">
        <f>IFERROR(INDEX(集計pivot売上!$83:$109,MATCH(集計2020年度売上!$B21,集計pivot売上!$A$83:$A$109,0),MATCH(集計2020年度売上!BV$5,集計pivot売上!$83:$83,0)),0)</f>
        <v>0</v>
      </c>
      <c r="BY21" s="57">
        <f>IFERROR(INDEX(集計pivot売上!$118:$137,MATCH(集計2020年度売上!$B21,集計pivot売上!$A$118:$A$137,0),MATCH(集計2020年度売上!BV$5,集計pivot売上!$118:$118,0)),0)</f>
        <v>0</v>
      </c>
      <c r="BZ21" s="58">
        <f>IFERROR(INDEX(集計pivot売上!$151:$170,MATCH(集計2020年度売上!$B21,集計pivot売上!$A$151:$A$170,0),MATCH(集計2020年度売上!BV$5,集計pivot売上!$151:$151,0)),0)</f>
        <v>0</v>
      </c>
      <c r="CA21" s="61">
        <f>IFERROR(INDEX(集計pivot売上!$54:$73,MATCH(集計2020年度売上!$B21,集計pivot売上!$A$54:$A$73,0),MATCH(集計2020年度売上!BV$5,集計pivot売上!$54:$54,0)),0)</f>
        <v>0</v>
      </c>
      <c r="CB21" s="59">
        <f t="shared" si="10"/>
        <v>0</v>
      </c>
      <c r="CC21" s="54">
        <f>IFERROR(INDEX(集計pivot売上!$3:$22,MATCH(集計2020年度売上!$B21,集計pivot売上!$A$3:$A$22,0),MATCH(集計2020年度売上!CC$5,集計pivot売上!$3:$3,0)),0)</f>
        <v>0</v>
      </c>
      <c r="CD21" s="55">
        <f>IFERROR(INDEX(集計pivot売上!$28:$47,MATCH(集計2020年度売上!$B21,集計pivot売上!$A$28:$A$47,0),MATCH(集計2020年度売上!CC$5,集計pivot売上!$28:$28,0)),0)</f>
        <v>0</v>
      </c>
      <c r="CE21" s="56">
        <f>IFERROR(INDEX(集計pivot売上!$83:$109,MATCH(集計2020年度売上!$B21,集計pivot売上!$A$83:$A$109,0),MATCH(集計2020年度売上!CC$5,集計pivot売上!$83:$83,0)),0)</f>
        <v>0</v>
      </c>
      <c r="CF21" s="57">
        <f>IFERROR(INDEX(集計pivot売上!$118:$137,MATCH(集計2020年度売上!$B21,集計pivot売上!$A$118:$A$137,0),MATCH(集計2020年度売上!CC$5,集計pivot売上!$118:$118,0)),0)</f>
        <v>0</v>
      </c>
      <c r="CG21" s="58">
        <f>IFERROR(INDEX(集計pivot売上!$151:$170,MATCH(集計2020年度売上!$B21,集計pivot売上!$A$151:$A$170,0),MATCH(集計2020年度売上!CC$5,集計pivot売上!$151:$151,0)),0)</f>
        <v>0</v>
      </c>
      <c r="CH21" s="61">
        <f>IFERROR(INDEX(集計pivot売上!$54:$73,MATCH(集計2020年度売上!$B21,集計pivot売上!$A$54:$A$73,0),MATCH(集計2020年度売上!CC$5,集計pivot売上!$54:$54,0)),0)</f>
        <v>0</v>
      </c>
      <c r="CI21" s="63">
        <f t="shared" si="11"/>
        <v>0</v>
      </c>
    </row>
    <row r="22" spans="2:87" s="46" customFormat="1" x14ac:dyDescent="0.55000000000000004">
      <c r="B22" s="52" t="str">
        <f>'master（記入例）'!AL18</f>
        <v>雑酒</v>
      </c>
      <c r="C22" s="53"/>
      <c r="D22" s="54">
        <f>IFERROR(INDEX(集計pivot売上!$3:$22,MATCH(集計2020年度売上!$B22,集計pivot売上!$A$3:$A$22,0),MATCH(集計2020年度売上!D$5,集計pivot売上!$3:$3,0)),0)</f>
        <v>0</v>
      </c>
      <c r="E22" s="55">
        <f>IFERROR(INDEX(集計pivot売上!$28:$47,MATCH(集計2020年度売上!$B22,集計pivot売上!$A$28:$A$47,0),MATCH(集計2020年度売上!D$5,集計pivot売上!$28:$28,0)),0)</f>
        <v>0</v>
      </c>
      <c r="F22" s="56">
        <f>IFERROR(INDEX(集計pivot売上!$83:$109,MATCH(集計2020年度売上!$B22,集計pivot売上!$A$83:$A$109,0),MATCH(集計2020年度売上!D$5,集計pivot売上!$83:$83,0)),0)</f>
        <v>0</v>
      </c>
      <c r="G22" s="57">
        <f>IFERROR(INDEX(集計pivot売上!$118:$137,MATCH(集計2020年度売上!$B22,集計pivot売上!$A$118:$A$137,0),MATCH(集計2020年度売上!D$5,集計pivot売上!$118:$118,0)),0)</f>
        <v>0</v>
      </c>
      <c r="H22" s="58">
        <f>IFERROR(INDEX(集計pivot売上!$151:$170,MATCH(集計2020年度売上!$B22,集計pivot売上!$A$151:$A$170,0),MATCH(集計2020年度売上!D$5,集計pivot売上!$151:$151,0)),0)</f>
        <v>0</v>
      </c>
      <c r="I22" s="61">
        <f>IFERROR(INDEX(集計pivot売上!$54:$73,MATCH(集計2020年度売上!$B22,集計pivot売上!$A$54:$A$73,0),MATCH(集計2020年度売上!D$5,集計pivot売上!$54:$54,0)),0)</f>
        <v>0</v>
      </c>
      <c r="J22" s="59">
        <f t="shared" si="0"/>
        <v>0</v>
      </c>
      <c r="K22" s="54">
        <f>IFERROR(INDEX(集計pivot売上!$3:$22,MATCH(集計2020年度売上!$B22,集計pivot売上!$A$3:$A$22,0),MATCH(集計2020年度売上!K$5,集計pivot売上!$3:$3,0)),0)</f>
        <v>0</v>
      </c>
      <c r="L22" s="55">
        <f>IFERROR(INDEX(集計pivot売上!$28:$47,MATCH(集計2020年度売上!$B22,集計pivot売上!$A$28:$A$47,0),MATCH(集計2020年度売上!K$5,集計pivot売上!$28:$28,0)),0)</f>
        <v>0</v>
      </c>
      <c r="M22" s="56">
        <f>IFERROR(INDEX(集計pivot売上!$83:$109,MATCH(集計2020年度売上!$B22,集計pivot売上!$A$83:$A$109,0),MATCH(集計2020年度売上!K$5,集計pivot売上!$83:$83,0)),0)</f>
        <v>0</v>
      </c>
      <c r="N22" s="57">
        <f>IFERROR(INDEX(集計pivot売上!$118:$137,MATCH(集計2020年度売上!$B22,集計pivot売上!$A$118:$A$137,0),MATCH(集計2020年度売上!K$5,集計pivot売上!$118:$118,0)),0)</f>
        <v>0</v>
      </c>
      <c r="O22" s="58">
        <f>IFERROR(INDEX(集計pivot売上!$151:$170,MATCH(集計2020年度売上!$B22,集計pivot売上!$A$151:$A$170,0),MATCH(集計2020年度売上!K$5,集計pivot売上!$151:$151,0)),0)</f>
        <v>0</v>
      </c>
      <c r="P22" s="61">
        <f>IFERROR(INDEX(集計pivot売上!$54:$73,MATCH(集計2020年度売上!$B22,集計pivot売上!$A$54:$A$73,0),MATCH(集計2020年度売上!K$5,集計pivot売上!$54:$54,0)),0)</f>
        <v>0</v>
      </c>
      <c r="Q22" s="59">
        <f t="shared" si="1"/>
        <v>0</v>
      </c>
      <c r="R22" s="54">
        <f>IFERROR(INDEX(集計pivot売上!$3:$22,MATCH(集計2020年度売上!$B22,集計pivot売上!$A$3:$A$22,0),MATCH(集計2020年度売上!R$5,集計pivot売上!$3:$3,0)),0)</f>
        <v>0</v>
      </c>
      <c r="S22" s="55">
        <f>IFERROR(INDEX(集計pivot売上!$28:$47,MATCH(集計2020年度売上!$B22,集計pivot売上!$A$28:$A$47,0),MATCH(集計2020年度売上!R$5,集計pivot売上!$28:$28,0)),0)</f>
        <v>0</v>
      </c>
      <c r="T22" s="56">
        <f>IFERROR(INDEX(集計pivot売上!$83:$109,MATCH(集計2020年度売上!$B22,集計pivot売上!$A$83:$A$109,0),MATCH(集計2020年度売上!R$5,集計pivot売上!$83:$83,0)),0)</f>
        <v>0</v>
      </c>
      <c r="U22" s="57">
        <f>IFERROR(INDEX(集計pivot売上!$118:$137,MATCH(集計2020年度売上!$B22,集計pivot売上!$A$118:$A$137,0),MATCH(集計2020年度売上!R$5,集計pivot売上!$118:$118,0)),0)</f>
        <v>0</v>
      </c>
      <c r="V22" s="58">
        <f>IFERROR(INDEX(集計pivot売上!$151:$170,MATCH(集計2020年度売上!$B22,集計pivot売上!$A$151:$A$170,0),MATCH(集計2020年度売上!R$5,集計pivot売上!$151:$151,0)),0)</f>
        <v>0</v>
      </c>
      <c r="W22" s="61">
        <f>IFERROR(INDEX(集計pivot売上!$54:$73,MATCH(集計2020年度売上!$B22,集計pivot売上!$A$54:$A$73,0),MATCH(集計2020年度売上!R$5,集計pivot売上!$54:$54,0)),0)</f>
        <v>0</v>
      </c>
      <c r="X22" s="59">
        <f t="shared" si="2"/>
        <v>0</v>
      </c>
      <c r="Y22" s="54">
        <f>IFERROR(INDEX(集計pivot売上!$3:$22,MATCH(集計2020年度売上!$B22,集計pivot売上!$A$3:$A$22,0),MATCH(集計2020年度売上!Y$5,集計pivot売上!$3:$3,0)),0)</f>
        <v>0</v>
      </c>
      <c r="Z22" s="55">
        <f>IFERROR(INDEX(集計pivot売上!$28:$47,MATCH(集計2020年度売上!$B22,集計pivot売上!$A$28:$A$47,0),MATCH(集計2020年度売上!Y$5,集計pivot売上!$28:$28,0)),0)</f>
        <v>0</v>
      </c>
      <c r="AA22" s="56">
        <f>IFERROR(INDEX(集計pivot売上!$83:$109,MATCH(集計2020年度売上!$B22,集計pivot売上!$A$83:$A$109,0),MATCH(集計2020年度売上!Y$5,集計pivot売上!$83:$83,0)),0)</f>
        <v>0</v>
      </c>
      <c r="AB22" s="57">
        <f>IFERROR(INDEX(集計pivot売上!$118:$137,MATCH(集計2020年度売上!$B22,集計pivot売上!$A$118:$A$137,0),MATCH(集計2020年度売上!Y$5,集計pivot売上!$118:$118,0)),0)</f>
        <v>0</v>
      </c>
      <c r="AC22" s="58">
        <f>IFERROR(INDEX(集計pivot売上!$151:$170,MATCH(集計2020年度売上!$B22,集計pivot売上!$A$151:$A$170,0),MATCH(集計2020年度売上!Y$5,集計pivot売上!$151:$151,0)),0)</f>
        <v>0</v>
      </c>
      <c r="AD22" s="61">
        <f>IFERROR(INDEX(集計pivot売上!$54:$73,MATCH(集計2020年度売上!$B22,集計pivot売上!$A$54:$A$73,0),MATCH(集計2020年度売上!Y$5,集計pivot売上!$54:$54,0)),0)</f>
        <v>0</v>
      </c>
      <c r="AE22" s="59">
        <f t="shared" si="3"/>
        <v>0</v>
      </c>
      <c r="AF22" s="54">
        <f>IFERROR(INDEX(集計pivot売上!$3:$22,MATCH(集計2020年度売上!$B22,集計pivot売上!$A$3:$A$22,0),MATCH(集計2020年度売上!AF$5,集計pivot売上!$3:$3,0)),0)</f>
        <v>0</v>
      </c>
      <c r="AG22" s="55">
        <f>IFERROR(INDEX(集計pivot売上!$28:$47,MATCH(集計2020年度売上!$B22,集計pivot売上!$A$28:$A$47,0),MATCH(集計2020年度売上!AF$5,集計pivot売上!$28:$28,0)),0)</f>
        <v>0</v>
      </c>
      <c r="AH22" s="56">
        <f>IFERROR(INDEX(集計pivot売上!$83:$109,MATCH(集計2020年度売上!$B22,集計pivot売上!$A$83:$A$109,0),MATCH(集計2020年度売上!AF$5,集計pivot売上!$83:$83,0)),0)</f>
        <v>0</v>
      </c>
      <c r="AI22" s="57">
        <f>IFERROR(INDEX(集計pivot売上!$118:$137,MATCH(集計2020年度売上!$B22,集計pivot売上!$A$118:$A$137,0),MATCH(集計2020年度売上!AF$5,集計pivot売上!$118:$118,0)),0)</f>
        <v>0</v>
      </c>
      <c r="AJ22" s="58">
        <f>IFERROR(INDEX(集計pivot売上!$151:$170,MATCH(集計2020年度売上!$B22,集計pivot売上!$A$151:$A$170,0),MATCH(集計2020年度売上!AF$5,集計pivot売上!$151:$151,0)),0)</f>
        <v>0</v>
      </c>
      <c r="AK22" s="61">
        <f>IFERROR(INDEX(集計pivot売上!$54:$73,MATCH(集計2020年度売上!$B22,集計pivot売上!$A$54:$A$73,0),MATCH(集計2020年度売上!AF$5,集計pivot売上!$54:$54,0)),0)</f>
        <v>0</v>
      </c>
      <c r="AL22" s="59">
        <f t="shared" si="4"/>
        <v>0</v>
      </c>
      <c r="AM22" s="54">
        <f>IFERROR(INDEX(集計pivot売上!$3:$22,MATCH(集計2020年度売上!$B22,集計pivot売上!$A$3:$A$22,0),MATCH(集計2020年度売上!AM$5,集計pivot売上!$3:$3,0)),0)</f>
        <v>0</v>
      </c>
      <c r="AN22" s="55">
        <f>IFERROR(INDEX(集計pivot売上!$28:$47,MATCH(集計2020年度売上!$B22,集計pivot売上!$A$28:$A$47,0),MATCH(集計2020年度売上!AM$5,集計pivot売上!$28:$28,0)),0)</f>
        <v>0</v>
      </c>
      <c r="AO22" s="56">
        <f>IFERROR(INDEX(集計pivot売上!$83:$109,MATCH(集計2020年度売上!$B22,集計pivot売上!$A$83:$A$109,0),MATCH(集計2020年度売上!AM$5,集計pivot売上!$83:$83,0)),0)</f>
        <v>0</v>
      </c>
      <c r="AP22" s="57">
        <f>IFERROR(INDEX(集計pivot売上!$118:$137,MATCH(集計2020年度売上!$B22,集計pivot売上!$A$118:$A$137,0),MATCH(集計2020年度売上!AM$5,集計pivot売上!$118:$118,0)),0)</f>
        <v>0</v>
      </c>
      <c r="AQ22" s="58">
        <f>IFERROR(INDEX(集計pivot売上!$151:$170,MATCH(集計2020年度売上!$B22,集計pivot売上!$A$151:$A$170,0),MATCH(集計2020年度売上!AM$5,集計pivot売上!$151:$151,0)),0)</f>
        <v>0</v>
      </c>
      <c r="AR22" s="61">
        <f>IFERROR(INDEX(集計pivot売上!$54:$73,MATCH(集計2020年度売上!$B22,集計pivot売上!$A$54:$A$73,0),MATCH(集計2020年度売上!AM$5,集計pivot売上!$54:$54,0)),0)</f>
        <v>0</v>
      </c>
      <c r="AS22" s="59">
        <f t="shared" si="5"/>
        <v>0</v>
      </c>
      <c r="AT22" s="54">
        <f>IFERROR(INDEX(集計pivot売上!$3:$22,MATCH(集計2020年度売上!$B22,集計pivot売上!$A$3:$A$22,0),MATCH(集計2020年度売上!AT$5,集計pivot売上!$3:$3,0)),0)</f>
        <v>0</v>
      </c>
      <c r="AU22" s="55">
        <f>IFERROR(INDEX(集計pivot売上!$28:$47,MATCH(集計2020年度売上!$B22,集計pivot売上!$A$28:$A$47,0),MATCH(集計2020年度売上!AT$5,集計pivot売上!$28:$28,0)),0)</f>
        <v>0</v>
      </c>
      <c r="AV22" s="56">
        <f>IFERROR(INDEX(集計pivot売上!$83:$109,MATCH(集計2020年度売上!$B22,集計pivot売上!$A$83:$A$109,0),MATCH(集計2020年度売上!AT$5,集計pivot売上!$83:$83,0)),0)</f>
        <v>0</v>
      </c>
      <c r="AW22" s="57">
        <f>IFERROR(INDEX(集計pivot売上!$118:$137,MATCH(集計2020年度売上!$B22,集計pivot売上!$A$118:$A$137,0),MATCH(集計2020年度売上!AT$5,集計pivot売上!$118:$118,0)),0)</f>
        <v>0</v>
      </c>
      <c r="AX22" s="58">
        <f>IFERROR(INDEX(集計pivot売上!$151:$170,MATCH(集計2020年度売上!$B22,集計pivot売上!$A$151:$A$170,0),MATCH(集計2020年度売上!AT$5,集計pivot売上!$151:$151,0)),0)</f>
        <v>0</v>
      </c>
      <c r="AY22" s="61">
        <f>IFERROR(INDEX(集計pivot売上!$54:$73,MATCH(集計2020年度売上!$B22,集計pivot売上!$A$54:$A$73,0),MATCH(集計2020年度売上!AT$5,集計pivot売上!$54:$54,0)),0)</f>
        <v>0</v>
      </c>
      <c r="AZ22" s="59">
        <f t="shared" si="6"/>
        <v>0</v>
      </c>
      <c r="BA22" s="54">
        <f>IFERROR(INDEX(集計pivot売上!$3:$22,MATCH(集計2020年度売上!$B22,集計pivot売上!$A$3:$A$22,0),MATCH(集計2020年度売上!BA$5,集計pivot売上!$3:$3,0)),0)</f>
        <v>0</v>
      </c>
      <c r="BB22" s="55">
        <f>IFERROR(INDEX(集計pivot売上!$28:$47,MATCH(集計2020年度売上!$B22,集計pivot売上!$A$28:$A$47,0),MATCH(集計2020年度売上!BA$5,集計pivot売上!$28:$28,0)),0)</f>
        <v>0</v>
      </c>
      <c r="BC22" s="56">
        <f>IFERROR(INDEX(集計pivot売上!$83:$109,MATCH(集計2020年度売上!$B22,集計pivot売上!$A$83:$A$109,0),MATCH(集計2020年度売上!BA$5,集計pivot売上!$83:$83,0)),0)</f>
        <v>0</v>
      </c>
      <c r="BD22" s="57">
        <f>IFERROR(INDEX(集計pivot売上!$118:$137,MATCH(集計2020年度売上!$B22,集計pivot売上!$A$118:$A$137,0),MATCH(集計2020年度売上!BA$5,集計pivot売上!$118:$118,0)),0)</f>
        <v>0</v>
      </c>
      <c r="BE22" s="58">
        <f>IFERROR(INDEX(集計pivot売上!$151:$170,MATCH(集計2020年度売上!$B22,集計pivot売上!$A$151:$A$170,0),MATCH(集計2020年度売上!BA$5,集計pivot売上!$151:$151,0)),0)</f>
        <v>0</v>
      </c>
      <c r="BF22" s="61">
        <f>IFERROR(INDEX(集計pivot売上!$54:$73,MATCH(集計2020年度売上!$B22,集計pivot売上!$A$54:$A$73,0),MATCH(集計2020年度売上!BA$5,集計pivot売上!$54:$54,0)),0)</f>
        <v>0</v>
      </c>
      <c r="BG22" s="59">
        <f t="shared" si="7"/>
        <v>0</v>
      </c>
      <c r="BH22" s="54">
        <f>IFERROR(INDEX(集計pivot売上!$3:$22,MATCH(集計2020年度売上!$B22,集計pivot売上!$A$3:$A$22,0),MATCH(集計2020年度売上!BH$5,集計pivot売上!$3:$3,0)),0)</f>
        <v>0</v>
      </c>
      <c r="BI22" s="55">
        <f>IFERROR(INDEX(集計pivot売上!$28:$47,MATCH(集計2020年度売上!$B22,集計pivot売上!$A$28:$A$47,0),MATCH(集計2020年度売上!BH$5,集計pivot売上!$28:$28,0)),0)</f>
        <v>0</v>
      </c>
      <c r="BJ22" s="56">
        <f>IFERROR(INDEX(集計pivot売上!$83:$109,MATCH(集計2020年度売上!$B22,集計pivot売上!$A$83:$A$109,0),MATCH(集計2020年度売上!BH$5,集計pivot売上!$83:$83,0)),0)</f>
        <v>0</v>
      </c>
      <c r="BK22" s="57">
        <f>IFERROR(INDEX(集計pivot売上!$118:$137,MATCH(集計2020年度売上!$B22,集計pivot売上!$A$118:$A$137,0),MATCH(集計2020年度売上!BH$5,集計pivot売上!$118:$118,0)),0)</f>
        <v>0</v>
      </c>
      <c r="BL22" s="58">
        <f>IFERROR(INDEX(集計pivot売上!$151:$170,MATCH(集計2020年度売上!$B22,集計pivot売上!$A$151:$A$170,0),MATCH(集計2020年度売上!BH$5,集計pivot売上!$151:$151,0)),0)</f>
        <v>0</v>
      </c>
      <c r="BM22" s="61">
        <f>IFERROR(INDEX(集計pivot売上!$54:$73,MATCH(集計2020年度売上!$B22,集計pivot売上!$A$54:$A$73,0),MATCH(集計2020年度売上!BH$5,集計pivot売上!$54:$54,0)),0)</f>
        <v>0</v>
      </c>
      <c r="BN22" s="59">
        <f t="shared" si="8"/>
        <v>0</v>
      </c>
      <c r="BO22" s="54">
        <f>IFERROR(INDEX(集計pivot売上!$3:$22,MATCH(集計2020年度売上!$B22,集計pivot売上!$A$3:$A$22,0),MATCH(集計2020年度売上!BO$5,集計pivot売上!$3:$3,0)),0)</f>
        <v>0</v>
      </c>
      <c r="BP22" s="55">
        <f>IFERROR(INDEX(集計pivot売上!$28:$47,MATCH(集計2020年度売上!$B22,集計pivot売上!$A$28:$A$47,0),MATCH(集計2020年度売上!BO$5,集計pivot売上!$28:$28,0)),0)</f>
        <v>0</v>
      </c>
      <c r="BQ22" s="56">
        <f>IFERROR(INDEX(集計pivot売上!$83:$109,MATCH(集計2020年度売上!$B22,集計pivot売上!$A$83:$A$109,0),MATCH(集計2020年度売上!BO$5,集計pivot売上!$83:$83,0)),0)</f>
        <v>0</v>
      </c>
      <c r="BR22" s="57">
        <f>IFERROR(INDEX(集計pivot売上!$118:$137,MATCH(集計2020年度売上!$B22,集計pivot売上!$A$118:$A$137,0),MATCH(集計2020年度売上!BO$5,集計pivot売上!$118:$118,0)),0)</f>
        <v>0</v>
      </c>
      <c r="BS22" s="58">
        <f>IFERROR(INDEX(集計pivot売上!$151:$170,MATCH(集計2020年度売上!$B22,集計pivot売上!$A$151:$A$170,0),MATCH(集計2020年度売上!BO$5,集計pivot売上!$151:$151,0)),0)</f>
        <v>0</v>
      </c>
      <c r="BT22" s="61">
        <f>IFERROR(INDEX(集計pivot売上!$54:$73,MATCH(集計2020年度売上!$B22,集計pivot売上!$A$54:$A$73,0),MATCH(集計2020年度売上!BO$5,集計pivot売上!$54:$54,0)),0)</f>
        <v>0</v>
      </c>
      <c r="BU22" s="59">
        <f t="shared" si="9"/>
        <v>0</v>
      </c>
      <c r="BV22" s="54">
        <f>IFERROR(INDEX(集計pivot売上!$3:$22,MATCH(集計2020年度売上!$B22,集計pivot売上!$A$3:$A$22,0),MATCH(集計2020年度売上!BV$5,集計pivot売上!$3:$3,0)),0)</f>
        <v>0</v>
      </c>
      <c r="BW22" s="55">
        <f>IFERROR(INDEX(集計pivot売上!$28:$47,MATCH(集計2020年度売上!$B22,集計pivot売上!$A$28:$A$47,0),MATCH(集計2020年度売上!BV$5,集計pivot売上!$28:$28,0)),0)</f>
        <v>0</v>
      </c>
      <c r="BX22" s="56">
        <f>IFERROR(INDEX(集計pivot売上!$83:$109,MATCH(集計2020年度売上!$B22,集計pivot売上!$A$83:$A$109,0),MATCH(集計2020年度売上!BV$5,集計pivot売上!$83:$83,0)),0)</f>
        <v>0</v>
      </c>
      <c r="BY22" s="57">
        <f>IFERROR(INDEX(集計pivot売上!$118:$137,MATCH(集計2020年度売上!$B22,集計pivot売上!$A$118:$A$137,0),MATCH(集計2020年度売上!BV$5,集計pivot売上!$118:$118,0)),0)</f>
        <v>0</v>
      </c>
      <c r="BZ22" s="58">
        <f>IFERROR(INDEX(集計pivot売上!$151:$170,MATCH(集計2020年度売上!$B22,集計pivot売上!$A$151:$A$170,0),MATCH(集計2020年度売上!BV$5,集計pivot売上!$151:$151,0)),0)</f>
        <v>0</v>
      </c>
      <c r="CA22" s="61">
        <f>IFERROR(INDEX(集計pivot売上!$54:$73,MATCH(集計2020年度売上!$B22,集計pivot売上!$A$54:$A$73,0),MATCH(集計2020年度売上!BV$5,集計pivot売上!$54:$54,0)),0)</f>
        <v>0</v>
      </c>
      <c r="CB22" s="59">
        <f t="shared" si="10"/>
        <v>0</v>
      </c>
      <c r="CC22" s="54">
        <f>IFERROR(INDEX(集計pivot売上!$3:$22,MATCH(集計2020年度売上!$B22,集計pivot売上!$A$3:$A$22,0),MATCH(集計2020年度売上!CC$5,集計pivot売上!$3:$3,0)),0)</f>
        <v>0</v>
      </c>
      <c r="CD22" s="55">
        <f>IFERROR(INDEX(集計pivot売上!$28:$47,MATCH(集計2020年度売上!$B22,集計pivot売上!$A$28:$A$47,0),MATCH(集計2020年度売上!CC$5,集計pivot売上!$28:$28,0)),0)</f>
        <v>0</v>
      </c>
      <c r="CE22" s="56">
        <f>IFERROR(INDEX(集計pivot売上!$83:$109,MATCH(集計2020年度売上!$B22,集計pivot売上!$A$83:$A$109,0),MATCH(集計2020年度売上!CC$5,集計pivot売上!$83:$83,0)),0)</f>
        <v>0</v>
      </c>
      <c r="CF22" s="57">
        <f>IFERROR(INDEX(集計pivot売上!$118:$137,MATCH(集計2020年度売上!$B22,集計pivot売上!$A$118:$A$137,0),MATCH(集計2020年度売上!CC$5,集計pivot売上!$118:$118,0)),0)</f>
        <v>0</v>
      </c>
      <c r="CG22" s="58">
        <f>IFERROR(INDEX(集計pivot売上!$151:$170,MATCH(集計2020年度売上!$B22,集計pivot売上!$A$151:$A$170,0),MATCH(集計2020年度売上!CC$5,集計pivot売上!$151:$151,0)),0)</f>
        <v>0</v>
      </c>
      <c r="CH22" s="61">
        <f>IFERROR(INDEX(集計pivot売上!$54:$73,MATCH(集計2020年度売上!$B22,集計pivot売上!$A$54:$A$73,0),MATCH(集計2020年度売上!CC$5,集計pivot売上!$54:$54,0)),0)</f>
        <v>0</v>
      </c>
      <c r="CI22" s="63">
        <f t="shared" si="11"/>
        <v>0</v>
      </c>
    </row>
    <row r="23" spans="2:87" s="46" customFormat="1" x14ac:dyDescent="0.55000000000000004">
      <c r="B23" s="52" t="str">
        <f>'master（記入例）'!AL19</f>
        <v>粉末酒</v>
      </c>
      <c r="C23" s="53"/>
      <c r="D23" s="54">
        <f>IFERROR(INDEX(集計pivot売上!$3:$22,MATCH(集計2020年度売上!$B23,集計pivot売上!$A$3:$A$22,0),MATCH(集計2020年度売上!D$5,集計pivot売上!$3:$3,0)),0)</f>
        <v>0</v>
      </c>
      <c r="E23" s="55">
        <f>IFERROR(INDEX(集計pivot売上!$28:$47,MATCH(集計2020年度売上!$B23,集計pivot売上!$A$28:$A$47,0),MATCH(集計2020年度売上!D$5,集計pivot売上!$28:$28,0)),0)</f>
        <v>0</v>
      </c>
      <c r="F23" s="56">
        <f>IFERROR(INDEX(集計pivot売上!$83:$109,MATCH(集計2020年度売上!$B23,集計pivot売上!$A$83:$A$109,0),MATCH(集計2020年度売上!D$5,集計pivot売上!$83:$83,0)),0)</f>
        <v>0</v>
      </c>
      <c r="G23" s="57">
        <f>IFERROR(INDEX(集計pivot売上!$118:$137,MATCH(集計2020年度売上!$B23,集計pivot売上!$A$118:$A$137,0),MATCH(集計2020年度売上!D$5,集計pivot売上!$118:$118,0)),0)</f>
        <v>0</v>
      </c>
      <c r="H23" s="58">
        <f>IFERROR(INDEX(集計pivot売上!$151:$170,MATCH(集計2020年度売上!$B23,集計pivot売上!$A$151:$A$170,0),MATCH(集計2020年度売上!D$5,集計pivot売上!$151:$151,0)),0)</f>
        <v>0</v>
      </c>
      <c r="I23" s="61">
        <f>IFERROR(INDEX(集計pivot売上!$54:$73,MATCH(集計2020年度売上!$B23,集計pivot売上!$A$54:$A$73,0),MATCH(集計2020年度売上!D$5,集計pivot売上!$54:$54,0)),0)</f>
        <v>0</v>
      </c>
      <c r="J23" s="59">
        <f t="shared" si="0"/>
        <v>0</v>
      </c>
      <c r="K23" s="54">
        <f>IFERROR(INDEX(集計pivot売上!$3:$22,MATCH(集計2020年度売上!$B23,集計pivot売上!$A$3:$A$22,0),MATCH(集計2020年度売上!K$5,集計pivot売上!$3:$3,0)),0)</f>
        <v>0</v>
      </c>
      <c r="L23" s="55">
        <f>IFERROR(INDEX(集計pivot売上!$28:$47,MATCH(集計2020年度売上!$B23,集計pivot売上!$A$28:$A$47,0),MATCH(集計2020年度売上!K$5,集計pivot売上!$28:$28,0)),0)</f>
        <v>0</v>
      </c>
      <c r="M23" s="56">
        <f>IFERROR(INDEX(集計pivot売上!$83:$109,MATCH(集計2020年度売上!$B23,集計pivot売上!$A$83:$A$109,0),MATCH(集計2020年度売上!K$5,集計pivot売上!$83:$83,0)),0)</f>
        <v>0</v>
      </c>
      <c r="N23" s="57">
        <f>IFERROR(INDEX(集計pivot売上!$118:$137,MATCH(集計2020年度売上!$B23,集計pivot売上!$A$118:$A$137,0),MATCH(集計2020年度売上!K$5,集計pivot売上!$118:$118,0)),0)</f>
        <v>0</v>
      </c>
      <c r="O23" s="58">
        <f>IFERROR(INDEX(集計pivot売上!$151:$170,MATCH(集計2020年度売上!$B23,集計pivot売上!$A$151:$A$170,0),MATCH(集計2020年度売上!K$5,集計pivot売上!$151:$151,0)),0)</f>
        <v>0</v>
      </c>
      <c r="P23" s="61">
        <f>IFERROR(INDEX(集計pivot売上!$54:$73,MATCH(集計2020年度売上!$B23,集計pivot売上!$A$54:$A$73,0),MATCH(集計2020年度売上!K$5,集計pivot売上!$54:$54,0)),0)</f>
        <v>0</v>
      </c>
      <c r="Q23" s="59">
        <f t="shared" si="1"/>
        <v>0</v>
      </c>
      <c r="R23" s="54">
        <f>IFERROR(INDEX(集計pivot売上!$3:$22,MATCH(集計2020年度売上!$B23,集計pivot売上!$A$3:$A$22,0),MATCH(集計2020年度売上!R$5,集計pivot売上!$3:$3,0)),0)</f>
        <v>0</v>
      </c>
      <c r="S23" s="55">
        <f>IFERROR(INDEX(集計pivot売上!$28:$47,MATCH(集計2020年度売上!$B23,集計pivot売上!$A$28:$A$47,0),MATCH(集計2020年度売上!R$5,集計pivot売上!$28:$28,0)),0)</f>
        <v>0</v>
      </c>
      <c r="T23" s="56">
        <f>IFERROR(INDEX(集計pivot売上!$83:$109,MATCH(集計2020年度売上!$B23,集計pivot売上!$A$83:$A$109,0),MATCH(集計2020年度売上!R$5,集計pivot売上!$83:$83,0)),0)</f>
        <v>0</v>
      </c>
      <c r="U23" s="57">
        <f>IFERROR(INDEX(集計pivot売上!$118:$137,MATCH(集計2020年度売上!$B23,集計pivot売上!$A$118:$A$137,0),MATCH(集計2020年度売上!R$5,集計pivot売上!$118:$118,0)),0)</f>
        <v>0</v>
      </c>
      <c r="V23" s="58">
        <f>IFERROR(INDEX(集計pivot売上!$151:$170,MATCH(集計2020年度売上!$B23,集計pivot売上!$A$151:$A$170,0),MATCH(集計2020年度売上!R$5,集計pivot売上!$151:$151,0)),0)</f>
        <v>0</v>
      </c>
      <c r="W23" s="61">
        <f>IFERROR(INDEX(集計pivot売上!$54:$73,MATCH(集計2020年度売上!$B23,集計pivot売上!$A$54:$A$73,0),MATCH(集計2020年度売上!R$5,集計pivot売上!$54:$54,0)),0)</f>
        <v>0</v>
      </c>
      <c r="X23" s="59">
        <f t="shared" si="2"/>
        <v>0</v>
      </c>
      <c r="Y23" s="54">
        <f>IFERROR(INDEX(集計pivot売上!$3:$22,MATCH(集計2020年度売上!$B23,集計pivot売上!$A$3:$A$22,0),MATCH(集計2020年度売上!Y$5,集計pivot売上!$3:$3,0)),0)</f>
        <v>0</v>
      </c>
      <c r="Z23" s="55">
        <f>IFERROR(INDEX(集計pivot売上!$28:$47,MATCH(集計2020年度売上!$B23,集計pivot売上!$A$28:$A$47,0),MATCH(集計2020年度売上!Y$5,集計pivot売上!$28:$28,0)),0)</f>
        <v>0</v>
      </c>
      <c r="AA23" s="56">
        <f>IFERROR(INDEX(集計pivot売上!$83:$109,MATCH(集計2020年度売上!$B23,集計pivot売上!$A$83:$A$109,0),MATCH(集計2020年度売上!Y$5,集計pivot売上!$83:$83,0)),0)</f>
        <v>0</v>
      </c>
      <c r="AB23" s="57">
        <f>IFERROR(INDEX(集計pivot売上!$118:$137,MATCH(集計2020年度売上!$B23,集計pivot売上!$A$118:$A$137,0),MATCH(集計2020年度売上!Y$5,集計pivot売上!$118:$118,0)),0)</f>
        <v>0</v>
      </c>
      <c r="AC23" s="58">
        <f>IFERROR(INDEX(集計pivot売上!$151:$170,MATCH(集計2020年度売上!$B23,集計pivot売上!$A$151:$A$170,0),MATCH(集計2020年度売上!Y$5,集計pivot売上!$151:$151,0)),0)</f>
        <v>0</v>
      </c>
      <c r="AD23" s="61">
        <f>IFERROR(INDEX(集計pivot売上!$54:$73,MATCH(集計2020年度売上!$B23,集計pivot売上!$A$54:$A$73,0),MATCH(集計2020年度売上!Y$5,集計pivot売上!$54:$54,0)),0)</f>
        <v>0</v>
      </c>
      <c r="AE23" s="59">
        <f t="shared" si="3"/>
        <v>0</v>
      </c>
      <c r="AF23" s="54">
        <f>IFERROR(INDEX(集計pivot売上!$3:$22,MATCH(集計2020年度売上!$B23,集計pivot売上!$A$3:$A$22,0),MATCH(集計2020年度売上!AF$5,集計pivot売上!$3:$3,0)),0)</f>
        <v>0</v>
      </c>
      <c r="AG23" s="55">
        <f>IFERROR(INDEX(集計pivot売上!$28:$47,MATCH(集計2020年度売上!$B23,集計pivot売上!$A$28:$A$47,0),MATCH(集計2020年度売上!AF$5,集計pivot売上!$28:$28,0)),0)</f>
        <v>0</v>
      </c>
      <c r="AH23" s="56">
        <f>IFERROR(INDEX(集計pivot売上!$83:$109,MATCH(集計2020年度売上!$B23,集計pivot売上!$A$83:$A$109,0),MATCH(集計2020年度売上!AF$5,集計pivot売上!$83:$83,0)),0)</f>
        <v>0</v>
      </c>
      <c r="AI23" s="57">
        <f>IFERROR(INDEX(集計pivot売上!$118:$137,MATCH(集計2020年度売上!$B23,集計pivot売上!$A$118:$A$137,0),MATCH(集計2020年度売上!AF$5,集計pivot売上!$118:$118,0)),0)</f>
        <v>0</v>
      </c>
      <c r="AJ23" s="58">
        <f>IFERROR(INDEX(集計pivot売上!$151:$170,MATCH(集計2020年度売上!$B23,集計pivot売上!$A$151:$A$170,0),MATCH(集計2020年度売上!AF$5,集計pivot売上!$151:$151,0)),0)</f>
        <v>0</v>
      </c>
      <c r="AK23" s="61">
        <f>IFERROR(INDEX(集計pivot売上!$54:$73,MATCH(集計2020年度売上!$B23,集計pivot売上!$A$54:$A$73,0),MATCH(集計2020年度売上!AF$5,集計pivot売上!$54:$54,0)),0)</f>
        <v>0</v>
      </c>
      <c r="AL23" s="59">
        <f t="shared" si="4"/>
        <v>0</v>
      </c>
      <c r="AM23" s="54">
        <f>IFERROR(INDEX(集計pivot売上!$3:$22,MATCH(集計2020年度売上!$B23,集計pivot売上!$A$3:$A$22,0),MATCH(集計2020年度売上!AM$5,集計pivot売上!$3:$3,0)),0)</f>
        <v>0</v>
      </c>
      <c r="AN23" s="55">
        <f>IFERROR(INDEX(集計pivot売上!$28:$47,MATCH(集計2020年度売上!$B23,集計pivot売上!$A$28:$A$47,0),MATCH(集計2020年度売上!AM$5,集計pivot売上!$28:$28,0)),0)</f>
        <v>0</v>
      </c>
      <c r="AO23" s="56">
        <f>IFERROR(INDEX(集計pivot売上!$83:$109,MATCH(集計2020年度売上!$B23,集計pivot売上!$A$83:$A$109,0),MATCH(集計2020年度売上!AM$5,集計pivot売上!$83:$83,0)),0)</f>
        <v>0</v>
      </c>
      <c r="AP23" s="57">
        <f>IFERROR(INDEX(集計pivot売上!$118:$137,MATCH(集計2020年度売上!$B23,集計pivot売上!$A$118:$A$137,0),MATCH(集計2020年度売上!AM$5,集計pivot売上!$118:$118,0)),0)</f>
        <v>0</v>
      </c>
      <c r="AQ23" s="58">
        <f>IFERROR(INDEX(集計pivot売上!$151:$170,MATCH(集計2020年度売上!$B23,集計pivot売上!$A$151:$A$170,0),MATCH(集計2020年度売上!AM$5,集計pivot売上!$151:$151,0)),0)</f>
        <v>0</v>
      </c>
      <c r="AR23" s="61">
        <f>IFERROR(INDEX(集計pivot売上!$54:$73,MATCH(集計2020年度売上!$B23,集計pivot売上!$A$54:$A$73,0),MATCH(集計2020年度売上!AM$5,集計pivot売上!$54:$54,0)),0)</f>
        <v>0</v>
      </c>
      <c r="AS23" s="59">
        <f t="shared" si="5"/>
        <v>0</v>
      </c>
      <c r="AT23" s="54">
        <f>IFERROR(INDEX(集計pivot売上!$3:$22,MATCH(集計2020年度売上!$B23,集計pivot売上!$A$3:$A$22,0),MATCH(集計2020年度売上!AT$5,集計pivot売上!$3:$3,0)),0)</f>
        <v>0</v>
      </c>
      <c r="AU23" s="55">
        <f>IFERROR(INDEX(集計pivot売上!$28:$47,MATCH(集計2020年度売上!$B23,集計pivot売上!$A$28:$A$47,0),MATCH(集計2020年度売上!AT$5,集計pivot売上!$28:$28,0)),0)</f>
        <v>0</v>
      </c>
      <c r="AV23" s="56">
        <f>IFERROR(INDEX(集計pivot売上!$83:$109,MATCH(集計2020年度売上!$B23,集計pivot売上!$A$83:$A$109,0),MATCH(集計2020年度売上!AT$5,集計pivot売上!$83:$83,0)),0)</f>
        <v>0</v>
      </c>
      <c r="AW23" s="57">
        <f>IFERROR(INDEX(集計pivot売上!$118:$137,MATCH(集計2020年度売上!$B23,集計pivot売上!$A$118:$A$137,0),MATCH(集計2020年度売上!AT$5,集計pivot売上!$118:$118,0)),0)</f>
        <v>0</v>
      </c>
      <c r="AX23" s="58">
        <f>IFERROR(INDEX(集計pivot売上!$151:$170,MATCH(集計2020年度売上!$B23,集計pivot売上!$A$151:$A$170,0),MATCH(集計2020年度売上!AT$5,集計pivot売上!$151:$151,0)),0)</f>
        <v>0</v>
      </c>
      <c r="AY23" s="61">
        <f>IFERROR(INDEX(集計pivot売上!$54:$73,MATCH(集計2020年度売上!$B23,集計pivot売上!$A$54:$A$73,0),MATCH(集計2020年度売上!AT$5,集計pivot売上!$54:$54,0)),0)</f>
        <v>0</v>
      </c>
      <c r="AZ23" s="59">
        <f t="shared" si="6"/>
        <v>0</v>
      </c>
      <c r="BA23" s="54">
        <f>IFERROR(INDEX(集計pivot売上!$3:$22,MATCH(集計2020年度売上!$B23,集計pivot売上!$A$3:$A$22,0),MATCH(集計2020年度売上!BA$5,集計pivot売上!$3:$3,0)),0)</f>
        <v>0</v>
      </c>
      <c r="BB23" s="55">
        <f>IFERROR(INDEX(集計pivot売上!$28:$47,MATCH(集計2020年度売上!$B23,集計pivot売上!$A$28:$A$47,0),MATCH(集計2020年度売上!BA$5,集計pivot売上!$28:$28,0)),0)</f>
        <v>0</v>
      </c>
      <c r="BC23" s="56">
        <f>IFERROR(INDEX(集計pivot売上!$83:$109,MATCH(集計2020年度売上!$B23,集計pivot売上!$A$83:$A$109,0),MATCH(集計2020年度売上!BA$5,集計pivot売上!$83:$83,0)),0)</f>
        <v>0</v>
      </c>
      <c r="BD23" s="57">
        <f>IFERROR(INDEX(集計pivot売上!$118:$137,MATCH(集計2020年度売上!$B23,集計pivot売上!$A$118:$A$137,0),MATCH(集計2020年度売上!BA$5,集計pivot売上!$118:$118,0)),0)</f>
        <v>0</v>
      </c>
      <c r="BE23" s="58">
        <f>IFERROR(INDEX(集計pivot売上!$151:$170,MATCH(集計2020年度売上!$B23,集計pivot売上!$A$151:$A$170,0),MATCH(集計2020年度売上!BA$5,集計pivot売上!$151:$151,0)),0)</f>
        <v>0</v>
      </c>
      <c r="BF23" s="61">
        <f>IFERROR(INDEX(集計pivot売上!$54:$73,MATCH(集計2020年度売上!$B23,集計pivot売上!$A$54:$A$73,0),MATCH(集計2020年度売上!BA$5,集計pivot売上!$54:$54,0)),0)</f>
        <v>0</v>
      </c>
      <c r="BG23" s="59">
        <f t="shared" si="7"/>
        <v>0</v>
      </c>
      <c r="BH23" s="54">
        <f>IFERROR(INDEX(集計pivot売上!$3:$22,MATCH(集計2020年度売上!$B23,集計pivot売上!$A$3:$A$22,0),MATCH(集計2020年度売上!BH$5,集計pivot売上!$3:$3,0)),0)</f>
        <v>0</v>
      </c>
      <c r="BI23" s="55">
        <f>IFERROR(INDEX(集計pivot売上!$28:$47,MATCH(集計2020年度売上!$B23,集計pivot売上!$A$28:$A$47,0),MATCH(集計2020年度売上!BH$5,集計pivot売上!$28:$28,0)),0)</f>
        <v>0</v>
      </c>
      <c r="BJ23" s="56">
        <f>IFERROR(INDEX(集計pivot売上!$83:$109,MATCH(集計2020年度売上!$B23,集計pivot売上!$A$83:$A$109,0),MATCH(集計2020年度売上!BH$5,集計pivot売上!$83:$83,0)),0)</f>
        <v>0</v>
      </c>
      <c r="BK23" s="57">
        <f>IFERROR(INDEX(集計pivot売上!$118:$137,MATCH(集計2020年度売上!$B23,集計pivot売上!$A$118:$A$137,0),MATCH(集計2020年度売上!BH$5,集計pivot売上!$118:$118,0)),0)</f>
        <v>0</v>
      </c>
      <c r="BL23" s="58">
        <f>IFERROR(INDEX(集計pivot売上!$151:$170,MATCH(集計2020年度売上!$B23,集計pivot売上!$A$151:$A$170,0),MATCH(集計2020年度売上!BH$5,集計pivot売上!$151:$151,0)),0)</f>
        <v>0</v>
      </c>
      <c r="BM23" s="61">
        <f>IFERROR(INDEX(集計pivot売上!$54:$73,MATCH(集計2020年度売上!$B23,集計pivot売上!$A$54:$A$73,0),MATCH(集計2020年度売上!BH$5,集計pivot売上!$54:$54,0)),0)</f>
        <v>0</v>
      </c>
      <c r="BN23" s="59">
        <f t="shared" si="8"/>
        <v>0</v>
      </c>
      <c r="BO23" s="54">
        <f>IFERROR(INDEX(集計pivot売上!$3:$22,MATCH(集計2020年度売上!$B23,集計pivot売上!$A$3:$A$22,0),MATCH(集計2020年度売上!BO$5,集計pivot売上!$3:$3,0)),0)</f>
        <v>0</v>
      </c>
      <c r="BP23" s="55">
        <f>IFERROR(INDEX(集計pivot売上!$28:$47,MATCH(集計2020年度売上!$B23,集計pivot売上!$A$28:$A$47,0),MATCH(集計2020年度売上!BO$5,集計pivot売上!$28:$28,0)),0)</f>
        <v>0</v>
      </c>
      <c r="BQ23" s="56">
        <f>IFERROR(INDEX(集計pivot売上!$83:$109,MATCH(集計2020年度売上!$B23,集計pivot売上!$A$83:$A$109,0),MATCH(集計2020年度売上!BO$5,集計pivot売上!$83:$83,0)),0)</f>
        <v>0</v>
      </c>
      <c r="BR23" s="57">
        <f>IFERROR(INDEX(集計pivot売上!$118:$137,MATCH(集計2020年度売上!$B23,集計pivot売上!$A$118:$A$137,0),MATCH(集計2020年度売上!BO$5,集計pivot売上!$118:$118,0)),0)</f>
        <v>0</v>
      </c>
      <c r="BS23" s="58">
        <f>IFERROR(INDEX(集計pivot売上!$151:$170,MATCH(集計2020年度売上!$B23,集計pivot売上!$A$151:$A$170,0),MATCH(集計2020年度売上!BO$5,集計pivot売上!$151:$151,0)),0)</f>
        <v>0</v>
      </c>
      <c r="BT23" s="61">
        <f>IFERROR(INDEX(集計pivot売上!$54:$73,MATCH(集計2020年度売上!$B23,集計pivot売上!$A$54:$A$73,0),MATCH(集計2020年度売上!BO$5,集計pivot売上!$54:$54,0)),0)</f>
        <v>0</v>
      </c>
      <c r="BU23" s="59">
        <f t="shared" si="9"/>
        <v>0</v>
      </c>
      <c r="BV23" s="54">
        <f>IFERROR(INDEX(集計pivot売上!$3:$22,MATCH(集計2020年度売上!$B23,集計pivot売上!$A$3:$A$22,0),MATCH(集計2020年度売上!BV$5,集計pivot売上!$3:$3,0)),0)</f>
        <v>0</v>
      </c>
      <c r="BW23" s="55">
        <f>IFERROR(INDEX(集計pivot売上!$28:$47,MATCH(集計2020年度売上!$B23,集計pivot売上!$A$28:$A$47,0),MATCH(集計2020年度売上!BV$5,集計pivot売上!$28:$28,0)),0)</f>
        <v>0</v>
      </c>
      <c r="BX23" s="56">
        <f>IFERROR(INDEX(集計pivot売上!$83:$109,MATCH(集計2020年度売上!$B23,集計pivot売上!$A$83:$A$109,0),MATCH(集計2020年度売上!BV$5,集計pivot売上!$83:$83,0)),0)</f>
        <v>0</v>
      </c>
      <c r="BY23" s="57">
        <f>IFERROR(INDEX(集計pivot売上!$118:$137,MATCH(集計2020年度売上!$B23,集計pivot売上!$A$118:$A$137,0),MATCH(集計2020年度売上!BV$5,集計pivot売上!$118:$118,0)),0)</f>
        <v>0</v>
      </c>
      <c r="BZ23" s="58">
        <f>IFERROR(INDEX(集計pivot売上!$151:$170,MATCH(集計2020年度売上!$B23,集計pivot売上!$A$151:$A$170,0),MATCH(集計2020年度売上!BV$5,集計pivot売上!$151:$151,0)),0)</f>
        <v>0</v>
      </c>
      <c r="CA23" s="61">
        <f>IFERROR(INDEX(集計pivot売上!$54:$73,MATCH(集計2020年度売上!$B23,集計pivot売上!$A$54:$A$73,0),MATCH(集計2020年度売上!BV$5,集計pivot売上!$54:$54,0)),0)</f>
        <v>0</v>
      </c>
      <c r="CB23" s="59">
        <f t="shared" si="10"/>
        <v>0</v>
      </c>
      <c r="CC23" s="54">
        <f>IFERROR(INDEX(集計pivot売上!$3:$22,MATCH(集計2020年度売上!$B23,集計pivot売上!$A$3:$A$22,0),MATCH(集計2020年度売上!CC$5,集計pivot売上!$3:$3,0)),0)</f>
        <v>0</v>
      </c>
      <c r="CD23" s="55">
        <f>IFERROR(INDEX(集計pivot売上!$28:$47,MATCH(集計2020年度売上!$B23,集計pivot売上!$A$28:$A$47,0),MATCH(集計2020年度売上!CC$5,集計pivot売上!$28:$28,0)),0)</f>
        <v>0</v>
      </c>
      <c r="CE23" s="56">
        <f>IFERROR(INDEX(集計pivot売上!$83:$109,MATCH(集計2020年度売上!$B23,集計pivot売上!$A$83:$A$109,0),MATCH(集計2020年度売上!CC$5,集計pivot売上!$83:$83,0)),0)</f>
        <v>0</v>
      </c>
      <c r="CF23" s="57">
        <f>IFERROR(INDEX(集計pivot売上!$118:$137,MATCH(集計2020年度売上!$B23,集計pivot売上!$A$118:$A$137,0),MATCH(集計2020年度売上!CC$5,集計pivot売上!$118:$118,0)),0)</f>
        <v>0</v>
      </c>
      <c r="CG23" s="58">
        <f>IFERROR(INDEX(集計pivot売上!$151:$170,MATCH(集計2020年度売上!$B23,集計pivot売上!$A$151:$A$170,0),MATCH(集計2020年度売上!CC$5,集計pivot売上!$151:$151,0)),0)</f>
        <v>0</v>
      </c>
      <c r="CH23" s="61">
        <f>IFERROR(INDEX(集計pivot売上!$54:$73,MATCH(集計2020年度売上!$B23,集計pivot売上!$A$54:$A$73,0),MATCH(集計2020年度売上!CC$5,集計pivot売上!$54:$54,0)),0)</f>
        <v>0</v>
      </c>
      <c r="CI23" s="63">
        <f t="shared" si="11"/>
        <v>0</v>
      </c>
    </row>
    <row r="24" spans="2:87" x14ac:dyDescent="0.55000000000000004">
      <c r="C24" t="s">
        <v>203</v>
      </c>
    </row>
  </sheetData>
  <sheetProtection sheet="1" objects="1" scenarios="1"/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C23"/>
  <sheetViews>
    <sheetView workbookViewId="0">
      <pane xSplit="3" ySplit="6" topLeftCell="AM7" activePane="bottomRight" state="frozen"/>
      <selection activeCell="BQ25" sqref="BQ25"/>
      <selection pane="topRight" activeCell="BQ25" sqref="BQ25"/>
      <selection pane="bottomLeft" activeCell="BQ25" sqref="BQ25"/>
      <selection pane="bottomRight" activeCell="AY7" sqref="AY7:AY23"/>
    </sheetView>
  </sheetViews>
  <sheetFormatPr defaultRowHeight="18" x14ac:dyDescent="0.55000000000000004"/>
  <cols>
    <col min="2" max="2" width="17.1640625" bestFit="1" customWidth="1"/>
    <col min="3" max="3" width="9" bestFit="1" customWidth="1"/>
  </cols>
  <sheetData>
    <row r="1" spans="2:55" x14ac:dyDescent="0.55000000000000004">
      <c r="B1">
        <v>2020</v>
      </c>
      <c r="C1" t="s">
        <v>116</v>
      </c>
    </row>
    <row r="2" spans="2:55" x14ac:dyDescent="0.55000000000000004">
      <c r="B2" t="s">
        <v>193</v>
      </c>
    </row>
    <row r="3" spans="2:55" hidden="1" x14ac:dyDescent="0.55000000000000004">
      <c r="B3" t="s">
        <v>121</v>
      </c>
      <c r="C3">
        <f>B1</f>
        <v>2020</v>
      </c>
      <c r="D3" s="1">
        <f>$C$3</f>
        <v>2020</v>
      </c>
      <c r="E3" s="1"/>
      <c r="F3" s="1"/>
      <c r="G3" s="1"/>
      <c r="H3" s="1">
        <f>$C$3</f>
        <v>2020</v>
      </c>
      <c r="I3" s="1"/>
      <c r="J3" s="1"/>
      <c r="K3" s="1"/>
      <c r="L3" s="1">
        <f>$C$3</f>
        <v>2020</v>
      </c>
      <c r="M3" s="1"/>
      <c r="N3" s="1"/>
      <c r="O3" s="1"/>
      <c r="P3" s="1">
        <f>$C$3</f>
        <v>2020</v>
      </c>
      <c r="Q3" s="1"/>
      <c r="R3" s="1"/>
      <c r="S3" s="1"/>
      <c r="T3" s="1">
        <f>$C$3</f>
        <v>2020</v>
      </c>
      <c r="U3" s="1"/>
      <c r="V3" s="1"/>
      <c r="W3" s="1"/>
      <c r="X3" s="1">
        <f>$C$3</f>
        <v>2020</v>
      </c>
      <c r="Y3" s="1"/>
      <c r="Z3" s="1"/>
      <c r="AA3" s="1"/>
      <c r="AB3" s="1">
        <f>$C$3</f>
        <v>2020</v>
      </c>
      <c r="AC3" s="1"/>
      <c r="AD3" s="1"/>
      <c r="AE3" s="1"/>
      <c r="AF3" s="1">
        <f>$C$3</f>
        <v>2020</v>
      </c>
      <c r="AG3" s="1"/>
      <c r="AH3" s="1"/>
      <c r="AI3" s="1"/>
      <c r="AJ3" s="1">
        <f>$C$3</f>
        <v>2020</v>
      </c>
      <c r="AK3" s="1"/>
      <c r="AL3" s="1"/>
      <c r="AM3" s="1"/>
      <c r="AN3" s="1">
        <f>$C$3+1</f>
        <v>2021</v>
      </c>
      <c r="AO3" s="1"/>
      <c r="AP3" s="1"/>
      <c r="AQ3" s="1"/>
      <c r="AR3" s="1">
        <f>$C$3+1</f>
        <v>2021</v>
      </c>
      <c r="AS3" s="1"/>
      <c r="AT3" s="1"/>
      <c r="AU3" s="1"/>
      <c r="AV3" s="1">
        <f>$C$3+1</f>
        <v>2021</v>
      </c>
      <c r="AW3" s="1"/>
      <c r="AX3" s="1"/>
      <c r="AY3" s="1"/>
    </row>
    <row r="4" spans="2:55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>
        <f>D4+1</f>
        <v>5</v>
      </c>
      <c r="I4" s="1"/>
      <c r="J4" s="1"/>
      <c r="K4" s="1"/>
      <c r="L4" s="1">
        <f>H4+1</f>
        <v>6</v>
      </c>
      <c r="M4" s="1"/>
      <c r="N4" s="1"/>
      <c r="O4" s="1"/>
      <c r="P4" s="1">
        <f>L4+1</f>
        <v>7</v>
      </c>
      <c r="Q4" s="1"/>
      <c r="R4" s="1"/>
      <c r="S4" s="1"/>
      <c r="T4" s="1">
        <f>P4+1</f>
        <v>8</v>
      </c>
      <c r="U4" s="1"/>
      <c r="V4" s="1"/>
      <c r="W4" s="1"/>
      <c r="X4" s="1">
        <f>T4+1</f>
        <v>9</v>
      </c>
      <c r="Y4" s="1"/>
      <c r="Z4" s="1"/>
      <c r="AA4" s="1"/>
      <c r="AB4" s="1">
        <f>X4+1</f>
        <v>10</v>
      </c>
      <c r="AC4" s="1"/>
      <c r="AD4" s="1"/>
      <c r="AE4" s="1"/>
      <c r="AF4" s="1">
        <f>AB4+1</f>
        <v>11</v>
      </c>
      <c r="AG4" s="1"/>
      <c r="AH4" s="1"/>
      <c r="AI4" s="1"/>
      <c r="AJ4" s="1">
        <f>AF4+1</f>
        <v>12</v>
      </c>
      <c r="AK4" s="1"/>
      <c r="AL4" s="1"/>
      <c r="AM4" s="1"/>
      <c r="AN4" s="1">
        <v>1</v>
      </c>
      <c r="AO4" s="1"/>
      <c r="AP4" s="1"/>
      <c r="AQ4" s="1"/>
      <c r="AR4" s="1">
        <f>AN4+1</f>
        <v>2</v>
      </c>
      <c r="AS4" s="1"/>
      <c r="AT4" s="1"/>
      <c r="AU4" s="1"/>
      <c r="AV4" s="1">
        <f>AR4+1</f>
        <v>3</v>
      </c>
      <c r="AW4" s="1"/>
      <c r="AX4" s="1"/>
      <c r="AY4" s="1"/>
    </row>
    <row r="5" spans="2:55" s="2" customFormat="1" x14ac:dyDescent="0.55000000000000004">
      <c r="B5" s="31"/>
      <c r="C5" s="37" t="str">
        <f>CONCATENATE(C3,"/",C4)</f>
        <v>2020/3</v>
      </c>
      <c r="D5" s="39" t="str">
        <f>CONCATENATE(D3,"/",D4)</f>
        <v>2020/4</v>
      </c>
      <c r="E5" s="29"/>
      <c r="F5" s="29"/>
      <c r="G5" s="40"/>
      <c r="H5" s="39" t="str">
        <f>CONCATENATE(H3,"/",H4)</f>
        <v>2020/5</v>
      </c>
      <c r="I5" s="29"/>
      <c r="J5" s="29"/>
      <c r="K5" s="40"/>
      <c r="L5" s="39" t="str">
        <f>CONCATENATE(L3,"/",L4)</f>
        <v>2020/6</v>
      </c>
      <c r="M5" s="29"/>
      <c r="N5" s="29"/>
      <c r="O5" s="40"/>
      <c r="P5" s="39" t="str">
        <f>CONCATENATE(P3,"/",P4)</f>
        <v>2020/7</v>
      </c>
      <c r="Q5" s="29"/>
      <c r="R5" s="29"/>
      <c r="S5" s="40"/>
      <c r="T5" s="39" t="str">
        <f>CONCATENATE(T3,"/",T4)</f>
        <v>2020/8</v>
      </c>
      <c r="U5" s="29"/>
      <c r="V5" s="29"/>
      <c r="W5" s="40"/>
      <c r="X5" s="39" t="str">
        <f>CONCATENATE(X3,"/",X4)</f>
        <v>2020/9</v>
      </c>
      <c r="Y5" s="29"/>
      <c r="Z5" s="29"/>
      <c r="AA5" s="40"/>
      <c r="AB5" s="39" t="str">
        <f>CONCATENATE(AB3,"/",AB4)</f>
        <v>2020/10</v>
      </c>
      <c r="AC5" s="29"/>
      <c r="AD5" s="29"/>
      <c r="AE5" s="40"/>
      <c r="AF5" s="39" t="str">
        <f>CONCATENATE(AF3,"/",AF4)</f>
        <v>2020/11</v>
      </c>
      <c r="AG5" s="29"/>
      <c r="AH5" s="29"/>
      <c r="AI5" s="40"/>
      <c r="AJ5" s="39" t="str">
        <f>CONCATENATE(AJ3,"/",AJ4)</f>
        <v>2020/12</v>
      </c>
      <c r="AK5" s="29"/>
      <c r="AL5" s="29"/>
      <c r="AM5" s="45"/>
      <c r="AN5" s="39" t="str">
        <f>CONCATENATE(AN3,"/",AN4)</f>
        <v>2021/1</v>
      </c>
      <c r="AO5" s="29"/>
      <c r="AP5" s="29"/>
      <c r="AQ5" s="40"/>
      <c r="AR5" s="39" t="str">
        <f>CONCATENATE(AR3,"/",AR4)</f>
        <v>2021/2</v>
      </c>
      <c r="AS5" s="29"/>
      <c r="AT5" s="29"/>
      <c r="AU5" s="40"/>
      <c r="AV5" s="34" t="str">
        <f>CONCATENATE(AV3,"/",AV4)</f>
        <v>2021/3</v>
      </c>
      <c r="AW5" s="29"/>
      <c r="AX5" s="29"/>
      <c r="AY5" s="29"/>
    </row>
    <row r="6" spans="2:55" x14ac:dyDescent="0.55000000000000004">
      <c r="B6" s="32" t="s">
        <v>104</v>
      </c>
      <c r="C6" s="37" t="s">
        <v>83</v>
      </c>
      <c r="D6" s="41" t="s">
        <v>10</v>
      </c>
      <c r="E6" s="28" t="s">
        <v>11</v>
      </c>
      <c r="F6" s="28" t="s">
        <v>179</v>
      </c>
      <c r="G6" s="42" t="s">
        <v>98</v>
      </c>
      <c r="H6" s="41" t="s">
        <v>10</v>
      </c>
      <c r="I6" s="28" t="s">
        <v>11</v>
      </c>
      <c r="J6" s="28" t="s">
        <v>179</v>
      </c>
      <c r="K6" s="42" t="s">
        <v>98</v>
      </c>
      <c r="L6" s="41" t="s">
        <v>10</v>
      </c>
      <c r="M6" s="28" t="s">
        <v>11</v>
      </c>
      <c r="N6" s="28" t="s">
        <v>179</v>
      </c>
      <c r="O6" s="42" t="s">
        <v>98</v>
      </c>
      <c r="P6" s="41" t="s">
        <v>10</v>
      </c>
      <c r="Q6" s="28" t="s">
        <v>11</v>
      </c>
      <c r="R6" s="28" t="s">
        <v>179</v>
      </c>
      <c r="S6" s="42" t="s">
        <v>98</v>
      </c>
      <c r="T6" s="41" t="s">
        <v>10</v>
      </c>
      <c r="U6" s="28" t="s">
        <v>11</v>
      </c>
      <c r="V6" s="28" t="s">
        <v>179</v>
      </c>
      <c r="W6" s="42" t="s">
        <v>98</v>
      </c>
      <c r="X6" s="41" t="s">
        <v>10</v>
      </c>
      <c r="Y6" s="28" t="s">
        <v>11</v>
      </c>
      <c r="Z6" s="28" t="s">
        <v>179</v>
      </c>
      <c r="AA6" s="42" t="s">
        <v>98</v>
      </c>
      <c r="AB6" s="41" t="s">
        <v>10</v>
      </c>
      <c r="AC6" s="28" t="s">
        <v>11</v>
      </c>
      <c r="AD6" s="28" t="s">
        <v>179</v>
      </c>
      <c r="AE6" s="42" t="s">
        <v>98</v>
      </c>
      <c r="AF6" s="41" t="s">
        <v>10</v>
      </c>
      <c r="AG6" s="28" t="s">
        <v>11</v>
      </c>
      <c r="AH6" s="28" t="s">
        <v>179</v>
      </c>
      <c r="AI6" s="42" t="s">
        <v>98</v>
      </c>
      <c r="AJ6" s="35" t="s">
        <v>10</v>
      </c>
      <c r="AK6" s="28" t="s">
        <v>11</v>
      </c>
      <c r="AL6" s="28" t="s">
        <v>179</v>
      </c>
      <c r="AM6" s="31" t="s">
        <v>98</v>
      </c>
      <c r="AN6" s="41" t="s">
        <v>10</v>
      </c>
      <c r="AO6" s="28" t="s">
        <v>11</v>
      </c>
      <c r="AP6" s="28" t="s">
        <v>179</v>
      </c>
      <c r="AQ6" s="42" t="s">
        <v>98</v>
      </c>
      <c r="AR6" s="41" t="s">
        <v>10</v>
      </c>
      <c r="AS6" s="28" t="s">
        <v>11</v>
      </c>
      <c r="AT6" s="28" t="s">
        <v>179</v>
      </c>
      <c r="AU6" s="42" t="s">
        <v>98</v>
      </c>
      <c r="AV6" s="35" t="s">
        <v>10</v>
      </c>
      <c r="AW6" s="28" t="s">
        <v>11</v>
      </c>
      <c r="AX6" s="28" t="s">
        <v>179</v>
      </c>
      <c r="AY6" s="28" t="s">
        <v>98</v>
      </c>
      <c r="BB6" s="2" t="s">
        <v>242</v>
      </c>
      <c r="BC6" s="2" t="s">
        <v>98</v>
      </c>
    </row>
    <row r="7" spans="2:55" s="27" customFormat="1" x14ac:dyDescent="0.55000000000000004">
      <c r="B7" s="33" t="str">
        <f>'master（記入例）'!AL3</f>
        <v>清酒</v>
      </c>
      <c r="C7" s="38">
        <v>0</v>
      </c>
      <c r="D7" s="43">
        <f>IFERROR(INDEX(集計pivot!$4:$23,MATCH(集計2020年度酒販!$B7,集計pivot!$A$4:$A$23,0),MATCH(集計2020年度酒販!D$5,集計pivot!$4:$4,0)),0)</f>
        <v>0</v>
      </c>
      <c r="E7" s="30">
        <f>IFERROR(INDEX(集計pivot!$28:$48,MATCH(集計2020年度酒販!$B7,集計pivot!$A$28:$A$49,0),MATCH(集計2020年度酒販!D$5,集計pivot!$28:$28,0)),0)</f>
        <v>0</v>
      </c>
      <c r="F7" s="30">
        <f>IFERROR(INDEX(集計pivot!$83:$104,MATCH(集計2020年度酒販!$B7,集計pivot!$A$82:$A$104,0),MATCH(集計2020年度酒販!D$5,集計pivot!$83:$83,0)),0)</f>
        <v>0</v>
      </c>
      <c r="G7" s="44">
        <f>C7+D7-E7</f>
        <v>0</v>
      </c>
      <c r="H7" s="43">
        <f>IFERROR(INDEX(集計pivot!$4:$23,MATCH(集計2020年度酒販!$B7,集計pivot!$A$4:$A$23,0),MATCH(集計2020年度酒販!H$5,集計pivot!$4:$4,0)),0)</f>
        <v>0</v>
      </c>
      <c r="I7" s="30">
        <f>IFERROR(INDEX(集計pivot!$28:$48,MATCH(集計2020年度酒販!$B7,集計pivot!$A$28:$A$49,0),MATCH(集計2020年度酒販!H$5,集計pivot!$28:$28,0)),0)</f>
        <v>0</v>
      </c>
      <c r="J7" s="30">
        <f>IFERROR(INDEX(集計pivot!$83:$104,MATCH(集計2020年度酒販!$B7,集計pivot!$A$82:$A$104,0),MATCH(集計2020年度酒販!H$5,集計pivot!$83:$83,0)),0)</f>
        <v>0</v>
      </c>
      <c r="K7" s="44">
        <f>G7+H7-I7</f>
        <v>0</v>
      </c>
      <c r="L7" s="43">
        <f>IFERROR(INDEX(集計pivot!$4:$23,MATCH(集計2020年度酒販!$B7,集計pivot!$A$4:$A$23,0),MATCH(集計2020年度酒販!L$5,集計pivot!$4:$4,0)),0)</f>
        <v>0</v>
      </c>
      <c r="M7" s="30">
        <f>IFERROR(INDEX(集計pivot!$28:$48,MATCH(集計2020年度酒販!$B7,集計pivot!$A$28:$A$49,0),MATCH(集計2020年度酒販!L$5,集計pivot!$28:$28,0)),0)</f>
        <v>0</v>
      </c>
      <c r="N7" s="30">
        <f>IFERROR(INDEX(集計pivot!$83:$104,MATCH(集計2020年度酒販!$B7,集計pivot!$A$82:$A$104,0),MATCH(集計2020年度酒販!L$5,集計pivot!$83:$83,0)),0)</f>
        <v>0</v>
      </c>
      <c r="O7" s="44">
        <f>K7+L7-M7</f>
        <v>0</v>
      </c>
      <c r="P7" s="43">
        <f>IFERROR(INDEX(集計pivot!$4:$23,MATCH(集計2020年度酒販!$B7,集計pivot!$A$4:$A$23,0),MATCH(集計2020年度酒販!P$5,集計pivot!$4:$4,0)),0)</f>
        <v>0</v>
      </c>
      <c r="Q7" s="30">
        <f>IFERROR(INDEX(集計pivot!$28:$48,MATCH(集計2020年度酒販!$B7,集計pivot!$A$28:$A$49,0),MATCH(集計2020年度酒販!P$5,集計pivot!$28:$28,0)),0)</f>
        <v>0</v>
      </c>
      <c r="R7" s="30">
        <f>IFERROR(INDEX(集計pivot!$83:$104,MATCH(集計2020年度酒販!$B7,集計pivot!$A$82:$A$104,0),MATCH(集計2020年度酒販!P$5,集計pivot!$83:$83,0)),0)</f>
        <v>0</v>
      </c>
      <c r="S7" s="44">
        <f>O7+P7-Q7</f>
        <v>0</v>
      </c>
      <c r="T7" s="43">
        <f>IFERROR(INDEX(集計pivot!$4:$23,MATCH(集計2020年度酒販!$B7,集計pivot!$A$4:$A$23,0),MATCH(集計2020年度酒販!T$5,集計pivot!$4:$4,0)),0)</f>
        <v>0</v>
      </c>
      <c r="U7" s="30">
        <f>IFERROR(INDEX(集計pivot!$28:$48,MATCH(集計2020年度酒販!$B7,集計pivot!$A$28:$A$49,0),MATCH(集計2020年度酒販!T$5,集計pivot!$28:$28,0)),0)</f>
        <v>0</v>
      </c>
      <c r="V7" s="30">
        <f>IFERROR(INDEX(集計pivot!$83:$104,MATCH(集計2020年度酒販!$B7,集計pivot!$A$82:$A$104,0),MATCH(集計2020年度酒販!T$5,集計pivot!$83:$83,0)),0)</f>
        <v>0</v>
      </c>
      <c r="W7" s="44">
        <f>S7+T7-U7</f>
        <v>0</v>
      </c>
      <c r="X7" s="43">
        <f>IFERROR(INDEX(集計pivot!$4:$23,MATCH(集計2020年度酒販!$B7,集計pivot!$A$4:$A$23,0),MATCH(集計2020年度酒販!X$5,集計pivot!$4:$4,0)),0)</f>
        <v>0</v>
      </c>
      <c r="Y7" s="30">
        <f>IFERROR(INDEX(集計pivot!$28:$48,MATCH(集計2020年度酒販!$B7,集計pivot!$A$28:$A$49,0),MATCH(集計2020年度酒販!X$5,集計pivot!$28:$28,0)),0)</f>
        <v>0</v>
      </c>
      <c r="Z7" s="30">
        <f>IFERROR(INDEX(集計pivot!$83:$104,MATCH(集計2020年度酒販!$B7,集計pivot!$A$82:$A$104,0),MATCH(集計2020年度酒販!X$5,集計pivot!$83:$83,0)),0)</f>
        <v>0</v>
      </c>
      <c r="AA7" s="44">
        <f>W7+X7-Y7</f>
        <v>0</v>
      </c>
      <c r="AB7" s="43">
        <f>IFERROR(INDEX(集計pivot!$4:$23,MATCH(集計2020年度酒販!$B7,集計pivot!$A$4:$A$23,0),MATCH(集計2020年度酒販!AB$5,集計pivot!$4:$4,0)),0)</f>
        <v>0</v>
      </c>
      <c r="AC7" s="30">
        <f>IFERROR(INDEX(集計pivot!$28:$48,MATCH(集計2020年度酒販!$B7,集計pivot!$A$28:$A$49,0),MATCH(集計2020年度酒販!AB$5,集計pivot!$28:$28,0)),0)</f>
        <v>0</v>
      </c>
      <c r="AD7" s="30">
        <f>IFERROR(INDEX(集計pivot!$83:$104,MATCH(集計2020年度酒販!$B7,集計pivot!$A$82:$A$104,0),MATCH(集計2020年度酒販!AB$5,集計pivot!$83:$83,0)),0)</f>
        <v>0</v>
      </c>
      <c r="AE7" s="44">
        <f>AA7+AB7-AC7</f>
        <v>0</v>
      </c>
      <c r="AF7" s="43">
        <f>IFERROR(INDEX(集計pivot!$4:$23,MATCH(集計2020年度酒販!$B7,集計pivot!$A$4:$A$23,0),MATCH(集計2020年度酒販!AF$5,集計pivot!$4:$4,0)),0)</f>
        <v>0</v>
      </c>
      <c r="AG7" s="30">
        <f>IFERROR(INDEX(集計pivot!$28:$48,MATCH(集計2020年度酒販!$B7,集計pivot!$A$28:$A$49,0),MATCH(集計2020年度酒販!AF$5,集計pivot!$28:$28,0)),0)</f>
        <v>0</v>
      </c>
      <c r="AH7" s="30">
        <f>IFERROR(INDEX(集計pivot!$83:$104,MATCH(集計2020年度酒販!$B7,集計pivot!$A$82:$A$104,0),MATCH(集計2020年度酒販!AF$5,集計pivot!$83:$83,0)),0)</f>
        <v>0</v>
      </c>
      <c r="AI7" s="44">
        <f>AE7+AF7-AG7</f>
        <v>0</v>
      </c>
      <c r="AJ7" s="36">
        <f>IFERROR(INDEX(集計pivot!$4:$23,MATCH(集計2020年度酒販!$B7,集計pivot!$A$4:$A$23,0),MATCH(集計2020年度酒販!AJ$5,集計pivot!$4:$4,0)),0)</f>
        <v>0</v>
      </c>
      <c r="AK7" s="30">
        <f>IFERROR(INDEX(集計pivot!$28:$48,MATCH(集計2020年度酒販!$B7,集計pivot!$A$28:$A$49,0),MATCH(集計2020年度酒販!AJ$5,集計pivot!$28:$28,0)),0)</f>
        <v>0</v>
      </c>
      <c r="AL7" s="30">
        <f>IFERROR(INDEX(集計pivot!$83:$104,MATCH(集計2020年度酒販!$B7,集計pivot!$A$82:$A$104,0),MATCH(集計2020年度酒販!AJ$5,集計pivot!$83:$83,0)),0)</f>
        <v>0</v>
      </c>
      <c r="AM7" s="32">
        <f>AI7+AJ7-AK7</f>
        <v>0</v>
      </c>
      <c r="AN7" s="43">
        <f>IFERROR(INDEX(集計pivot!$4:$23,MATCH(集計2020年度酒販!$B7,集計pivot!$A$4:$A$23,0),MATCH(集計2020年度酒販!AN$5,集計pivot!$4:$4,0)),0)</f>
        <v>1.8</v>
      </c>
      <c r="AO7" s="30">
        <f>IFERROR(INDEX(集計pivot!$28:$48,MATCH(集計2020年度酒販!$B7,集計pivot!$A$28:$A$49,0),MATCH(集計2020年度酒販!AN$5,集計pivot!$28:$28,0)),0)</f>
        <v>0</v>
      </c>
      <c r="AP7" s="30">
        <f>IFERROR(INDEX(集計pivot!$83:$104,MATCH(集計2020年度酒販!$B7,集計pivot!$A$82:$A$104,0),MATCH(集計2020年度酒販!AN$5,集計pivot!$83:$83,0)),0)</f>
        <v>0</v>
      </c>
      <c r="AQ7" s="44">
        <f>AM7+AN7-AO7</f>
        <v>1.8</v>
      </c>
      <c r="AR7" s="43">
        <f>IFERROR(INDEX(集計pivot!$4:$23,MATCH(集計2020年度酒販!$B7,集計pivot!$A$4:$A$23,0),MATCH(集計2020年度酒販!AR$5,集計pivot!$4:$4,0)),0)</f>
        <v>0</v>
      </c>
      <c r="AS7" s="30">
        <f>IFERROR(INDEX(集計pivot!$28:$48,MATCH(集計2020年度酒販!$B7,集計pivot!$A$28:$A$49,0),MATCH(集計2020年度酒販!AR$5,集計pivot!$28:$28,0)),0)</f>
        <v>0</v>
      </c>
      <c r="AT7" s="30">
        <f>IFERROR(INDEX(集計pivot!$83:$104,MATCH(集計2020年度酒販!$B7,集計pivot!$A$82:$A$104,0),MATCH(集計2020年度酒販!AR$5,集計pivot!$83:$83,0)),0)</f>
        <v>0</v>
      </c>
      <c r="AU7" s="44">
        <f>AQ7+AR7-AS7</f>
        <v>1.8</v>
      </c>
      <c r="AV7" s="36">
        <f>IFERROR(INDEX(集計pivot!$4:$23,MATCH(集計2020年度酒販!$B7,集計pivot!$A$4:$A$23,0),MATCH(集計2020年度酒販!AV$5,集計pivot!$4:$4,0)),0)</f>
        <v>0</v>
      </c>
      <c r="AW7" s="30">
        <f>IFERROR(INDEX(集計pivot!$28:$48,MATCH(集計2020年度酒販!$B7,集計pivot!$A$28:$A$49,0),MATCH(集計2020年度酒販!AV$5,集計pivot!$28:$28,0)),0)</f>
        <v>0</v>
      </c>
      <c r="AX7" s="30">
        <f>IFERROR(INDEX(集計pivot!$83:$104,MATCH(集計2020年度酒販!$B7,集計pivot!$A$82:$A$104,0),MATCH(集計2020年度酒販!AV$5,集計pivot!$83:$83,0)),0)</f>
        <v>0</v>
      </c>
      <c r="AY7" s="30">
        <f>AU7+AV7-AW7</f>
        <v>1.8</v>
      </c>
      <c r="BB7" s="27">
        <f>SUMIF($C$6:$AY$6,"=販売",C7:AY7)</f>
        <v>0</v>
      </c>
      <c r="BC7" s="27">
        <f>AY7</f>
        <v>1.8</v>
      </c>
    </row>
    <row r="8" spans="2:55" x14ac:dyDescent="0.55000000000000004">
      <c r="B8" s="32" t="str">
        <f>'master（記入例）'!AL4</f>
        <v>合成清酒</v>
      </c>
      <c r="C8" s="38">
        <v>0</v>
      </c>
      <c r="D8" s="43">
        <f>IFERROR(INDEX(集計pivot!$4:$23,MATCH(集計2020年度酒販!$B8,集計pivot!$A$4:$A$23,0),MATCH(集計2020年度酒販!D$5,集計pivot!$4:$4,0)),0)</f>
        <v>0</v>
      </c>
      <c r="E8" s="30">
        <f>IFERROR(INDEX(集計pivot!$28:$48,MATCH(集計2020年度酒販!$B8,集計pivot!$A$28:$A$49,0),MATCH(集計2020年度酒販!D$5,集計pivot!$28:$28,0)),0)</f>
        <v>0</v>
      </c>
      <c r="F8" s="30">
        <f>IFERROR(INDEX(集計pivot!$83:$104,MATCH(集計2020年度酒販!$B8,集計pivot!$A$82:$A$104,0),MATCH(集計2020年度酒販!D$5,集計pivot!$83:$83,0)),0)</f>
        <v>0</v>
      </c>
      <c r="G8" s="44">
        <f t="shared" ref="G8:G23" si="0">C8+D8-E8</f>
        <v>0</v>
      </c>
      <c r="H8" s="43">
        <f>IFERROR(INDEX(集計pivot!$4:$23,MATCH(集計2020年度酒販!$B8,集計pivot!$A$4:$A$23,0),MATCH(集計2020年度酒販!H$5,集計pivot!$4:$4,0)),0)</f>
        <v>0</v>
      </c>
      <c r="I8" s="30">
        <f>IFERROR(INDEX(集計pivot!$28:$48,MATCH(集計2020年度酒販!$B8,集計pivot!$A$28:$A$49,0),MATCH(集計2020年度酒販!H$5,集計pivot!$28:$28,0)),0)</f>
        <v>0</v>
      </c>
      <c r="J8" s="30">
        <f>IFERROR(INDEX(集計pivot!$83:$104,MATCH(集計2020年度酒販!$B8,集計pivot!$A$82:$A$104,0),MATCH(集計2020年度酒販!H$5,集計pivot!$83:$83,0)),0)</f>
        <v>0</v>
      </c>
      <c r="K8" s="44">
        <f t="shared" ref="K8:K23" si="1">G8+H8-I8</f>
        <v>0</v>
      </c>
      <c r="L8" s="43">
        <f>IFERROR(INDEX(集計pivot!$4:$23,MATCH(集計2020年度酒販!$B8,集計pivot!$A$4:$A$23,0),MATCH(集計2020年度酒販!L$5,集計pivot!$4:$4,0)),0)</f>
        <v>0</v>
      </c>
      <c r="M8" s="30">
        <f>IFERROR(INDEX(集計pivot!$28:$48,MATCH(集計2020年度酒販!$B8,集計pivot!$A$28:$A$49,0),MATCH(集計2020年度酒販!L$5,集計pivot!$28:$28,0)),0)</f>
        <v>0</v>
      </c>
      <c r="N8" s="30">
        <f>IFERROR(INDEX(集計pivot!$83:$104,MATCH(集計2020年度酒販!$B8,集計pivot!$A$82:$A$104,0),MATCH(集計2020年度酒販!L$5,集計pivot!$83:$83,0)),0)</f>
        <v>0</v>
      </c>
      <c r="O8" s="44">
        <f t="shared" ref="O8:O23" si="2">K8+L8-M8</f>
        <v>0</v>
      </c>
      <c r="P8" s="43">
        <f>IFERROR(INDEX(集計pivot!$4:$23,MATCH(集計2020年度酒販!$B8,集計pivot!$A$4:$A$23,0),MATCH(集計2020年度酒販!P$5,集計pivot!$4:$4,0)),0)</f>
        <v>0</v>
      </c>
      <c r="Q8" s="30">
        <f>IFERROR(INDEX(集計pivot!$28:$48,MATCH(集計2020年度酒販!$B8,集計pivot!$A$28:$A$49,0),MATCH(集計2020年度酒販!P$5,集計pivot!$28:$28,0)),0)</f>
        <v>0</v>
      </c>
      <c r="R8" s="30">
        <f>IFERROR(INDEX(集計pivot!$83:$104,MATCH(集計2020年度酒販!$B8,集計pivot!$A$82:$A$104,0),MATCH(集計2020年度酒販!P$5,集計pivot!$83:$83,0)),0)</f>
        <v>0</v>
      </c>
      <c r="S8" s="44">
        <f t="shared" ref="S8:S23" si="3">O8+P8-Q8</f>
        <v>0</v>
      </c>
      <c r="T8" s="43">
        <f>IFERROR(INDEX(集計pivot!$4:$23,MATCH(集計2020年度酒販!$B8,集計pivot!$A$4:$A$23,0),MATCH(集計2020年度酒販!T$5,集計pivot!$4:$4,0)),0)</f>
        <v>0</v>
      </c>
      <c r="U8" s="30">
        <f>IFERROR(INDEX(集計pivot!$28:$48,MATCH(集計2020年度酒販!$B8,集計pivot!$A$28:$A$49,0),MATCH(集計2020年度酒販!T$5,集計pivot!$28:$28,0)),0)</f>
        <v>0</v>
      </c>
      <c r="V8" s="30">
        <f>IFERROR(INDEX(集計pivot!$83:$104,MATCH(集計2020年度酒販!$B8,集計pivot!$A$82:$A$104,0),MATCH(集計2020年度酒販!T$5,集計pivot!$83:$83,0)),0)</f>
        <v>0</v>
      </c>
      <c r="W8" s="44">
        <f t="shared" ref="W8:W23" si="4">S8+T8-U8</f>
        <v>0</v>
      </c>
      <c r="X8" s="43">
        <f>IFERROR(INDEX(集計pivot!$4:$23,MATCH(集計2020年度酒販!$B8,集計pivot!$A$4:$A$23,0),MATCH(集計2020年度酒販!X$5,集計pivot!$4:$4,0)),0)</f>
        <v>0</v>
      </c>
      <c r="Y8" s="30">
        <f>IFERROR(INDEX(集計pivot!$28:$48,MATCH(集計2020年度酒販!$B8,集計pivot!$A$28:$A$49,0),MATCH(集計2020年度酒販!X$5,集計pivot!$28:$28,0)),0)</f>
        <v>0</v>
      </c>
      <c r="Z8" s="30">
        <f>IFERROR(INDEX(集計pivot!$83:$104,MATCH(集計2020年度酒販!$B8,集計pivot!$A$82:$A$104,0),MATCH(集計2020年度酒販!X$5,集計pivot!$83:$83,0)),0)</f>
        <v>0</v>
      </c>
      <c r="AA8" s="44">
        <f t="shared" ref="AA8:AA23" si="5">W8+X8-Y8</f>
        <v>0</v>
      </c>
      <c r="AB8" s="43">
        <f>IFERROR(INDEX(集計pivot!$4:$23,MATCH(集計2020年度酒販!$B8,集計pivot!$A$4:$A$23,0),MATCH(集計2020年度酒販!AB$5,集計pivot!$4:$4,0)),0)</f>
        <v>0</v>
      </c>
      <c r="AC8" s="30">
        <f>IFERROR(INDEX(集計pivot!$28:$48,MATCH(集計2020年度酒販!$B8,集計pivot!$A$28:$A$49,0),MATCH(集計2020年度酒販!AB$5,集計pivot!$28:$28,0)),0)</f>
        <v>0</v>
      </c>
      <c r="AD8" s="30">
        <f>IFERROR(INDEX(集計pivot!$83:$104,MATCH(集計2020年度酒販!$B8,集計pivot!$A$82:$A$104,0),MATCH(集計2020年度酒販!AB$5,集計pivot!$83:$83,0)),0)</f>
        <v>0</v>
      </c>
      <c r="AE8" s="44">
        <f t="shared" ref="AE8:AE23" si="6">AA8+AB8-AC8</f>
        <v>0</v>
      </c>
      <c r="AF8" s="43">
        <f>IFERROR(INDEX(集計pivot!$4:$23,MATCH(集計2020年度酒販!$B8,集計pivot!$A$4:$A$23,0),MATCH(集計2020年度酒販!AF$5,集計pivot!$4:$4,0)),0)</f>
        <v>0</v>
      </c>
      <c r="AG8" s="30">
        <f>IFERROR(INDEX(集計pivot!$28:$48,MATCH(集計2020年度酒販!$B8,集計pivot!$A$28:$A$49,0),MATCH(集計2020年度酒販!AF$5,集計pivot!$28:$28,0)),0)</f>
        <v>0</v>
      </c>
      <c r="AH8" s="30">
        <f>IFERROR(INDEX(集計pivot!$83:$104,MATCH(集計2020年度酒販!$B8,集計pivot!$A$82:$A$104,0),MATCH(集計2020年度酒販!AF$5,集計pivot!$83:$83,0)),0)</f>
        <v>0</v>
      </c>
      <c r="AI8" s="44">
        <f t="shared" ref="AI8:AI23" si="7">AE8+AF8-AG8</f>
        <v>0</v>
      </c>
      <c r="AJ8" s="36">
        <f>IFERROR(INDEX(集計pivot!$4:$23,MATCH(集計2020年度酒販!$B8,集計pivot!$A$4:$A$23,0),MATCH(集計2020年度酒販!AJ$5,集計pivot!$4:$4,0)),0)</f>
        <v>0</v>
      </c>
      <c r="AK8" s="30">
        <f>IFERROR(INDEX(集計pivot!$28:$48,MATCH(集計2020年度酒販!$B8,集計pivot!$A$28:$A$49,0),MATCH(集計2020年度酒販!AJ$5,集計pivot!$28:$28,0)),0)</f>
        <v>0</v>
      </c>
      <c r="AL8" s="30">
        <f>IFERROR(INDEX(集計pivot!$83:$104,MATCH(集計2020年度酒販!$B8,集計pivot!$A$82:$A$104,0),MATCH(集計2020年度酒販!AJ$5,集計pivot!$83:$83,0)),0)</f>
        <v>0</v>
      </c>
      <c r="AM8" s="32">
        <f t="shared" ref="AM8:AM23" si="8">AI8+AJ8-AK8</f>
        <v>0</v>
      </c>
      <c r="AN8" s="43">
        <f>IFERROR(INDEX(集計pivot!$4:$23,MATCH(集計2020年度酒販!$B8,集計pivot!$A$4:$A$23,0),MATCH(集計2020年度酒販!AN$5,集計pivot!$4:$4,0)),0)</f>
        <v>0</v>
      </c>
      <c r="AO8" s="30">
        <f>IFERROR(INDEX(集計pivot!$28:$48,MATCH(集計2020年度酒販!$B8,集計pivot!$A$28:$A$49,0),MATCH(集計2020年度酒販!AN$5,集計pivot!$28:$28,0)),0)</f>
        <v>0</v>
      </c>
      <c r="AP8" s="30">
        <f>IFERROR(INDEX(集計pivot!$83:$104,MATCH(集計2020年度酒販!$B8,集計pivot!$A$82:$A$104,0),MATCH(集計2020年度酒販!AN$5,集計pivot!$83:$83,0)),0)</f>
        <v>0</v>
      </c>
      <c r="AQ8" s="44">
        <f t="shared" ref="AQ8:AQ23" si="9">AM8+AN8-AO8</f>
        <v>0</v>
      </c>
      <c r="AR8" s="43">
        <f>IFERROR(INDEX(集計pivot!$4:$23,MATCH(集計2020年度酒販!$B8,集計pivot!$A$4:$A$23,0),MATCH(集計2020年度酒販!AR$5,集計pivot!$4:$4,0)),0)</f>
        <v>0</v>
      </c>
      <c r="AS8" s="30">
        <f>IFERROR(INDEX(集計pivot!$28:$48,MATCH(集計2020年度酒販!$B8,集計pivot!$A$28:$A$49,0),MATCH(集計2020年度酒販!AR$5,集計pivot!$28:$28,0)),0)</f>
        <v>0</v>
      </c>
      <c r="AT8" s="30">
        <f>IFERROR(INDEX(集計pivot!$83:$104,MATCH(集計2020年度酒販!$B8,集計pivot!$A$82:$A$104,0),MATCH(集計2020年度酒販!AR$5,集計pivot!$83:$83,0)),0)</f>
        <v>0</v>
      </c>
      <c r="AU8" s="44">
        <f t="shared" ref="AU8:AU23" si="10">AQ8+AR8-AS8</f>
        <v>0</v>
      </c>
      <c r="AV8" s="36">
        <f>IFERROR(INDEX(集計pivot!$4:$23,MATCH(集計2020年度酒販!$B8,集計pivot!$A$4:$A$23,0),MATCH(集計2020年度酒販!AV$5,集計pivot!$4:$4,0)),0)</f>
        <v>0</v>
      </c>
      <c r="AW8" s="30">
        <f>IFERROR(INDEX(集計pivot!$28:$48,MATCH(集計2020年度酒販!$B8,集計pivot!$A$28:$A$49,0),MATCH(集計2020年度酒販!AV$5,集計pivot!$28:$28,0)),0)</f>
        <v>0</v>
      </c>
      <c r="AX8" s="30">
        <f>IFERROR(INDEX(集計pivot!$83:$104,MATCH(集計2020年度酒販!$B8,集計pivot!$A$82:$A$104,0),MATCH(集計2020年度酒販!AV$5,集計pivot!$83:$83,0)),0)</f>
        <v>0</v>
      </c>
      <c r="AY8" s="30">
        <f t="shared" ref="AY8:AY23" si="11">AU8+AV8-AW8</f>
        <v>0</v>
      </c>
      <c r="BB8" s="27">
        <f t="shared" ref="BB8:BB23" si="12">SUMIF($C$6:$AY$6,"=販売",C8:AY8)</f>
        <v>0</v>
      </c>
      <c r="BC8" s="27">
        <f t="shared" ref="BC8:BC23" si="13">AY8</f>
        <v>0</v>
      </c>
    </row>
    <row r="9" spans="2:55" x14ac:dyDescent="0.55000000000000004">
      <c r="B9" s="32" t="str">
        <f>'master（記入例）'!AL5</f>
        <v>連続式蒸留焼酎</v>
      </c>
      <c r="C9" s="38">
        <v>0</v>
      </c>
      <c r="D9" s="43">
        <f>IFERROR(INDEX(集計pivot!$4:$23,MATCH(集計2020年度酒販!$B9,集計pivot!$A$4:$A$23,0),MATCH(集計2020年度酒販!D$5,集計pivot!$4:$4,0)),0)</f>
        <v>0</v>
      </c>
      <c r="E9" s="30">
        <f>IFERROR(INDEX(集計pivot!$28:$48,MATCH(集計2020年度酒販!$B9,集計pivot!$A$28:$A$49,0),MATCH(集計2020年度酒販!D$5,集計pivot!$28:$28,0)),0)</f>
        <v>0</v>
      </c>
      <c r="F9" s="30">
        <f>IFERROR(INDEX(集計pivot!$83:$104,MATCH(集計2020年度酒販!$B9,集計pivot!$A$82:$A$104,0),MATCH(集計2020年度酒販!D$5,集計pivot!$83:$83,0)),0)</f>
        <v>0</v>
      </c>
      <c r="G9" s="44">
        <f t="shared" si="0"/>
        <v>0</v>
      </c>
      <c r="H9" s="43">
        <f>IFERROR(INDEX(集計pivot!$4:$23,MATCH(集計2020年度酒販!$B9,集計pivot!$A$4:$A$23,0),MATCH(集計2020年度酒販!H$5,集計pivot!$4:$4,0)),0)</f>
        <v>0</v>
      </c>
      <c r="I9" s="30">
        <f>IFERROR(INDEX(集計pivot!$28:$48,MATCH(集計2020年度酒販!$B9,集計pivot!$A$28:$A$49,0),MATCH(集計2020年度酒販!H$5,集計pivot!$28:$28,0)),0)</f>
        <v>0</v>
      </c>
      <c r="J9" s="30">
        <f>IFERROR(INDEX(集計pivot!$83:$104,MATCH(集計2020年度酒販!$B9,集計pivot!$A$82:$A$104,0),MATCH(集計2020年度酒販!H$5,集計pivot!$83:$83,0)),0)</f>
        <v>0</v>
      </c>
      <c r="K9" s="44">
        <f t="shared" si="1"/>
        <v>0</v>
      </c>
      <c r="L9" s="43">
        <f>IFERROR(INDEX(集計pivot!$4:$23,MATCH(集計2020年度酒販!$B9,集計pivot!$A$4:$A$23,0),MATCH(集計2020年度酒販!L$5,集計pivot!$4:$4,0)),0)</f>
        <v>0</v>
      </c>
      <c r="M9" s="30">
        <f>IFERROR(INDEX(集計pivot!$28:$48,MATCH(集計2020年度酒販!$B9,集計pivot!$A$28:$A$49,0),MATCH(集計2020年度酒販!L$5,集計pivot!$28:$28,0)),0)</f>
        <v>0</v>
      </c>
      <c r="N9" s="30">
        <f>IFERROR(INDEX(集計pivot!$83:$104,MATCH(集計2020年度酒販!$B9,集計pivot!$A$82:$A$104,0),MATCH(集計2020年度酒販!L$5,集計pivot!$83:$83,0)),0)</f>
        <v>0</v>
      </c>
      <c r="O9" s="44">
        <f t="shared" si="2"/>
        <v>0</v>
      </c>
      <c r="P9" s="43">
        <f>IFERROR(INDEX(集計pivot!$4:$23,MATCH(集計2020年度酒販!$B9,集計pivot!$A$4:$A$23,0),MATCH(集計2020年度酒販!P$5,集計pivot!$4:$4,0)),0)</f>
        <v>0</v>
      </c>
      <c r="Q9" s="30">
        <f>IFERROR(INDEX(集計pivot!$28:$48,MATCH(集計2020年度酒販!$B9,集計pivot!$A$28:$A$49,0),MATCH(集計2020年度酒販!P$5,集計pivot!$28:$28,0)),0)</f>
        <v>0</v>
      </c>
      <c r="R9" s="30">
        <f>IFERROR(INDEX(集計pivot!$83:$104,MATCH(集計2020年度酒販!$B9,集計pivot!$A$82:$A$104,0),MATCH(集計2020年度酒販!P$5,集計pivot!$83:$83,0)),0)</f>
        <v>0</v>
      </c>
      <c r="S9" s="44">
        <f t="shared" si="3"/>
        <v>0</v>
      </c>
      <c r="T9" s="43">
        <f>IFERROR(INDEX(集計pivot!$4:$23,MATCH(集計2020年度酒販!$B9,集計pivot!$A$4:$A$23,0),MATCH(集計2020年度酒販!T$5,集計pivot!$4:$4,0)),0)</f>
        <v>0</v>
      </c>
      <c r="U9" s="30">
        <f>IFERROR(INDEX(集計pivot!$28:$48,MATCH(集計2020年度酒販!$B9,集計pivot!$A$28:$A$49,0),MATCH(集計2020年度酒販!T$5,集計pivot!$28:$28,0)),0)</f>
        <v>0</v>
      </c>
      <c r="V9" s="30">
        <f>IFERROR(INDEX(集計pivot!$83:$104,MATCH(集計2020年度酒販!$B9,集計pivot!$A$82:$A$104,0),MATCH(集計2020年度酒販!T$5,集計pivot!$83:$83,0)),0)</f>
        <v>0</v>
      </c>
      <c r="W9" s="44">
        <f t="shared" si="4"/>
        <v>0</v>
      </c>
      <c r="X9" s="43">
        <f>IFERROR(INDEX(集計pivot!$4:$23,MATCH(集計2020年度酒販!$B9,集計pivot!$A$4:$A$23,0),MATCH(集計2020年度酒販!X$5,集計pivot!$4:$4,0)),0)</f>
        <v>0</v>
      </c>
      <c r="Y9" s="30">
        <f>IFERROR(INDEX(集計pivot!$28:$48,MATCH(集計2020年度酒販!$B9,集計pivot!$A$28:$A$49,0),MATCH(集計2020年度酒販!X$5,集計pivot!$28:$28,0)),0)</f>
        <v>0</v>
      </c>
      <c r="Z9" s="30">
        <f>IFERROR(INDEX(集計pivot!$83:$104,MATCH(集計2020年度酒販!$B9,集計pivot!$A$82:$A$104,0),MATCH(集計2020年度酒販!X$5,集計pivot!$83:$83,0)),0)</f>
        <v>0</v>
      </c>
      <c r="AA9" s="44">
        <f t="shared" si="5"/>
        <v>0</v>
      </c>
      <c r="AB9" s="43">
        <f>IFERROR(INDEX(集計pivot!$4:$23,MATCH(集計2020年度酒販!$B9,集計pivot!$A$4:$A$23,0),MATCH(集計2020年度酒販!AB$5,集計pivot!$4:$4,0)),0)</f>
        <v>0</v>
      </c>
      <c r="AC9" s="30">
        <f>IFERROR(INDEX(集計pivot!$28:$48,MATCH(集計2020年度酒販!$B9,集計pivot!$A$28:$A$49,0),MATCH(集計2020年度酒販!AB$5,集計pivot!$28:$28,0)),0)</f>
        <v>0</v>
      </c>
      <c r="AD9" s="30">
        <f>IFERROR(INDEX(集計pivot!$83:$104,MATCH(集計2020年度酒販!$B9,集計pivot!$A$82:$A$104,0),MATCH(集計2020年度酒販!AB$5,集計pivot!$83:$83,0)),0)</f>
        <v>0</v>
      </c>
      <c r="AE9" s="44">
        <f t="shared" si="6"/>
        <v>0</v>
      </c>
      <c r="AF9" s="43">
        <f>IFERROR(INDEX(集計pivot!$4:$23,MATCH(集計2020年度酒販!$B9,集計pivot!$A$4:$A$23,0),MATCH(集計2020年度酒販!AF$5,集計pivot!$4:$4,0)),0)</f>
        <v>0</v>
      </c>
      <c r="AG9" s="30">
        <f>IFERROR(INDEX(集計pivot!$28:$48,MATCH(集計2020年度酒販!$B9,集計pivot!$A$28:$A$49,0),MATCH(集計2020年度酒販!AF$5,集計pivot!$28:$28,0)),0)</f>
        <v>0</v>
      </c>
      <c r="AH9" s="30">
        <f>IFERROR(INDEX(集計pivot!$83:$104,MATCH(集計2020年度酒販!$B9,集計pivot!$A$82:$A$104,0),MATCH(集計2020年度酒販!AF$5,集計pivot!$83:$83,0)),0)</f>
        <v>0</v>
      </c>
      <c r="AI9" s="44">
        <f t="shared" si="7"/>
        <v>0</v>
      </c>
      <c r="AJ9" s="36">
        <f>IFERROR(INDEX(集計pivot!$4:$23,MATCH(集計2020年度酒販!$B9,集計pivot!$A$4:$A$23,0),MATCH(集計2020年度酒販!AJ$5,集計pivot!$4:$4,0)),0)</f>
        <v>0</v>
      </c>
      <c r="AK9" s="30">
        <f>IFERROR(INDEX(集計pivot!$28:$48,MATCH(集計2020年度酒販!$B9,集計pivot!$A$28:$A$49,0),MATCH(集計2020年度酒販!AJ$5,集計pivot!$28:$28,0)),0)</f>
        <v>0</v>
      </c>
      <c r="AL9" s="30">
        <f>IFERROR(INDEX(集計pivot!$83:$104,MATCH(集計2020年度酒販!$B9,集計pivot!$A$82:$A$104,0),MATCH(集計2020年度酒販!AJ$5,集計pivot!$83:$83,0)),0)</f>
        <v>0</v>
      </c>
      <c r="AM9" s="32">
        <f t="shared" si="8"/>
        <v>0</v>
      </c>
      <c r="AN9" s="43">
        <f>IFERROR(INDEX(集計pivot!$4:$23,MATCH(集計2020年度酒販!$B9,集計pivot!$A$4:$A$23,0),MATCH(集計2020年度酒販!AN$5,集計pivot!$4:$4,0)),0)</f>
        <v>0</v>
      </c>
      <c r="AO9" s="30">
        <f>IFERROR(INDEX(集計pivot!$28:$48,MATCH(集計2020年度酒販!$B9,集計pivot!$A$28:$A$49,0),MATCH(集計2020年度酒販!AN$5,集計pivot!$28:$28,0)),0)</f>
        <v>0</v>
      </c>
      <c r="AP9" s="30">
        <f>IFERROR(INDEX(集計pivot!$83:$104,MATCH(集計2020年度酒販!$B9,集計pivot!$A$82:$A$104,0),MATCH(集計2020年度酒販!AN$5,集計pivot!$83:$83,0)),0)</f>
        <v>0</v>
      </c>
      <c r="AQ9" s="44">
        <f t="shared" si="9"/>
        <v>0</v>
      </c>
      <c r="AR9" s="43">
        <f>IFERROR(INDEX(集計pivot!$4:$23,MATCH(集計2020年度酒販!$B9,集計pivot!$A$4:$A$23,0),MATCH(集計2020年度酒販!AR$5,集計pivot!$4:$4,0)),0)</f>
        <v>0</v>
      </c>
      <c r="AS9" s="30">
        <f>IFERROR(INDEX(集計pivot!$28:$48,MATCH(集計2020年度酒販!$B9,集計pivot!$A$28:$A$49,0),MATCH(集計2020年度酒販!AR$5,集計pivot!$28:$28,0)),0)</f>
        <v>0</v>
      </c>
      <c r="AT9" s="30">
        <f>IFERROR(INDEX(集計pivot!$83:$104,MATCH(集計2020年度酒販!$B9,集計pivot!$A$82:$A$104,0),MATCH(集計2020年度酒販!AR$5,集計pivot!$83:$83,0)),0)</f>
        <v>0</v>
      </c>
      <c r="AU9" s="44">
        <f t="shared" si="10"/>
        <v>0</v>
      </c>
      <c r="AV9" s="36">
        <f>IFERROR(INDEX(集計pivot!$4:$23,MATCH(集計2020年度酒販!$B9,集計pivot!$A$4:$A$23,0),MATCH(集計2020年度酒販!AV$5,集計pivot!$4:$4,0)),0)</f>
        <v>0</v>
      </c>
      <c r="AW9" s="30">
        <f>IFERROR(INDEX(集計pivot!$28:$48,MATCH(集計2020年度酒販!$B9,集計pivot!$A$28:$A$49,0),MATCH(集計2020年度酒販!AV$5,集計pivot!$28:$28,0)),0)</f>
        <v>0</v>
      </c>
      <c r="AX9" s="30">
        <f>IFERROR(INDEX(集計pivot!$83:$104,MATCH(集計2020年度酒販!$B9,集計pivot!$A$82:$A$104,0),MATCH(集計2020年度酒販!AV$5,集計pivot!$83:$83,0)),0)</f>
        <v>0</v>
      </c>
      <c r="AY9" s="30">
        <f t="shared" si="11"/>
        <v>0</v>
      </c>
      <c r="BB9" s="27">
        <f t="shared" si="12"/>
        <v>0</v>
      </c>
      <c r="BC9" s="27">
        <f t="shared" si="13"/>
        <v>0</v>
      </c>
    </row>
    <row r="10" spans="2:55" x14ac:dyDescent="0.55000000000000004">
      <c r="B10" s="32" t="str">
        <f>'master（記入例）'!AL6</f>
        <v>単式蒸留焼酎</v>
      </c>
      <c r="C10" s="38">
        <v>0</v>
      </c>
      <c r="D10" s="43">
        <f>IFERROR(INDEX(集計pivot!$4:$23,MATCH(集計2020年度酒販!$B10,集計pivot!$A$4:$A$23,0),MATCH(集計2020年度酒販!D$5,集計pivot!$4:$4,0)),0)</f>
        <v>0</v>
      </c>
      <c r="E10" s="30">
        <f>IFERROR(INDEX(集計pivot!$28:$48,MATCH(集計2020年度酒販!$B10,集計pivot!$A$28:$A$49,0),MATCH(集計2020年度酒販!D$5,集計pivot!$28:$28,0)),0)</f>
        <v>0</v>
      </c>
      <c r="F10" s="30">
        <f>IFERROR(INDEX(集計pivot!$83:$104,MATCH(集計2020年度酒販!$B10,集計pivot!$A$82:$A$104,0),MATCH(集計2020年度酒販!D$5,集計pivot!$83:$83,0)),0)</f>
        <v>0</v>
      </c>
      <c r="G10" s="44">
        <f t="shared" si="0"/>
        <v>0</v>
      </c>
      <c r="H10" s="43">
        <f>IFERROR(INDEX(集計pivot!$4:$23,MATCH(集計2020年度酒販!$B10,集計pivot!$A$4:$A$23,0),MATCH(集計2020年度酒販!H$5,集計pivot!$4:$4,0)),0)</f>
        <v>0</v>
      </c>
      <c r="I10" s="30">
        <f>IFERROR(INDEX(集計pivot!$28:$48,MATCH(集計2020年度酒販!$B10,集計pivot!$A$28:$A$49,0),MATCH(集計2020年度酒販!H$5,集計pivot!$28:$28,0)),0)</f>
        <v>0</v>
      </c>
      <c r="J10" s="30">
        <f>IFERROR(INDEX(集計pivot!$83:$104,MATCH(集計2020年度酒販!$B10,集計pivot!$A$82:$A$104,0),MATCH(集計2020年度酒販!H$5,集計pivot!$83:$83,0)),0)</f>
        <v>0</v>
      </c>
      <c r="K10" s="44">
        <f t="shared" si="1"/>
        <v>0</v>
      </c>
      <c r="L10" s="43">
        <f>IFERROR(INDEX(集計pivot!$4:$23,MATCH(集計2020年度酒販!$B10,集計pivot!$A$4:$A$23,0),MATCH(集計2020年度酒販!L$5,集計pivot!$4:$4,0)),0)</f>
        <v>0</v>
      </c>
      <c r="M10" s="30">
        <f>IFERROR(INDEX(集計pivot!$28:$48,MATCH(集計2020年度酒販!$B10,集計pivot!$A$28:$A$49,0),MATCH(集計2020年度酒販!L$5,集計pivot!$28:$28,0)),0)</f>
        <v>0</v>
      </c>
      <c r="N10" s="30">
        <f>IFERROR(INDEX(集計pivot!$83:$104,MATCH(集計2020年度酒販!$B10,集計pivot!$A$82:$A$104,0),MATCH(集計2020年度酒販!L$5,集計pivot!$83:$83,0)),0)</f>
        <v>0</v>
      </c>
      <c r="O10" s="44">
        <f t="shared" si="2"/>
        <v>0</v>
      </c>
      <c r="P10" s="43">
        <f>IFERROR(INDEX(集計pivot!$4:$23,MATCH(集計2020年度酒販!$B10,集計pivot!$A$4:$A$23,0),MATCH(集計2020年度酒販!P$5,集計pivot!$4:$4,0)),0)</f>
        <v>0</v>
      </c>
      <c r="Q10" s="30">
        <f>IFERROR(INDEX(集計pivot!$28:$48,MATCH(集計2020年度酒販!$B10,集計pivot!$A$28:$A$49,0),MATCH(集計2020年度酒販!P$5,集計pivot!$28:$28,0)),0)</f>
        <v>0</v>
      </c>
      <c r="R10" s="30">
        <f>IFERROR(INDEX(集計pivot!$83:$104,MATCH(集計2020年度酒販!$B10,集計pivot!$A$82:$A$104,0),MATCH(集計2020年度酒販!P$5,集計pivot!$83:$83,0)),0)</f>
        <v>0</v>
      </c>
      <c r="S10" s="44">
        <f t="shared" si="3"/>
        <v>0</v>
      </c>
      <c r="T10" s="43">
        <f>IFERROR(INDEX(集計pivot!$4:$23,MATCH(集計2020年度酒販!$B10,集計pivot!$A$4:$A$23,0),MATCH(集計2020年度酒販!T$5,集計pivot!$4:$4,0)),0)</f>
        <v>0</v>
      </c>
      <c r="U10" s="30">
        <f>IFERROR(INDEX(集計pivot!$28:$48,MATCH(集計2020年度酒販!$B10,集計pivot!$A$28:$A$49,0),MATCH(集計2020年度酒販!T$5,集計pivot!$28:$28,0)),0)</f>
        <v>0</v>
      </c>
      <c r="V10" s="30">
        <f>IFERROR(INDEX(集計pivot!$83:$104,MATCH(集計2020年度酒販!$B10,集計pivot!$A$82:$A$104,0),MATCH(集計2020年度酒販!T$5,集計pivot!$83:$83,0)),0)</f>
        <v>0</v>
      </c>
      <c r="W10" s="44">
        <f t="shared" si="4"/>
        <v>0</v>
      </c>
      <c r="X10" s="43">
        <f>IFERROR(INDEX(集計pivot!$4:$23,MATCH(集計2020年度酒販!$B10,集計pivot!$A$4:$A$23,0),MATCH(集計2020年度酒販!X$5,集計pivot!$4:$4,0)),0)</f>
        <v>0</v>
      </c>
      <c r="Y10" s="30">
        <f>IFERROR(INDEX(集計pivot!$28:$48,MATCH(集計2020年度酒販!$B10,集計pivot!$A$28:$A$49,0),MATCH(集計2020年度酒販!X$5,集計pivot!$28:$28,0)),0)</f>
        <v>0</v>
      </c>
      <c r="Z10" s="30">
        <f>IFERROR(INDEX(集計pivot!$83:$104,MATCH(集計2020年度酒販!$B10,集計pivot!$A$82:$A$104,0),MATCH(集計2020年度酒販!X$5,集計pivot!$83:$83,0)),0)</f>
        <v>0</v>
      </c>
      <c r="AA10" s="44">
        <f t="shared" si="5"/>
        <v>0</v>
      </c>
      <c r="AB10" s="43">
        <f>IFERROR(INDEX(集計pivot!$4:$23,MATCH(集計2020年度酒販!$B10,集計pivot!$A$4:$A$23,0),MATCH(集計2020年度酒販!AB$5,集計pivot!$4:$4,0)),0)</f>
        <v>0</v>
      </c>
      <c r="AC10" s="30">
        <f>IFERROR(INDEX(集計pivot!$28:$48,MATCH(集計2020年度酒販!$B10,集計pivot!$A$28:$A$49,0),MATCH(集計2020年度酒販!AB$5,集計pivot!$28:$28,0)),0)</f>
        <v>0</v>
      </c>
      <c r="AD10" s="30">
        <f>IFERROR(INDEX(集計pivot!$83:$104,MATCH(集計2020年度酒販!$B10,集計pivot!$A$82:$A$104,0),MATCH(集計2020年度酒販!AB$5,集計pivot!$83:$83,0)),0)</f>
        <v>0</v>
      </c>
      <c r="AE10" s="44">
        <f t="shared" si="6"/>
        <v>0</v>
      </c>
      <c r="AF10" s="43">
        <f>IFERROR(INDEX(集計pivot!$4:$23,MATCH(集計2020年度酒販!$B10,集計pivot!$A$4:$A$23,0),MATCH(集計2020年度酒販!AF$5,集計pivot!$4:$4,0)),0)</f>
        <v>0</v>
      </c>
      <c r="AG10" s="30">
        <f>IFERROR(INDEX(集計pivot!$28:$48,MATCH(集計2020年度酒販!$B10,集計pivot!$A$28:$A$49,0),MATCH(集計2020年度酒販!AF$5,集計pivot!$28:$28,0)),0)</f>
        <v>0</v>
      </c>
      <c r="AH10" s="30">
        <f>IFERROR(INDEX(集計pivot!$83:$104,MATCH(集計2020年度酒販!$B10,集計pivot!$A$82:$A$104,0),MATCH(集計2020年度酒販!AF$5,集計pivot!$83:$83,0)),0)</f>
        <v>0</v>
      </c>
      <c r="AI10" s="44">
        <f t="shared" si="7"/>
        <v>0</v>
      </c>
      <c r="AJ10" s="36">
        <f>IFERROR(INDEX(集計pivot!$4:$23,MATCH(集計2020年度酒販!$B10,集計pivot!$A$4:$A$23,0),MATCH(集計2020年度酒販!AJ$5,集計pivot!$4:$4,0)),0)</f>
        <v>0</v>
      </c>
      <c r="AK10" s="30">
        <f>IFERROR(INDEX(集計pivot!$28:$48,MATCH(集計2020年度酒販!$B10,集計pivot!$A$28:$A$49,0),MATCH(集計2020年度酒販!AJ$5,集計pivot!$28:$28,0)),0)</f>
        <v>0</v>
      </c>
      <c r="AL10" s="30">
        <f>IFERROR(INDEX(集計pivot!$83:$104,MATCH(集計2020年度酒販!$B10,集計pivot!$A$82:$A$104,0),MATCH(集計2020年度酒販!AJ$5,集計pivot!$83:$83,0)),0)</f>
        <v>0</v>
      </c>
      <c r="AM10" s="32">
        <f t="shared" si="8"/>
        <v>0</v>
      </c>
      <c r="AN10" s="43">
        <f>IFERROR(INDEX(集計pivot!$4:$23,MATCH(集計2020年度酒販!$B10,集計pivot!$A$4:$A$23,0),MATCH(集計2020年度酒販!AN$5,集計pivot!$4:$4,0)),0)</f>
        <v>0</v>
      </c>
      <c r="AO10" s="30">
        <f>IFERROR(INDEX(集計pivot!$28:$48,MATCH(集計2020年度酒販!$B10,集計pivot!$A$28:$A$49,0),MATCH(集計2020年度酒販!AN$5,集計pivot!$28:$28,0)),0)</f>
        <v>0</v>
      </c>
      <c r="AP10" s="30">
        <f>IFERROR(INDEX(集計pivot!$83:$104,MATCH(集計2020年度酒販!$B10,集計pivot!$A$82:$A$104,0),MATCH(集計2020年度酒販!AN$5,集計pivot!$83:$83,0)),0)</f>
        <v>0</v>
      </c>
      <c r="AQ10" s="44">
        <f t="shared" si="9"/>
        <v>0</v>
      </c>
      <c r="AR10" s="43">
        <f>IFERROR(INDEX(集計pivot!$4:$23,MATCH(集計2020年度酒販!$B10,集計pivot!$A$4:$A$23,0),MATCH(集計2020年度酒販!AR$5,集計pivot!$4:$4,0)),0)</f>
        <v>0</v>
      </c>
      <c r="AS10" s="30">
        <f>IFERROR(INDEX(集計pivot!$28:$48,MATCH(集計2020年度酒販!$B10,集計pivot!$A$28:$A$49,0),MATCH(集計2020年度酒販!AR$5,集計pivot!$28:$28,0)),0)</f>
        <v>0</v>
      </c>
      <c r="AT10" s="30">
        <f>IFERROR(INDEX(集計pivot!$83:$104,MATCH(集計2020年度酒販!$B10,集計pivot!$A$82:$A$104,0),MATCH(集計2020年度酒販!AR$5,集計pivot!$83:$83,0)),0)</f>
        <v>0</v>
      </c>
      <c r="AU10" s="44">
        <f t="shared" si="10"/>
        <v>0</v>
      </c>
      <c r="AV10" s="36">
        <f>IFERROR(INDEX(集計pivot!$4:$23,MATCH(集計2020年度酒販!$B10,集計pivot!$A$4:$A$23,0),MATCH(集計2020年度酒販!AV$5,集計pivot!$4:$4,0)),0)</f>
        <v>0</v>
      </c>
      <c r="AW10" s="30">
        <f>IFERROR(INDEX(集計pivot!$28:$48,MATCH(集計2020年度酒販!$B10,集計pivot!$A$28:$A$49,0),MATCH(集計2020年度酒販!AV$5,集計pivot!$28:$28,0)),0)</f>
        <v>0</v>
      </c>
      <c r="AX10" s="30">
        <f>IFERROR(INDEX(集計pivot!$83:$104,MATCH(集計2020年度酒販!$B10,集計pivot!$A$82:$A$104,0),MATCH(集計2020年度酒販!AV$5,集計pivot!$83:$83,0)),0)</f>
        <v>0</v>
      </c>
      <c r="AY10" s="30">
        <f t="shared" si="11"/>
        <v>0</v>
      </c>
      <c r="BB10" s="27">
        <f t="shared" si="12"/>
        <v>0</v>
      </c>
      <c r="BC10" s="27">
        <f t="shared" si="13"/>
        <v>0</v>
      </c>
    </row>
    <row r="11" spans="2:55" x14ac:dyDescent="0.55000000000000004">
      <c r="B11" s="32" t="str">
        <f>'master（記入例）'!AL7</f>
        <v>みりん</v>
      </c>
      <c r="C11" s="38">
        <v>0</v>
      </c>
      <c r="D11" s="43">
        <f>IFERROR(INDEX(集計pivot!$4:$23,MATCH(集計2020年度酒販!$B11,集計pivot!$A$4:$A$23,0),MATCH(集計2020年度酒販!D$5,集計pivot!$4:$4,0)),0)</f>
        <v>0</v>
      </c>
      <c r="E11" s="30">
        <f>IFERROR(INDEX(集計pivot!$28:$48,MATCH(集計2020年度酒販!$B11,集計pivot!$A$28:$A$49,0),MATCH(集計2020年度酒販!D$5,集計pivot!$28:$28,0)),0)</f>
        <v>0</v>
      </c>
      <c r="F11" s="30">
        <f>IFERROR(INDEX(集計pivot!$83:$104,MATCH(集計2020年度酒販!$B11,集計pivot!$A$82:$A$104,0),MATCH(集計2020年度酒販!D$5,集計pivot!$83:$83,0)),0)</f>
        <v>0</v>
      </c>
      <c r="G11" s="44">
        <f t="shared" si="0"/>
        <v>0</v>
      </c>
      <c r="H11" s="43">
        <f>IFERROR(INDEX(集計pivot!$4:$23,MATCH(集計2020年度酒販!$B11,集計pivot!$A$4:$A$23,0),MATCH(集計2020年度酒販!H$5,集計pivot!$4:$4,0)),0)</f>
        <v>0</v>
      </c>
      <c r="I11" s="30">
        <f>IFERROR(INDEX(集計pivot!$28:$48,MATCH(集計2020年度酒販!$B11,集計pivot!$A$28:$A$49,0),MATCH(集計2020年度酒販!H$5,集計pivot!$28:$28,0)),0)</f>
        <v>0</v>
      </c>
      <c r="J11" s="30">
        <f>IFERROR(INDEX(集計pivot!$83:$104,MATCH(集計2020年度酒販!$B11,集計pivot!$A$82:$A$104,0),MATCH(集計2020年度酒販!H$5,集計pivot!$83:$83,0)),0)</f>
        <v>0</v>
      </c>
      <c r="K11" s="44">
        <f t="shared" si="1"/>
        <v>0</v>
      </c>
      <c r="L11" s="43">
        <f>IFERROR(INDEX(集計pivot!$4:$23,MATCH(集計2020年度酒販!$B11,集計pivot!$A$4:$A$23,0),MATCH(集計2020年度酒販!L$5,集計pivot!$4:$4,0)),0)</f>
        <v>0</v>
      </c>
      <c r="M11" s="30">
        <f>IFERROR(INDEX(集計pivot!$28:$48,MATCH(集計2020年度酒販!$B11,集計pivot!$A$28:$A$49,0),MATCH(集計2020年度酒販!L$5,集計pivot!$28:$28,0)),0)</f>
        <v>0</v>
      </c>
      <c r="N11" s="30">
        <f>IFERROR(INDEX(集計pivot!$83:$104,MATCH(集計2020年度酒販!$B11,集計pivot!$A$82:$A$104,0),MATCH(集計2020年度酒販!L$5,集計pivot!$83:$83,0)),0)</f>
        <v>0</v>
      </c>
      <c r="O11" s="44">
        <f t="shared" si="2"/>
        <v>0</v>
      </c>
      <c r="P11" s="43">
        <f>IFERROR(INDEX(集計pivot!$4:$23,MATCH(集計2020年度酒販!$B11,集計pivot!$A$4:$A$23,0),MATCH(集計2020年度酒販!P$5,集計pivot!$4:$4,0)),0)</f>
        <v>0</v>
      </c>
      <c r="Q11" s="30">
        <f>IFERROR(INDEX(集計pivot!$28:$48,MATCH(集計2020年度酒販!$B11,集計pivot!$A$28:$A$49,0),MATCH(集計2020年度酒販!P$5,集計pivot!$28:$28,0)),0)</f>
        <v>0</v>
      </c>
      <c r="R11" s="30">
        <f>IFERROR(INDEX(集計pivot!$83:$104,MATCH(集計2020年度酒販!$B11,集計pivot!$A$82:$A$104,0),MATCH(集計2020年度酒販!P$5,集計pivot!$83:$83,0)),0)</f>
        <v>0</v>
      </c>
      <c r="S11" s="44">
        <f t="shared" si="3"/>
        <v>0</v>
      </c>
      <c r="T11" s="43">
        <f>IFERROR(INDEX(集計pivot!$4:$23,MATCH(集計2020年度酒販!$B11,集計pivot!$A$4:$A$23,0),MATCH(集計2020年度酒販!T$5,集計pivot!$4:$4,0)),0)</f>
        <v>0</v>
      </c>
      <c r="U11" s="30">
        <f>IFERROR(INDEX(集計pivot!$28:$48,MATCH(集計2020年度酒販!$B11,集計pivot!$A$28:$A$49,0),MATCH(集計2020年度酒販!T$5,集計pivot!$28:$28,0)),0)</f>
        <v>0</v>
      </c>
      <c r="V11" s="30">
        <f>IFERROR(INDEX(集計pivot!$83:$104,MATCH(集計2020年度酒販!$B11,集計pivot!$A$82:$A$104,0),MATCH(集計2020年度酒販!T$5,集計pivot!$83:$83,0)),0)</f>
        <v>0</v>
      </c>
      <c r="W11" s="44">
        <f t="shared" si="4"/>
        <v>0</v>
      </c>
      <c r="X11" s="43">
        <f>IFERROR(INDEX(集計pivot!$4:$23,MATCH(集計2020年度酒販!$B11,集計pivot!$A$4:$A$23,0),MATCH(集計2020年度酒販!X$5,集計pivot!$4:$4,0)),0)</f>
        <v>0</v>
      </c>
      <c r="Y11" s="30">
        <f>IFERROR(INDEX(集計pivot!$28:$48,MATCH(集計2020年度酒販!$B11,集計pivot!$A$28:$A$49,0),MATCH(集計2020年度酒販!X$5,集計pivot!$28:$28,0)),0)</f>
        <v>0</v>
      </c>
      <c r="Z11" s="30">
        <f>IFERROR(INDEX(集計pivot!$83:$104,MATCH(集計2020年度酒販!$B11,集計pivot!$A$82:$A$104,0),MATCH(集計2020年度酒販!X$5,集計pivot!$83:$83,0)),0)</f>
        <v>0</v>
      </c>
      <c r="AA11" s="44">
        <f t="shared" si="5"/>
        <v>0</v>
      </c>
      <c r="AB11" s="43">
        <f>IFERROR(INDEX(集計pivot!$4:$23,MATCH(集計2020年度酒販!$B11,集計pivot!$A$4:$A$23,0),MATCH(集計2020年度酒販!AB$5,集計pivot!$4:$4,0)),0)</f>
        <v>0</v>
      </c>
      <c r="AC11" s="30">
        <f>IFERROR(INDEX(集計pivot!$28:$48,MATCH(集計2020年度酒販!$B11,集計pivot!$A$28:$A$49,0),MATCH(集計2020年度酒販!AB$5,集計pivot!$28:$28,0)),0)</f>
        <v>0</v>
      </c>
      <c r="AD11" s="30">
        <f>IFERROR(INDEX(集計pivot!$83:$104,MATCH(集計2020年度酒販!$B11,集計pivot!$A$82:$A$104,0),MATCH(集計2020年度酒販!AB$5,集計pivot!$83:$83,0)),0)</f>
        <v>0</v>
      </c>
      <c r="AE11" s="44">
        <f t="shared" si="6"/>
        <v>0</v>
      </c>
      <c r="AF11" s="43">
        <f>IFERROR(INDEX(集計pivot!$4:$23,MATCH(集計2020年度酒販!$B11,集計pivot!$A$4:$A$23,0),MATCH(集計2020年度酒販!AF$5,集計pivot!$4:$4,0)),0)</f>
        <v>0</v>
      </c>
      <c r="AG11" s="30">
        <f>IFERROR(INDEX(集計pivot!$28:$48,MATCH(集計2020年度酒販!$B11,集計pivot!$A$28:$A$49,0),MATCH(集計2020年度酒販!AF$5,集計pivot!$28:$28,0)),0)</f>
        <v>0</v>
      </c>
      <c r="AH11" s="30">
        <f>IFERROR(INDEX(集計pivot!$83:$104,MATCH(集計2020年度酒販!$B11,集計pivot!$A$82:$A$104,0),MATCH(集計2020年度酒販!AF$5,集計pivot!$83:$83,0)),0)</f>
        <v>0</v>
      </c>
      <c r="AI11" s="44">
        <f t="shared" si="7"/>
        <v>0</v>
      </c>
      <c r="AJ11" s="36">
        <f>IFERROR(INDEX(集計pivot!$4:$23,MATCH(集計2020年度酒販!$B11,集計pivot!$A$4:$A$23,0),MATCH(集計2020年度酒販!AJ$5,集計pivot!$4:$4,0)),0)</f>
        <v>0</v>
      </c>
      <c r="AK11" s="30">
        <f>IFERROR(INDEX(集計pivot!$28:$48,MATCH(集計2020年度酒販!$B11,集計pivot!$A$28:$A$49,0),MATCH(集計2020年度酒販!AJ$5,集計pivot!$28:$28,0)),0)</f>
        <v>0</v>
      </c>
      <c r="AL11" s="30">
        <f>IFERROR(INDEX(集計pivot!$83:$104,MATCH(集計2020年度酒販!$B11,集計pivot!$A$82:$A$104,0),MATCH(集計2020年度酒販!AJ$5,集計pivot!$83:$83,0)),0)</f>
        <v>0</v>
      </c>
      <c r="AM11" s="32">
        <f t="shared" si="8"/>
        <v>0</v>
      </c>
      <c r="AN11" s="43">
        <f>IFERROR(INDEX(集計pivot!$4:$23,MATCH(集計2020年度酒販!$B11,集計pivot!$A$4:$A$23,0),MATCH(集計2020年度酒販!AN$5,集計pivot!$4:$4,0)),0)</f>
        <v>0</v>
      </c>
      <c r="AO11" s="30">
        <f>IFERROR(INDEX(集計pivot!$28:$48,MATCH(集計2020年度酒販!$B11,集計pivot!$A$28:$A$49,0),MATCH(集計2020年度酒販!AN$5,集計pivot!$28:$28,0)),0)</f>
        <v>0</v>
      </c>
      <c r="AP11" s="30">
        <f>IFERROR(INDEX(集計pivot!$83:$104,MATCH(集計2020年度酒販!$B11,集計pivot!$A$82:$A$104,0),MATCH(集計2020年度酒販!AN$5,集計pivot!$83:$83,0)),0)</f>
        <v>0</v>
      </c>
      <c r="AQ11" s="44">
        <f t="shared" si="9"/>
        <v>0</v>
      </c>
      <c r="AR11" s="43">
        <f>IFERROR(INDEX(集計pivot!$4:$23,MATCH(集計2020年度酒販!$B11,集計pivot!$A$4:$A$23,0),MATCH(集計2020年度酒販!AR$5,集計pivot!$4:$4,0)),0)</f>
        <v>0</v>
      </c>
      <c r="AS11" s="30">
        <f>IFERROR(INDEX(集計pivot!$28:$48,MATCH(集計2020年度酒販!$B11,集計pivot!$A$28:$A$49,0),MATCH(集計2020年度酒販!AR$5,集計pivot!$28:$28,0)),0)</f>
        <v>0</v>
      </c>
      <c r="AT11" s="30">
        <f>IFERROR(INDEX(集計pivot!$83:$104,MATCH(集計2020年度酒販!$B11,集計pivot!$A$82:$A$104,0),MATCH(集計2020年度酒販!AR$5,集計pivot!$83:$83,0)),0)</f>
        <v>0</v>
      </c>
      <c r="AU11" s="44">
        <f t="shared" si="10"/>
        <v>0</v>
      </c>
      <c r="AV11" s="36">
        <f>IFERROR(INDEX(集計pivot!$4:$23,MATCH(集計2020年度酒販!$B11,集計pivot!$A$4:$A$23,0),MATCH(集計2020年度酒販!AV$5,集計pivot!$4:$4,0)),0)</f>
        <v>0</v>
      </c>
      <c r="AW11" s="30">
        <f>IFERROR(INDEX(集計pivot!$28:$48,MATCH(集計2020年度酒販!$B11,集計pivot!$A$28:$A$49,0),MATCH(集計2020年度酒販!AV$5,集計pivot!$28:$28,0)),0)</f>
        <v>0</v>
      </c>
      <c r="AX11" s="30">
        <f>IFERROR(INDEX(集計pivot!$83:$104,MATCH(集計2020年度酒販!$B11,集計pivot!$A$82:$A$104,0),MATCH(集計2020年度酒販!AV$5,集計pivot!$83:$83,0)),0)</f>
        <v>0</v>
      </c>
      <c r="AY11" s="30">
        <f t="shared" si="11"/>
        <v>0</v>
      </c>
      <c r="BB11" s="27">
        <f t="shared" si="12"/>
        <v>0</v>
      </c>
      <c r="BC11" s="27">
        <f t="shared" si="13"/>
        <v>0</v>
      </c>
    </row>
    <row r="12" spans="2:55" x14ac:dyDescent="0.55000000000000004">
      <c r="B12" s="32" t="str">
        <f>'master（記入例）'!AL8</f>
        <v>ビール</v>
      </c>
      <c r="C12" s="38">
        <v>0</v>
      </c>
      <c r="D12" s="43">
        <f>IFERROR(INDEX(集計pivot!$4:$23,MATCH(集計2020年度酒販!$B12,集計pivot!$A$4:$A$23,0),MATCH(集計2020年度酒販!D$5,集計pivot!$4:$4,0)),0)</f>
        <v>0</v>
      </c>
      <c r="E12" s="30">
        <f>IFERROR(INDEX(集計pivot!$28:$48,MATCH(集計2020年度酒販!$B12,集計pivot!$A$28:$A$49,0),MATCH(集計2020年度酒販!D$5,集計pivot!$28:$28,0)),0)</f>
        <v>0</v>
      </c>
      <c r="F12" s="30">
        <f>IFERROR(INDEX(集計pivot!$83:$104,MATCH(集計2020年度酒販!$B12,集計pivot!$A$82:$A$104,0),MATCH(集計2020年度酒販!D$5,集計pivot!$83:$83,0)),0)</f>
        <v>0</v>
      </c>
      <c r="G12" s="44">
        <f t="shared" si="0"/>
        <v>0</v>
      </c>
      <c r="H12" s="43">
        <f>IFERROR(INDEX(集計pivot!$4:$23,MATCH(集計2020年度酒販!$B12,集計pivot!$A$4:$A$23,0),MATCH(集計2020年度酒販!H$5,集計pivot!$4:$4,0)),0)</f>
        <v>0</v>
      </c>
      <c r="I12" s="30">
        <f>IFERROR(INDEX(集計pivot!$28:$48,MATCH(集計2020年度酒販!$B12,集計pivot!$A$28:$A$49,0),MATCH(集計2020年度酒販!H$5,集計pivot!$28:$28,0)),0)</f>
        <v>0</v>
      </c>
      <c r="J12" s="30">
        <f>IFERROR(INDEX(集計pivot!$83:$104,MATCH(集計2020年度酒販!$B12,集計pivot!$A$82:$A$104,0),MATCH(集計2020年度酒販!H$5,集計pivot!$83:$83,0)),0)</f>
        <v>0</v>
      </c>
      <c r="K12" s="44">
        <f t="shared" si="1"/>
        <v>0</v>
      </c>
      <c r="L12" s="43">
        <f>IFERROR(INDEX(集計pivot!$4:$23,MATCH(集計2020年度酒販!$B12,集計pivot!$A$4:$A$23,0),MATCH(集計2020年度酒販!L$5,集計pivot!$4:$4,0)),0)</f>
        <v>0</v>
      </c>
      <c r="M12" s="30">
        <f>IFERROR(INDEX(集計pivot!$28:$48,MATCH(集計2020年度酒販!$B12,集計pivot!$A$28:$A$49,0),MATCH(集計2020年度酒販!L$5,集計pivot!$28:$28,0)),0)</f>
        <v>0</v>
      </c>
      <c r="N12" s="30">
        <f>IFERROR(INDEX(集計pivot!$83:$104,MATCH(集計2020年度酒販!$B12,集計pivot!$A$82:$A$104,0),MATCH(集計2020年度酒販!L$5,集計pivot!$83:$83,0)),0)</f>
        <v>0</v>
      </c>
      <c r="O12" s="44">
        <f t="shared" si="2"/>
        <v>0</v>
      </c>
      <c r="P12" s="43">
        <f>IFERROR(INDEX(集計pivot!$4:$23,MATCH(集計2020年度酒販!$B12,集計pivot!$A$4:$A$23,0),MATCH(集計2020年度酒販!P$5,集計pivot!$4:$4,0)),0)</f>
        <v>0</v>
      </c>
      <c r="Q12" s="30">
        <f>IFERROR(INDEX(集計pivot!$28:$48,MATCH(集計2020年度酒販!$B12,集計pivot!$A$28:$A$49,0),MATCH(集計2020年度酒販!P$5,集計pivot!$28:$28,0)),0)</f>
        <v>0</v>
      </c>
      <c r="R12" s="30">
        <f>IFERROR(INDEX(集計pivot!$83:$104,MATCH(集計2020年度酒販!$B12,集計pivot!$A$82:$A$104,0),MATCH(集計2020年度酒販!P$5,集計pivot!$83:$83,0)),0)</f>
        <v>0</v>
      </c>
      <c r="S12" s="44">
        <f t="shared" si="3"/>
        <v>0</v>
      </c>
      <c r="T12" s="43">
        <f>IFERROR(INDEX(集計pivot!$4:$23,MATCH(集計2020年度酒販!$B12,集計pivot!$A$4:$A$23,0),MATCH(集計2020年度酒販!T$5,集計pivot!$4:$4,0)),0)</f>
        <v>0</v>
      </c>
      <c r="U12" s="30">
        <f>IFERROR(INDEX(集計pivot!$28:$48,MATCH(集計2020年度酒販!$B12,集計pivot!$A$28:$A$49,0),MATCH(集計2020年度酒販!T$5,集計pivot!$28:$28,0)),0)</f>
        <v>0</v>
      </c>
      <c r="V12" s="30">
        <f>IFERROR(INDEX(集計pivot!$83:$104,MATCH(集計2020年度酒販!$B12,集計pivot!$A$82:$A$104,0),MATCH(集計2020年度酒販!T$5,集計pivot!$83:$83,0)),0)</f>
        <v>0</v>
      </c>
      <c r="W12" s="44">
        <f t="shared" si="4"/>
        <v>0</v>
      </c>
      <c r="X12" s="43">
        <f>IFERROR(INDEX(集計pivot!$4:$23,MATCH(集計2020年度酒販!$B12,集計pivot!$A$4:$A$23,0),MATCH(集計2020年度酒販!X$5,集計pivot!$4:$4,0)),0)</f>
        <v>0</v>
      </c>
      <c r="Y12" s="30">
        <f>IFERROR(INDEX(集計pivot!$28:$48,MATCH(集計2020年度酒販!$B12,集計pivot!$A$28:$A$49,0),MATCH(集計2020年度酒販!X$5,集計pivot!$28:$28,0)),0)</f>
        <v>0</v>
      </c>
      <c r="Z12" s="30">
        <f>IFERROR(INDEX(集計pivot!$83:$104,MATCH(集計2020年度酒販!$B12,集計pivot!$A$82:$A$104,0),MATCH(集計2020年度酒販!X$5,集計pivot!$83:$83,0)),0)</f>
        <v>0</v>
      </c>
      <c r="AA12" s="44">
        <f t="shared" si="5"/>
        <v>0</v>
      </c>
      <c r="AB12" s="43">
        <f>IFERROR(INDEX(集計pivot!$4:$23,MATCH(集計2020年度酒販!$B12,集計pivot!$A$4:$A$23,0),MATCH(集計2020年度酒販!AB$5,集計pivot!$4:$4,0)),0)</f>
        <v>0</v>
      </c>
      <c r="AC12" s="30">
        <f>IFERROR(INDEX(集計pivot!$28:$48,MATCH(集計2020年度酒販!$B12,集計pivot!$A$28:$A$49,0),MATCH(集計2020年度酒販!AB$5,集計pivot!$28:$28,0)),0)</f>
        <v>0</v>
      </c>
      <c r="AD12" s="30">
        <f>IFERROR(INDEX(集計pivot!$83:$104,MATCH(集計2020年度酒販!$B12,集計pivot!$A$82:$A$104,0),MATCH(集計2020年度酒販!AB$5,集計pivot!$83:$83,0)),0)</f>
        <v>0</v>
      </c>
      <c r="AE12" s="44">
        <f t="shared" si="6"/>
        <v>0</v>
      </c>
      <c r="AF12" s="43">
        <f>IFERROR(INDEX(集計pivot!$4:$23,MATCH(集計2020年度酒販!$B12,集計pivot!$A$4:$A$23,0),MATCH(集計2020年度酒販!AF$5,集計pivot!$4:$4,0)),0)</f>
        <v>0</v>
      </c>
      <c r="AG12" s="30">
        <f>IFERROR(INDEX(集計pivot!$28:$48,MATCH(集計2020年度酒販!$B12,集計pivot!$A$28:$A$49,0),MATCH(集計2020年度酒販!AF$5,集計pivot!$28:$28,0)),0)</f>
        <v>0</v>
      </c>
      <c r="AH12" s="30">
        <f>IFERROR(INDEX(集計pivot!$83:$104,MATCH(集計2020年度酒販!$B12,集計pivot!$A$82:$A$104,0),MATCH(集計2020年度酒販!AF$5,集計pivot!$83:$83,0)),0)</f>
        <v>0</v>
      </c>
      <c r="AI12" s="44">
        <f t="shared" si="7"/>
        <v>0</v>
      </c>
      <c r="AJ12" s="36">
        <f>IFERROR(INDEX(集計pivot!$4:$23,MATCH(集計2020年度酒販!$B12,集計pivot!$A$4:$A$23,0),MATCH(集計2020年度酒販!AJ$5,集計pivot!$4:$4,0)),0)</f>
        <v>0</v>
      </c>
      <c r="AK12" s="30">
        <f>IFERROR(INDEX(集計pivot!$28:$48,MATCH(集計2020年度酒販!$B12,集計pivot!$A$28:$A$49,0),MATCH(集計2020年度酒販!AJ$5,集計pivot!$28:$28,0)),0)</f>
        <v>0</v>
      </c>
      <c r="AL12" s="30">
        <f>IFERROR(INDEX(集計pivot!$83:$104,MATCH(集計2020年度酒販!$B12,集計pivot!$A$82:$A$104,0),MATCH(集計2020年度酒販!AJ$5,集計pivot!$83:$83,0)),0)</f>
        <v>0</v>
      </c>
      <c r="AM12" s="32">
        <f t="shared" si="8"/>
        <v>0</v>
      </c>
      <c r="AN12" s="43">
        <f>IFERROR(INDEX(集計pivot!$4:$23,MATCH(集計2020年度酒販!$B12,集計pivot!$A$4:$A$23,0),MATCH(集計2020年度酒販!AN$5,集計pivot!$4:$4,0)),0)</f>
        <v>0</v>
      </c>
      <c r="AO12" s="30">
        <f>IFERROR(INDEX(集計pivot!$28:$48,MATCH(集計2020年度酒販!$B12,集計pivot!$A$28:$A$49,0),MATCH(集計2020年度酒販!AN$5,集計pivot!$28:$28,0)),0)</f>
        <v>0</v>
      </c>
      <c r="AP12" s="30">
        <f>IFERROR(INDEX(集計pivot!$83:$104,MATCH(集計2020年度酒販!$B12,集計pivot!$A$82:$A$104,0),MATCH(集計2020年度酒販!AN$5,集計pivot!$83:$83,0)),0)</f>
        <v>0</v>
      </c>
      <c r="AQ12" s="44">
        <f t="shared" si="9"/>
        <v>0</v>
      </c>
      <c r="AR12" s="43">
        <f>IFERROR(INDEX(集計pivot!$4:$23,MATCH(集計2020年度酒販!$B12,集計pivot!$A$4:$A$23,0),MATCH(集計2020年度酒販!AR$5,集計pivot!$4:$4,0)),0)</f>
        <v>0</v>
      </c>
      <c r="AS12" s="30">
        <f>IFERROR(INDEX(集計pivot!$28:$48,MATCH(集計2020年度酒販!$B12,集計pivot!$A$28:$A$49,0),MATCH(集計2020年度酒販!AR$5,集計pivot!$28:$28,0)),0)</f>
        <v>0</v>
      </c>
      <c r="AT12" s="30">
        <f>IFERROR(INDEX(集計pivot!$83:$104,MATCH(集計2020年度酒販!$B12,集計pivot!$A$82:$A$104,0),MATCH(集計2020年度酒販!AR$5,集計pivot!$83:$83,0)),0)</f>
        <v>0</v>
      </c>
      <c r="AU12" s="44">
        <f t="shared" si="10"/>
        <v>0</v>
      </c>
      <c r="AV12" s="36">
        <f>IFERROR(INDEX(集計pivot!$4:$23,MATCH(集計2020年度酒販!$B12,集計pivot!$A$4:$A$23,0),MATCH(集計2020年度酒販!AV$5,集計pivot!$4:$4,0)),0)</f>
        <v>0</v>
      </c>
      <c r="AW12" s="30">
        <f>IFERROR(INDEX(集計pivot!$28:$48,MATCH(集計2020年度酒販!$B12,集計pivot!$A$28:$A$49,0),MATCH(集計2020年度酒販!AV$5,集計pivot!$28:$28,0)),0)</f>
        <v>0</v>
      </c>
      <c r="AX12" s="30">
        <f>IFERROR(INDEX(集計pivot!$83:$104,MATCH(集計2020年度酒販!$B12,集計pivot!$A$82:$A$104,0),MATCH(集計2020年度酒販!AV$5,集計pivot!$83:$83,0)),0)</f>
        <v>0</v>
      </c>
      <c r="AY12" s="30">
        <f t="shared" si="11"/>
        <v>0</v>
      </c>
      <c r="BB12" s="27">
        <f t="shared" si="12"/>
        <v>0</v>
      </c>
      <c r="BC12" s="27">
        <f t="shared" si="13"/>
        <v>0</v>
      </c>
    </row>
    <row r="13" spans="2:55" x14ac:dyDescent="0.55000000000000004">
      <c r="B13" s="32" t="str">
        <f>'master（記入例）'!AL9</f>
        <v>果実酒</v>
      </c>
      <c r="C13" s="38">
        <v>0</v>
      </c>
      <c r="D13" s="43">
        <f>IFERROR(INDEX(集計pivot!$4:$23,MATCH(集計2020年度酒販!$B13,集計pivot!$A$4:$A$23,0),MATCH(集計2020年度酒販!D$5,集計pivot!$4:$4,0)),0)</f>
        <v>0</v>
      </c>
      <c r="E13" s="30">
        <f>IFERROR(INDEX(集計pivot!$28:$48,MATCH(集計2020年度酒販!$B13,集計pivot!$A$28:$A$49,0),MATCH(集計2020年度酒販!D$5,集計pivot!$28:$28,0)),0)</f>
        <v>0</v>
      </c>
      <c r="F13" s="30">
        <f>IFERROR(INDEX(集計pivot!$83:$104,MATCH(集計2020年度酒販!$B13,集計pivot!$A$82:$A$104,0),MATCH(集計2020年度酒販!D$5,集計pivot!$83:$83,0)),0)</f>
        <v>0</v>
      </c>
      <c r="G13" s="44">
        <f t="shared" si="0"/>
        <v>0</v>
      </c>
      <c r="H13" s="43">
        <f>IFERROR(INDEX(集計pivot!$4:$23,MATCH(集計2020年度酒販!$B13,集計pivot!$A$4:$A$23,0),MATCH(集計2020年度酒販!H$5,集計pivot!$4:$4,0)),0)</f>
        <v>0</v>
      </c>
      <c r="I13" s="30">
        <f>IFERROR(INDEX(集計pivot!$28:$48,MATCH(集計2020年度酒販!$B13,集計pivot!$A$28:$A$49,0),MATCH(集計2020年度酒販!H$5,集計pivot!$28:$28,0)),0)</f>
        <v>0</v>
      </c>
      <c r="J13" s="30">
        <f>IFERROR(INDEX(集計pivot!$83:$104,MATCH(集計2020年度酒販!$B13,集計pivot!$A$82:$A$104,0),MATCH(集計2020年度酒販!H$5,集計pivot!$83:$83,0)),0)</f>
        <v>0</v>
      </c>
      <c r="K13" s="44">
        <f t="shared" si="1"/>
        <v>0</v>
      </c>
      <c r="L13" s="43">
        <f>IFERROR(INDEX(集計pivot!$4:$23,MATCH(集計2020年度酒販!$B13,集計pivot!$A$4:$A$23,0),MATCH(集計2020年度酒販!L$5,集計pivot!$4:$4,0)),0)</f>
        <v>0</v>
      </c>
      <c r="M13" s="30">
        <f>IFERROR(INDEX(集計pivot!$28:$48,MATCH(集計2020年度酒販!$B13,集計pivot!$A$28:$A$49,0),MATCH(集計2020年度酒販!L$5,集計pivot!$28:$28,0)),0)</f>
        <v>0</v>
      </c>
      <c r="N13" s="30">
        <f>IFERROR(INDEX(集計pivot!$83:$104,MATCH(集計2020年度酒販!$B13,集計pivot!$A$82:$A$104,0),MATCH(集計2020年度酒販!L$5,集計pivot!$83:$83,0)),0)</f>
        <v>0</v>
      </c>
      <c r="O13" s="44">
        <f t="shared" si="2"/>
        <v>0</v>
      </c>
      <c r="P13" s="43">
        <f>IFERROR(INDEX(集計pivot!$4:$23,MATCH(集計2020年度酒販!$B13,集計pivot!$A$4:$A$23,0),MATCH(集計2020年度酒販!P$5,集計pivot!$4:$4,0)),0)</f>
        <v>0</v>
      </c>
      <c r="Q13" s="30">
        <f>IFERROR(INDEX(集計pivot!$28:$48,MATCH(集計2020年度酒販!$B13,集計pivot!$A$28:$A$49,0),MATCH(集計2020年度酒販!P$5,集計pivot!$28:$28,0)),0)</f>
        <v>0</v>
      </c>
      <c r="R13" s="30">
        <f>IFERROR(INDEX(集計pivot!$83:$104,MATCH(集計2020年度酒販!$B13,集計pivot!$A$82:$A$104,0),MATCH(集計2020年度酒販!P$5,集計pivot!$83:$83,0)),0)</f>
        <v>0</v>
      </c>
      <c r="S13" s="44">
        <f t="shared" si="3"/>
        <v>0</v>
      </c>
      <c r="T13" s="43">
        <f>IFERROR(INDEX(集計pivot!$4:$23,MATCH(集計2020年度酒販!$B13,集計pivot!$A$4:$A$23,0),MATCH(集計2020年度酒販!T$5,集計pivot!$4:$4,0)),0)</f>
        <v>0</v>
      </c>
      <c r="U13" s="30">
        <f>IFERROR(INDEX(集計pivot!$28:$48,MATCH(集計2020年度酒販!$B13,集計pivot!$A$28:$A$49,0),MATCH(集計2020年度酒販!T$5,集計pivot!$28:$28,0)),0)</f>
        <v>0</v>
      </c>
      <c r="V13" s="30">
        <f>IFERROR(INDEX(集計pivot!$83:$104,MATCH(集計2020年度酒販!$B13,集計pivot!$A$82:$A$104,0),MATCH(集計2020年度酒販!T$5,集計pivot!$83:$83,0)),0)</f>
        <v>0</v>
      </c>
      <c r="W13" s="44">
        <f t="shared" si="4"/>
        <v>0</v>
      </c>
      <c r="X13" s="43">
        <f>IFERROR(INDEX(集計pivot!$4:$23,MATCH(集計2020年度酒販!$B13,集計pivot!$A$4:$A$23,0),MATCH(集計2020年度酒販!X$5,集計pivot!$4:$4,0)),0)</f>
        <v>0</v>
      </c>
      <c r="Y13" s="30">
        <f>IFERROR(INDEX(集計pivot!$28:$48,MATCH(集計2020年度酒販!$B13,集計pivot!$A$28:$A$49,0),MATCH(集計2020年度酒販!X$5,集計pivot!$28:$28,0)),0)</f>
        <v>0</v>
      </c>
      <c r="Z13" s="30">
        <f>IFERROR(INDEX(集計pivot!$83:$104,MATCH(集計2020年度酒販!$B13,集計pivot!$A$82:$A$104,0),MATCH(集計2020年度酒販!X$5,集計pivot!$83:$83,0)),0)</f>
        <v>0</v>
      </c>
      <c r="AA13" s="44">
        <f t="shared" si="5"/>
        <v>0</v>
      </c>
      <c r="AB13" s="43">
        <f>IFERROR(INDEX(集計pivot!$4:$23,MATCH(集計2020年度酒販!$B13,集計pivot!$A$4:$A$23,0),MATCH(集計2020年度酒販!AB$5,集計pivot!$4:$4,0)),0)</f>
        <v>0</v>
      </c>
      <c r="AC13" s="30">
        <f>IFERROR(INDEX(集計pivot!$28:$48,MATCH(集計2020年度酒販!$B13,集計pivot!$A$28:$A$49,0),MATCH(集計2020年度酒販!AB$5,集計pivot!$28:$28,0)),0)</f>
        <v>0</v>
      </c>
      <c r="AD13" s="30">
        <f>IFERROR(INDEX(集計pivot!$83:$104,MATCH(集計2020年度酒販!$B13,集計pivot!$A$82:$A$104,0),MATCH(集計2020年度酒販!AB$5,集計pivot!$83:$83,0)),0)</f>
        <v>0</v>
      </c>
      <c r="AE13" s="44">
        <f t="shared" si="6"/>
        <v>0</v>
      </c>
      <c r="AF13" s="43">
        <f>IFERROR(INDEX(集計pivot!$4:$23,MATCH(集計2020年度酒販!$B13,集計pivot!$A$4:$A$23,0),MATCH(集計2020年度酒販!AF$5,集計pivot!$4:$4,0)),0)</f>
        <v>0</v>
      </c>
      <c r="AG13" s="30">
        <f>IFERROR(INDEX(集計pivot!$28:$48,MATCH(集計2020年度酒販!$B13,集計pivot!$A$28:$A$49,0),MATCH(集計2020年度酒販!AF$5,集計pivot!$28:$28,0)),0)</f>
        <v>0</v>
      </c>
      <c r="AH13" s="30">
        <f>IFERROR(INDEX(集計pivot!$83:$104,MATCH(集計2020年度酒販!$B13,集計pivot!$A$82:$A$104,0),MATCH(集計2020年度酒販!AF$5,集計pivot!$83:$83,0)),0)</f>
        <v>0</v>
      </c>
      <c r="AI13" s="44">
        <f t="shared" si="7"/>
        <v>0</v>
      </c>
      <c r="AJ13" s="36">
        <f>IFERROR(INDEX(集計pivot!$4:$23,MATCH(集計2020年度酒販!$B13,集計pivot!$A$4:$A$23,0),MATCH(集計2020年度酒販!AJ$5,集計pivot!$4:$4,0)),0)</f>
        <v>0</v>
      </c>
      <c r="AK13" s="30">
        <f>IFERROR(INDEX(集計pivot!$28:$48,MATCH(集計2020年度酒販!$B13,集計pivot!$A$28:$A$49,0),MATCH(集計2020年度酒販!AJ$5,集計pivot!$28:$28,0)),0)</f>
        <v>0</v>
      </c>
      <c r="AL13" s="30">
        <f>IFERROR(INDEX(集計pivot!$83:$104,MATCH(集計2020年度酒販!$B13,集計pivot!$A$82:$A$104,0),MATCH(集計2020年度酒販!AJ$5,集計pivot!$83:$83,0)),0)</f>
        <v>0</v>
      </c>
      <c r="AM13" s="32">
        <f t="shared" si="8"/>
        <v>0</v>
      </c>
      <c r="AN13" s="43">
        <f>IFERROR(INDEX(集計pivot!$4:$23,MATCH(集計2020年度酒販!$B13,集計pivot!$A$4:$A$23,0),MATCH(集計2020年度酒販!AN$5,集計pivot!$4:$4,0)),0)</f>
        <v>0</v>
      </c>
      <c r="AO13" s="30">
        <f>IFERROR(INDEX(集計pivot!$28:$48,MATCH(集計2020年度酒販!$B13,集計pivot!$A$28:$A$49,0),MATCH(集計2020年度酒販!AN$5,集計pivot!$28:$28,0)),0)</f>
        <v>0</v>
      </c>
      <c r="AP13" s="30">
        <f>IFERROR(INDEX(集計pivot!$83:$104,MATCH(集計2020年度酒販!$B13,集計pivot!$A$82:$A$104,0),MATCH(集計2020年度酒販!AN$5,集計pivot!$83:$83,0)),0)</f>
        <v>0</v>
      </c>
      <c r="AQ13" s="44">
        <f t="shared" si="9"/>
        <v>0</v>
      </c>
      <c r="AR13" s="43">
        <f>IFERROR(INDEX(集計pivot!$4:$23,MATCH(集計2020年度酒販!$B13,集計pivot!$A$4:$A$23,0),MATCH(集計2020年度酒販!AR$5,集計pivot!$4:$4,0)),0)</f>
        <v>0</v>
      </c>
      <c r="AS13" s="30">
        <f>IFERROR(INDEX(集計pivot!$28:$48,MATCH(集計2020年度酒販!$B13,集計pivot!$A$28:$A$49,0),MATCH(集計2020年度酒販!AR$5,集計pivot!$28:$28,0)),0)</f>
        <v>0</v>
      </c>
      <c r="AT13" s="30">
        <f>IFERROR(INDEX(集計pivot!$83:$104,MATCH(集計2020年度酒販!$B13,集計pivot!$A$82:$A$104,0),MATCH(集計2020年度酒販!AR$5,集計pivot!$83:$83,0)),0)</f>
        <v>0</v>
      </c>
      <c r="AU13" s="44">
        <f t="shared" si="10"/>
        <v>0</v>
      </c>
      <c r="AV13" s="36">
        <f>IFERROR(INDEX(集計pivot!$4:$23,MATCH(集計2020年度酒販!$B13,集計pivot!$A$4:$A$23,0),MATCH(集計2020年度酒販!AV$5,集計pivot!$4:$4,0)),0)</f>
        <v>0</v>
      </c>
      <c r="AW13" s="30">
        <f>IFERROR(INDEX(集計pivot!$28:$48,MATCH(集計2020年度酒販!$B13,集計pivot!$A$28:$A$49,0),MATCH(集計2020年度酒販!AV$5,集計pivot!$28:$28,0)),0)</f>
        <v>0</v>
      </c>
      <c r="AX13" s="30">
        <f>IFERROR(INDEX(集計pivot!$83:$104,MATCH(集計2020年度酒販!$B13,集計pivot!$A$82:$A$104,0),MATCH(集計2020年度酒販!AV$5,集計pivot!$83:$83,0)),0)</f>
        <v>0</v>
      </c>
      <c r="AY13" s="30">
        <f t="shared" si="11"/>
        <v>0</v>
      </c>
      <c r="BB13" s="27">
        <f t="shared" si="12"/>
        <v>0</v>
      </c>
      <c r="BC13" s="27">
        <f t="shared" si="13"/>
        <v>0</v>
      </c>
    </row>
    <row r="14" spans="2:55" x14ac:dyDescent="0.55000000000000004">
      <c r="B14" s="32" t="str">
        <f>'master（記入例）'!AL10</f>
        <v>甘味果実酒</v>
      </c>
      <c r="C14" s="38">
        <v>0</v>
      </c>
      <c r="D14" s="43">
        <f>IFERROR(INDEX(集計pivot!$4:$23,MATCH(集計2020年度酒販!$B14,集計pivot!$A$4:$A$23,0),MATCH(集計2020年度酒販!D$5,集計pivot!$4:$4,0)),0)</f>
        <v>0</v>
      </c>
      <c r="E14" s="30">
        <f>IFERROR(INDEX(集計pivot!$28:$48,MATCH(集計2020年度酒販!$B14,集計pivot!$A$28:$A$49,0),MATCH(集計2020年度酒販!D$5,集計pivot!$28:$28,0)),0)</f>
        <v>0</v>
      </c>
      <c r="F14" s="30">
        <f>IFERROR(INDEX(集計pivot!$83:$104,MATCH(集計2020年度酒販!$B14,集計pivot!$A$82:$A$104,0),MATCH(集計2020年度酒販!D$5,集計pivot!$83:$83,0)),0)</f>
        <v>0</v>
      </c>
      <c r="G14" s="44">
        <f t="shared" si="0"/>
        <v>0</v>
      </c>
      <c r="H14" s="43">
        <f>IFERROR(INDEX(集計pivot!$4:$23,MATCH(集計2020年度酒販!$B14,集計pivot!$A$4:$A$23,0),MATCH(集計2020年度酒販!H$5,集計pivot!$4:$4,0)),0)</f>
        <v>0</v>
      </c>
      <c r="I14" s="30">
        <f>IFERROR(INDEX(集計pivot!$28:$48,MATCH(集計2020年度酒販!$B14,集計pivot!$A$28:$A$49,0),MATCH(集計2020年度酒販!H$5,集計pivot!$28:$28,0)),0)</f>
        <v>0</v>
      </c>
      <c r="J14" s="30">
        <f>IFERROR(INDEX(集計pivot!$83:$104,MATCH(集計2020年度酒販!$B14,集計pivot!$A$82:$A$104,0),MATCH(集計2020年度酒販!H$5,集計pivot!$83:$83,0)),0)</f>
        <v>0</v>
      </c>
      <c r="K14" s="44">
        <f t="shared" si="1"/>
        <v>0</v>
      </c>
      <c r="L14" s="43">
        <f>IFERROR(INDEX(集計pivot!$4:$23,MATCH(集計2020年度酒販!$B14,集計pivot!$A$4:$A$23,0),MATCH(集計2020年度酒販!L$5,集計pivot!$4:$4,0)),0)</f>
        <v>0</v>
      </c>
      <c r="M14" s="30">
        <f>IFERROR(INDEX(集計pivot!$28:$48,MATCH(集計2020年度酒販!$B14,集計pivot!$A$28:$A$49,0),MATCH(集計2020年度酒販!L$5,集計pivot!$28:$28,0)),0)</f>
        <v>0</v>
      </c>
      <c r="N14" s="30">
        <f>IFERROR(INDEX(集計pivot!$83:$104,MATCH(集計2020年度酒販!$B14,集計pivot!$A$82:$A$104,0),MATCH(集計2020年度酒販!L$5,集計pivot!$83:$83,0)),0)</f>
        <v>0</v>
      </c>
      <c r="O14" s="44">
        <f t="shared" si="2"/>
        <v>0</v>
      </c>
      <c r="P14" s="43">
        <f>IFERROR(INDEX(集計pivot!$4:$23,MATCH(集計2020年度酒販!$B14,集計pivot!$A$4:$A$23,0),MATCH(集計2020年度酒販!P$5,集計pivot!$4:$4,0)),0)</f>
        <v>0</v>
      </c>
      <c r="Q14" s="30">
        <f>IFERROR(INDEX(集計pivot!$28:$48,MATCH(集計2020年度酒販!$B14,集計pivot!$A$28:$A$49,0),MATCH(集計2020年度酒販!P$5,集計pivot!$28:$28,0)),0)</f>
        <v>0</v>
      </c>
      <c r="R14" s="30">
        <f>IFERROR(INDEX(集計pivot!$83:$104,MATCH(集計2020年度酒販!$B14,集計pivot!$A$82:$A$104,0),MATCH(集計2020年度酒販!P$5,集計pivot!$83:$83,0)),0)</f>
        <v>0</v>
      </c>
      <c r="S14" s="44">
        <f t="shared" si="3"/>
        <v>0</v>
      </c>
      <c r="T14" s="43">
        <f>IFERROR(INDEX(集計pivot!$4:$23,MATCH(集計2020年度酒販!$B14,集計pivot!$A$4:$A$23,0),MATCH(集計2020年度酒販!T$5,集計pivot!$4:$4,0)),0)</f>
        <v>0</v>
      </c>
      <c r="U14" s="30">
        <f>IFERROR(INDEX(集計pivot!$28:$48,MATCH(集計2020年度酒販!$B14,集計pivot!$A$28:$A$49,0),MATCH(集計2020年度酒販!T$5,集計pivot!$28:$28,0)),0)</f>
        <v>0</v>
      </c>
      <c r="V14" s="30">
        <f>IFERROR(INDEX(集計pivot!$83:$104,MATCH(集計2020年度酒販!$B14,集計pivot!$A$82:$A$104,0),MATCH(集計2020年度酒販!T$5,集計pivot!$83:$83,0)),0)</f>
        <v>0</v>
      </c>
      <c r="W14" s="44">
        <f t="shared" si="4"/>
        <v>0</v>
      </c>
      <c r="X14" s="43">
        <f>IFERROR(INDEX(集計pivot!$4:$23,MATCH(集計2020年度酒販!$B14,集計pivot!$A$4:$A$23,0),MATCH(集計2020年度酒販!X$5,集計pivot!$4:$4,0)),0)</f>
        <v>0</v>
      </c>
      <c r="Y14" s="30">
        <f>IFERROR(INDEX(集計pivot!$28:$48,MATCH(集計2020年度酒販!$B14,集計pivot!$A$28:$A$49,0),MATCH(集計2020年度酒販!X$5,集計pivot!$28:$28,0)),0)</f>
        <v>0</v>
      </c>
      <c r="Z14" s="30">
        <f>IFERROR(INDEX(集計pivot!$83:$104,MATCH(集計2020年度酒販!$B14,集計pivot!$A$82:$A$104,0),MATCH(集計2020年度酒販!X$5,集計pivot!$83:$83,0)),0)</f>
        <v>0</v>
      </c>
      <c r="AA14" s="44">
        <f t="shared" si="5"/>
        <v>0</v>
      </c>
      <c r="AB14" s="43">
        <f>IFERROR(INDEX(集計pivot!$4:$23,MATCH(集計2020年度酒販!$B14,集計pivot!$A$4:$A$23,0),MATCH(集計2020年度酒販!AB$5,集計pivot!$4:$4,0)),0)</f>
        <v>0</v>
      </c>
      <c r="AC14" s="30">
        <f>IFERROR(INDEX(集計pivot!$28:$48,MATCH(集計2020年度酒販!$B14,集計pivot!$A$28:$A$49,0),MATCH(集計2020年度酒販!AB$5,集計pivot!$28:$28,0)),0)</f>
        <v>0</v>
      </c>
      <c r="AD14" s="30">
        <f>IFERROR(INDEX(集計pivot!$83:$104,MATCH(集計2020年度酒販!$B14,集計pivot!$A$82:$A$104,0),MATCH(集計2020年度酒販!AB$5,集計pivot!$83:$83,0)),0)</f>
        <v>0</v>
      </c>
      <c r="AE14" s="44">
        <f t="shared" si="6"/>
        <v>0</v>
      </c>
      <c r="AF14" s="43">
        <f>IFERROR(INDEX(集計pivot!$4:$23,MATCH(集計2020年度酒販!$B14,集計pivot!$A$4:$A$23,0),MATCH(集計2020年度酒販!AF$5,集計pivot!$4:$4,0)),0)</f>
        <v>0</v>
      </c>
      <c r="AG14" s="30">
        <f>IFERROR(INDEX(集計pivot!$28:$48,MATCH(集計2020年度酒販!$B14,集計pivot!$A$28:$A$49,0),MATCH(集計2020年度酒販!AF$5,集計pivot!$28:$28,0)),0)</f>
        <v>0</v>
      </c>
      <c r="AH14" s="30">
        <f>IFERROR(INDEX(集計pivot!$83:$104,MATCH(集計2020年度酒販!$B14,集計pivot!$A$82:$A$104,0),MATCH(集計2020年度酒販!AF$5,集計pivot!$83:$83,0)),0)</f>
        <v>0</v>
      </c>
      <c r="AI14" s="44">
        <f t="shared" si="7"/>
        <v>0</v>
      </c>
      <c r="AJ14" s="36">
        <f>IFERROR(INDEX(集計pivot!$4:$23,MATCH(集計2020年度酒販!$B14,集計pivot!$A$4:$A$23,0),MATCH(集計2020年度酒販!AJ$5,集計pivot!$4:$4,0)),0)</f>
        <v>0</v>
      </c>
      <c r="AK14" s="30">
        <f>IFERROR(INDEX(集計pivot!$28:$48,MATCH(集計2020年度酒販!$B14,集計pivot!$A$28:$A$49,0),MATCH(集計2020年度酒販!AJ$5,集計pivot!$28:$28,0)),0)</f>
        <v>0</v>
      </c>
      <c r="AL14" s="30">
        <f>IFERROR(INDEX(集計pivot!$83:$104,MATCH(集計2020年度酒販!$B14,集計pivot!$A$82:$A$104,0),MATCH(集計2020年度酒販!AJ$5,集計pivot!$83:$83,0)),0)</f>
        <v>0</v>
      </c>
      <c r="AM14" s="32">
        <f t="shared" si="8"/>
        <v>0</v>
      </c>
      <c r="AN14" s="43">
        <f>IFERROR(INDEX(集計pivot!$4:$23,MATCH(集計2020年度酒販!$B14,集計pivot!$A$4:$A$23,0),MATCH(集計2020年度酒販!AN$5,集計pivot!$4:$4,0)),0)</f>
        <v>0</v>
      </c>
      <c r="AO14" s="30">
        <f>IFERROR(INDEX(集計pivot!$28:$48,MATCH(集計2020年度酒販!$B14,集計pivot!$A$28:$A$49,0),MATCH(集計2020年度酒販!AN$5,集計pivot!$28:$28,0)),0)</f>
        <v>0</v>
      </c>
      <c r="AP14" s="30">
        <f>IFERROR(INDEX(集計pivot!$83:$104,MATCH(集計2020年度酒販!$B14,集計pivot!$A$82:$A$104,0),MATCH(集計2020年度酒販!AN$5,集計pivot!$83:$83,0)),0)</f>
        <v>0</v>
      </c>
      <c r="AQ14" s="44">
        <f t="shared" si="9"/>
        <v>0</v>
      </c>
      <c r="AR14" s="43">
        <f>IFERROR(INDEX(集計pivot!$4:$23,MATCH(集計2020年度酒販!$B14,集計pivot!$A$4:$A$23,0),MATCH(集計2020年度酒販!AR$5,集計pivot!$4:$4,0)),0)</f>
        <v>0</v>
      </c>
      <c r="AS14" s="30">
        <f>IFERROR(INDEX(集計pivot!$28:$48,MATCH(集計2020年度酒販!$B14,集計pivot!$A$28:$A$49,0),MATCH(集計2020年度酒販!AR$5,集計pivot!$28:$28,0)),0)</f>
        <v>0</v>
      </c>
      <c r="AT14" s="30">
        <f>IFERROR(INDEX(集計pivot!$83:$104,MATCH(集計2020年度酒販!$B14,集計pivot!$A$82:$A$104,0),MATCH(集計2020年度酒販!AR$5,集計pivot!$83:$83,0)),0)</f>
        <v>0</v>
      </c>
      <c r="AU14" s="44">
        <f t="shared" si="10"/>
        <v>0</v>
      </c>
      <c r="AV14" s="36">
        <f>IFERROR(INDEX(集計pivot!$4:$23,MATCH(集計2020年度酒販!$B14,集計pivot!$A$4:$A$23,0),MATCH(集計2020年度酒販!AV$5,集計pivot!$4:$4,0)),0)</f>
        <v>0</v>
      </c>
      <c r="AW14" s="30">
        <f>IFERROR(INDEX(集計pivot!$28:$48,MATCH(集計2020年度酒販!$B14,集計pivot!$A$28:$A$49,0),MATCH(集計2020年度酒販!AV$5,集計pivot!$28:$28,0)),0)</f>
        <v>0</v>
      </c>
      <c r="AX14" s="30">
        <f>IFERROR(INDEX(集計pivot!$83:$104,MATCH(集計2020年度酒販!$B14,集計pivot!$A$82:$A$104,0),MATCH(集計2020年度酒販!AV$5,集計pivot!$83:$83,0)),0)</f>
        <v>0</v>
      </c>
      <c r="AY14" s="30">
        <f t="shared" si="11"/>
        <v>0</v>
      </c>
      <c r="BB14" s="27">
        <f t="shared" si="12"/>
        <v>0</v>
      </c>
      <c r="BC14" s="27">
        <f t="shared" si="13"/>
        <v>0</v>
      </c>
    </row>
    <row r="15" spans="2:55" x14ac:dyDescent="0.55000000000000004">
      <c r="B15" s="32" t="str">
        <f>'master（記入例）'!AL11</f>
        <v>ウイスキー</v>
      </c>
      <c r="C15" s="38">
        <v>0</v>
      </c>
      <c r="D15" s="43">
        <f>IFERROR(INDEX(集計pivot!$4:$23,MATCH(集計2020年度酒販!$B15,集計pivot!$A$4:$A$23,0),MATCH(集計2020年度酒販!D$5,集計pivot!$4:$4,0)),0)</f>
        <v>0</v>
      </c>
      <c r="E15" s="30">
        <f>IFERROR(INDEX(集計pivot!$28:$48,MATCH(集計2020年度酒販!$B15,集計pivot!$A$28:$A$49,0),MATCH(集計2020年度酒販!D$5,集計pivot!$28:$28,0)),0)</f>
        <v>0</v>
      </c>
      <c r="F15" s="30">
        <f>IFERROR(INDEX(集計pivot!$83:$104,MATCH(集計2020年度酒販!$B15,集計pivot!$A$82:$A$104,0),MATCH(集計2020年度酒販!D$5,集計pivot!$83:$83,0)),0)</f>
        <v>0</v>
      </c>
      <c r="G15" s="44">
        <f t="shared" si="0"/>
        <v>0</v>
      </c>
      <c r="H15" s="43">
        <f>IFERROR(INDEX(集計pivot!$4:$23,MATCH(集計2020年度酒販!$B15,集計pivot!$A$4:$A$23,0),MATCH(集計2020年度酒販!H$5,集計pivot!$4:$4,0)),0)</f>
        <v>0</v>
      </c>
      <c r="I15" s="30">
        <f>IFERROR(INDEX(集計pivot!$28:$48,MATCH(集計2020年度酒販!$B15,集計pivot!$A$28:$A$49,0),MATCH(集計2020年度酒販!H$5,集計pivot!$28:$28,0)),0)</f>
        <v>0</v>
      </c>
      <c r="J15" s="30">
        <f>IFERROR(INDEX(集計pivot!$83:$104,MATCH(集計2020年度酒販!$B15,集計pivot!$A$82:$A$104,0),MATCH(集計2020年度酒販!H$5,集計pivot!$83:$83,0)),0)</f>
        <v>0</v>
      </c>
      <c r="K15" s="44">
        <f t="shared" si="1"/>
        <v>0</v>
      </c>
      <c r="L15" s="43">
        <f>IFERROR(INDEX(集計pivot!$4:$23,MATCH(集計2020年度酒販!$B15,集計pivot!$A$4:$A$23,0),MATCH(集計2020年度酒販!L$5,集計pivot!$4:$4,0)),0)</f>
        <v>0</v>
      </c>
      <c r="M15" s="30">
        <f>IFERROR(INDEX(集計pivot!$28:$48,MATCH(集計2020年度酒販!$B15,集計pivot!$A$28:$A$49,0),MATCH(集計2020年度酒販!L$5,集計pivot!$28:$28,0)),0)</f>
        <v>0</v>
      </c>
      <c r="N15" s="30">
        <f>IFERROR(INDEX(集計pivot!$83:$104,MATCH(集計2020年度酒販!$B15,集計pivot!$A$82:$A$104,0),MATCH(集計2020年度酒販!L$5,集計pivot!$83:$83,0)),0)</f>
        <v>0</v>
      </c>
      <c r="O15" s="44">
        <f t="shared" si="2"/>
        <v>0</v>
      </c>
      <c r="P15" s="43">
        <f>IFERROR(INDEX(集計pivot!$4:$23,MATCH(集計2020年度酒販!$B15,集計pivot!$A$4:$A$23,0),MATCH(集計2020年度酒販!P$5,集計pivot!$4:$4,0)),0)</f>
        <v>0</v>
      </c>
      <c r="Q15" s="30">
        <f>IFERROR(INDEX(集計pivot!$28:$48,MATCH(集計2020年度酒販!$B15,集計pivot!$A$28:$A$49,0),MATCH(集計2020年度酒販!P$5,集計pivot!$28:$28,0)),0)</f>
        <v>0</v>
      </c>
      <c r="R15" s="30">
        <f>IFERROR(INDEX(集計pivot!$83:$104,MATCH(集計2020年度酒販!$B15,集計pivot!$A$82:$A$104,0),MATCH(集計2020年度酒販!P$5,集計pivot!$83:$83,0)),0)</f>
        <v>0</v>
      </c>
      <c r="S15" s="44">
        <f t="shared" si="3"/>
        <v>0</v>
      </c>
      <c r="T15" s="43">
        <f>IFERROR(INDEX(集計pivot!$4:$23,MATCH(集計2020年度酒販!$B15,集計pivot!$A$4:$A$23,0),MATCH(集計2020年度酒販!T$5,集計pivot!$4:$4,0)),0)</f>
        <v>0</v>
      </c>
      <c r="U15" s="30">
        <f>IFERROR(INDEX(集計pivot!$28:$48,MATCH(集計2020年度酒販!$B15,集計pivot!$A$28:$A$49,0),MATCH(集計2020年度酒販!T$5,集計pivot!$28:$28,0)),0)</f>
        <v>0</v>
      </c>
      <c r="V15" s="30">
        <f>IFERROR(INDEX(集計pivot!$83:$104,MATCH(集計2020年度酒販!$B15,集計pivot!$A$82:$A$104,0),MATCH(集計2020年度酒販!T$5,集計pivot!$83:$83,0)),0)</f>
        <v>0</v>
      </c>
      <c r="W15" s="44">
        <f t="shared" si="4"/>
        <v>0</v>
      </c>
      <c r="X15" s="43">
        <f>IFERROR(INDEX(集計pivot!$4:$23,MATCH(集計2020年度酒販!$B15,集計pivot!$A$4:$A$23,0),MATCH(集計2020年度酒販!X$5,集計pivot!$4:$4,0)),0)</f>
        <v>0</v>
      </c>
      <c r="Y15" s="30">
        <f>IFERROR(INDEX(集計pivot!$28:$48,MATCH(集計2020年度酒販!$B15,集計pivot!$A$28:$A$49,0),MATCH(集計2020年度酒販!X$5,集計pivot!$28:$28,0)),0)</f>
        <v>0</v>
      </c>
      <c r="Z15" s="30">
        <f>IFERROR(INDEX(集計pivot!$83:$104,MATCH(集計2020年度酒販!$B15,集計pivot!$A$82:$A$104,0),MATCH(集計2020年度酒販!X$5,集計pivot!$83:$83,0)),0)</f>
        <v>0</v>
      </c>
      <c r="AA15" s="44">
        <f t="shared" si="5"/>
        <v>0</v>
      </c>
      <c r="AB15" s="43">
        <f>IFERROR(INDEX(集計pivot!$4:$23,MATCH(集計2020年度酒販!$B15,集計pivot!$A$4:$A$23,0),MATCH(集計2020年度酒販!AB$5,集計pivot!$4:$4,0)),0)</f>
        <v>0</v>
      </c>
      <c r="AC15" s="30">
        <f>IFERROR(INDEX(集計pivot!$28:$48,MATCH(集計2020年度酒販!$B15,集計pivot!$A$28:$A$49,0),MATCH(集計2020年度酒販!AB$5,集計pivot!$28:$28,0)),0)</f>
        <v>0</v>
      </c>
      <c r="AD15" s="30">
        <f>IFERROR(INDEX(集計pivot!$83:$104,MATCH(集計2020年度酒販!$B15,集計pivot!$A$82:$A$104,0),MATCH(集計2020年度酒販!AB$5,集計pivot!$83:$83,0)),0)</f>
        <v>0</v>
      </c>
      <c r="AE15" s="44">
        <f t="shared" si="6"/>
        <v>0</v>
      </c>
      <c r="AF15" s="43">
        <f>IFERROR(INDEX(集計pivot!$4:$23,MATCH(集計2020年度酒販!$B15,集計pivot!$A$4:$A$23,0),MATCH(集計2020年度酒販!AF$5,集計pivot!$4:$4,0)),0)</f>
        <v>0</v>
      </c>
      <c r="AG15" s="30">
        <f>IFERROR(INDEX(集計pivot!$28:$48,MATCH(集計2020年度酒販!$B15,集計pivot!$A$28:$A$49,0),MATCH(集計2020年度酒販!AF$5,集計pivot!$28:$28,0)),0)</f>
        <v>0</v>
      </c>
      <c r="AH15" s="30">
        <f>IFERROR(INDEX(集計pivot!$83:$104,MATCH(集計2020年度酒販!$B15,集計pivot!$A$82:$A$104,0),MATCH(集計2020年度酒販!AF$5,集計pivot!$83:$83,0)),0)</f>
        <v>0</v>
      </c>
      <c r="AI15" s="44">
        <f t="shared" si="7"/>
        <v>0</v>
      </c>
      <c r="AJ15" s="36">
        <f>IFERROR(INDEX(集計pivot!$4:$23,MATCH(集計2020年度酒販!$B15,集計pivot!$A$4:$A$23,0),MATCH(集計2020年度酒販!AJ$5,集計pivot!$4:$4,0)),0)</f>
        <v>0</v>
      </c>
      <c r="AK15" s="30">
        <f>IFERROR(INDEX(集計pivot!$28:$48,MATCH(集計2020年度酒販!$B15,集計pivot!$A$28:$A$49,0),MATCH(集計2020年度酒販!AJ$5,集計pivot!$28:$28,0)),0)</f>
        <v>0</v>
      </c>
      <c r="AL15" s="30">
        <f>IFERROR(INDEX(集計pivot!$83:$104,MATCH(集計2020年度酒販!$B15,集計pivot!$A$82:$A$104,0),MATCH(集計2020年度酒販!AJ$5,集計pivot!$83:$83,0)),0)</f>
        <v>0</v>
      </c>
      <c r="AM15" s="32">
        <f t="shared" si="8"/>
        <v>0</v>
      </c>
      <c r="AN15" s="43">
        <f>IFERROR(INDEX(集計pivot!$4:$23,MATCH(集計2020年度酒販!$B15,集計pivot!$A$4:$A$23,0),MATCH(集計2020年度酒販!AN$5,集計pivot!$4:$4,0)),0)</f>
        <v>0</v>
      </c>
      <c r="AO15" s="30">
        <f>IFERROR(INDEX(集計pivot!$28:$48,MATCH(集計2020年度酒販!$B15,集計pivot!$A$28:$A$49,0),MATCH(集計2020年度酒販!AN$5,集計pivot!$28:$28,0)),0)</f>
        <v>0</v>
      </c>
      <c r="AP15" s="30">
        <f>IFERROR(INDEX(集計pivot!$83:$104,MATCH(集計2020年度酒販!$B15,集計pivot!$A$82:$A$104,0),MATCH(集計2020年度酒販!AN$5,集計pivot!$83:$83,0)),0)</f>
        <v>0</v>
      </c>
      <c r="AQ15" s="44">
        <f t="shared" si="9"/>
        <v>0</v>
      </c>
      <c r="AR15" s="43">
        <f>IFERROR(INDEX(集計pivot!$4:$23,MATCH(集計2020年度酒販!$B15,集計pivot!$A$4:$A$23,0),MATCH(集計2020年度酒販!AR$5,集計pivot!$4:$4,0)),0)</f>
        <v>0</v>
      </c>
      <c r="AS15" s="30">
        <f>IFERROR(INDEX(集計pivot!$28:$48,MATCH(集計2020年度酒販!$B15,集計pivot!$A$28:$A$49,0),MATCH(集計2020年度酒販!AR$5,集計pivot!$28:$28,0)),0)</f>
        <v>0</v>
      </c>
      <c r="AT15" s="30">
        <f>IFERROR(INDEX(集計pivot!$83:$104,MATCH(集計2020年度酒販!$B15,集計pivot!$A$82:$A$104,0),MATCH(集計2020年度酒販!AR$5,集計pivot!$83:$83,0)),0)</f>
        <v>0</v>
      </c>
      <c r="AU15" s="44">
        <f t="shared" si="10"/>
        <v>0</v>
      </c>
      <c r="AV15" s="36">
        <f>IFERROR(INDEX(集計pivot!$4:$23,MATCH(集計2020年度酒販!$B15,集計pivot!$A$4:$A$23,0),MATCH(集計2020年度酒販!AV$5,集計pivot!$4:$4,0)),0)</f>
        <v>0</v>
      </c>
      <c r="AW15" s="30">
        <f>IFERROR(INDEX(集計pivot!$28:$48,MATCH(集計2020年度酒販!$B15,集計pivot!$A$28:$A$49,0),MATCH(集計2020年度酒販!AV$5,集計pivot!$28:$28,0)),0)</f>
        <v>0</v>
      </c>
      <c r="AX15" s="30">
        <f>IFERROR(INDEX(集計pivot!$83:$104,MATCH(集計2020年度酒販!$B15,集計pivot!$A$82:$A$104,0),MATCH(集計2020年度酒販!AV$5,集計pivot!$83:$83,0)),0)</f>
        <v>0</v>
      </c>
      <c r="AY15" s="30">
        <f t="shared" si="11"/>
        <v>0</v>
      </c>
      <c r="BB15" s="27">
        <f t="shared" si="12"/>
        <v>0</v>
      </c>
      <c r="BC15" s="27">
        <f t="shared" si="13"/>
        <v>0</v>
      </c>
    </row>
    <row r="16" spans="2:55" x14ac:dyDescent="0.55000000000000004">
      <c r="B16" s="32" t="str">
        <f>'master（記入例）'!AL12</f>
        <v>ブランデー</v>
      </c>
      <c r="C16" s="38">
        <v>0</v>
      </c>
      <c r="D16" s="43">
        <f>IFERROR(INDEX(集計pivot!$4:$23,MATCH(集計2020年度酒販!$B16,集計pivot!$A$4:$A$23,0),MATCH(集計2020年度酒販!D$5,集計pivot!$4:$4,0)),0)</f>
        <v>0</v>
      </c>
      <c r="E16" s="30">
        <f>IFERROR(INDEX(集計pivot!$28:$48,MATCH(集計2020年度酒販!$B16,集計pivot!$A$28:$A$49,0),MATCH(集計2020年度酒販!D$5,集計pivot!$28:$28,0)),0)</f>
        <v>0</v>
      </c>
      <c r="F16" s="30">
        <f>IFERROR(INDEX(集計pivot!$83:$104,MATCH(集計2020年度酒販!$B16,集計pivot!$A$82:$A$104,0),MATCH(集計2020年度酒販!D$5,集計pivot!$83:$83,0)),0)</f>
        <v>0</v>
      </c>
      <c r="G16" s="44">
        <f t="shared" si="0"/>
        <v>0</v>
      </c>
      <c r="H16" s="43">
        <f>IFERROR(INDEX(集計pivot!$4:$23,MATCH(集計2020年度酒販!$B16,集計pivot!$A$4:$A$23,0),MATCH(集計2020年度酒販!H$5,集計pivot!$4:$4,0)),0)</f>
        <v>0</v>
      </c>
      <c r="I16" s="30">
        <f>IFERROR(INDEX(集計pivot!$28:$48,MATCH(集計2020年度酒販!$B16,集計pivot!$A$28:$A$49,0),MATCH(集計2020年度酒販!H$5,集計pivot!$28:$28,0)),0)</f>
        <v>0</v>
      </c>
      <c r="J16" s="30">
        <f>IFERROR(INDEX(集計pivot!$83:$104,MATCH(集計2020年度酒販!$B16,集計pivot!$A$82:$A$104,0),MATCH(集計2020年度酒販!H$5,集計pivot!$83:$83,0)),0)</f>
        <v>0</v>
      </c>
      <c r="K16" s="44">
        <f t="shared" si="1"/>
        <v>0</v>
      </c>
      <c r="L16" s="43">
        <f>IFERROR(INDEX(集計pivot!$4:$23,MATCH(集計2020年度酒販!$B16,集計pivot!$A$4:$A$23,0),MATCH(集計2020年度酒販!L$5,集計pivot!$4:$4,0)),0)</f>
        <v>0</v>
      </c>
      <c r="M16" s="30">
        <f>IFERROR(INDEX(集計pivot!$28:$48,MATCH(集計2020年度酒販!$B16,集計pivot!$A$28:$A$49,0),MATCH(集計2020年度酒販!L$5,集計pivot!$28:$28,0)),0)</f>
        <v>0</v>
      </c>
      <c r="N16" s="30">
        <f>IFERROR(INDEX(集計pivot!$83:$104,MATCH(集計2020年度酒販!$B16,集計pivot!$A$82:$A$104,0),MATCH(集計2020年度酒販!L$5,集計pivot!$83:$83,0)),0)</f>
        <v>0</v>
      </c>
      <c r="O16" s="44">
        <f t="shared" si="2"/>
        <v>0</v>
      </c>
      <c r="P16" s="43">
        <f>IFERROR(INDEX(集計pivot!$4:$23,MATCH(集計2020年度酒販!$B16,集計pivot!$A$4:$A$23,0),MATCH(集計2020年度酒販!P$5,集計pivot!$4:$4,0)),0)</f>
        <v>0</v>
      </c>
      <c r="Q16" s="30">
        <f>IFERROR(INDEX(集計pivot!$28:$48,MATCH(集計2020年度酒販!$B16,集計pivot!$A$28:$A$49,0),MATCH(集計2020年度酒販!P$5,集計pivot!$28:$28,0)),0)</f>
        <v>0</v>
      </c>
      <c r="R16" s="30">
        <f>IFERROR(INDEX(集計pivot!$83:$104,MATCH(集計2020年度酒販!$B16,集計pivot!$A$82:$A$104,0),MATCH(集計2020年度酒販!P$5,集計pivot!$83:$83,0)),0)</f>
        <v>0</v>
      </c>
      <c r="S16" s="44">
        <f t="shared" si="3"/>
        <v>0</v>
      </c>
      <c r="T16" s="43">
        <f>IFERROR(INDEX(集計pivot!$4:$23,MATCH(集計2020年度酒販!$B16,集計pivot!$A$4:$A$23,0),MATCH(集計2020年度酒販!T$5,集計pivot!$4:$4,0)),0)</f>
        <v>0</v>
      </c>
      <c r="U16" s="30">
        <f>IFERROR(INDEX(集計pivot!$28:$48,MATCH(集計2020年度酒販!$B16,集計pivot!$A$28:$A$49,0),MATCH(集計2020年度酒販!T$5,集計pivot!$28:$28,0)),0)</f>
        <v>0</v>
      </c>
      <c r="V16" s="30">
        <f>IFERROR(INDEX(集計pivot!$83:$104,MATCH(集計2020年度酒販!$B16,集計pivot!$A$82:$A$104,0),MATCH(集計2020年度酒販!T$5,集計pivot!$83:$83,0)),0)</f>
        <v>0</v>
      </c>
      <c r="W16" s="44">
        <f t="shared" si="4"/>
        <v>0</v>
      </c>
      <c r="X16" s="43">
        <f>IFERROR(INDEX(集計pivot!$4:$23,MATCH(集計2020年度酒販!$B16,集計pivot!$A$4:$A$23,0),MATCH(集計2020年度酒販!X$5,集計pivot!$4:$4,0)),0)</f>
        <v>0</v>
      </c>
      <c r="Y16" s="30">
        <f>IFERROR(INDEX(集計pivot!$28:$48,MATCH(集計2020年度酒販!$B16,集計pivot!$A$28:$A$49,0),MATCH(集計2020年度酒販!X$5,集計pivot!$28:$28,0)),0)</f>
        <v>0</v>
      </c>
      <c r="Z16" s="30">
        <f>IFERROR(INDEX(集計pivot!$83:$104,MATCH(集計2020年度酒販!$B16,集計pivot!$A$82:$A$104,0),MATCH(集計2020年度酒販!X$5,集計pivot!$83:$83,0)),0)</f>
        <v>0</v>
      </c>
      <c r="AA16" s="44">
        <f t="shared" si="5"/>
        <v>0</v>
      </c>
      <c r="AB16" s="43">
        <f>IFERROR(INDEX(集計pivot!$4:$23,MATCH(集計2020年度酒販!$B16,集計pivot!$A$4:$A$23,0),MATCH(集計2020年度酒販!AB$5,集計pivot!$4:$4,0)),0)</f>
        <v>0</v>
      </c>
      <c r="AC16" s="30">
        <f>IFERROR(INDEX(集計pivot!$28:$48,MATCH(集計2020年度酒販!$B16,集計pivot!$A$28:$A$49,0),MATCH(集計2020年度酒販!AB$5,集計pivot!$28:$28,0)),0)</f>
        <v>0</v>
      </c>
      <c r="AD16" s="30">
        <f>IFERROR(INDEX(集計pivot!$83:$104,MATCH(集計2020年度酒販!$B16,集計pivot!$A$82:$A$104,0),MATCH(集計2020年度酒販!AB$5,集計pivot!$83:$83,0)),0)</f>
        <v>0</v>
      </c>
      <c r="AE16" s="44">
        <f t="shared" si="6"/>
        <v>0</v>
      </c>
      <c r="AF16" s="43">
        <f>IFERROR(INDEX(集計pivot!$4:$23,MATCH(集計2020年度酒販!$B16,集計pivot!$A$4:$A$23,0),MATCH(集計2020年度酒販!AF$5,集計pivot!$4:$4,0)),0)</f>
        <v>0</v>
      </c>
      <c r="AG16" s="30">
        <f>IFERROR(INDEX(集計pivot!$28:$48,MATCH(集計2020年度酒販!$B16,集計pivot!$A$28:$A$49,0),MATCH(集計2020年度酒販!AF$5,集計pivot!$28:$28,0)),0)</f>
        <v>0</v>
      </c>
      <c r="AH16" s="30">
        <f>IFERROR(INDEX(集計pivot!$83:$104,MATCH(集計2020年度酒販!$B16,集計pivot!$A$82:$A$104,0),MATCH(集計2020年度酒販!AF$5,集計pivot!$83:$83,0)),0)</f>
        <v>0</v>
      </c>
      <c r="AI16" s="44">
        <f t="shared" si="7"/>
        <v>0</v>
      </c>
      <c r="AJ16" s="36">
        <f>IFERROR(INDEX(集計pivot!$4:$23,MATCH(集計2020年度酒販!$B16,集計pivot!$A$4:$A$23,0),MATCH(集計2020年度酒販!AJ$5,集計pivot!$4:$4,0)),0)</f>
        <v>0</v>
      </c>
      <c r="AK16" s="30">
        <f>IFERROR(INDEX(集計pivot!$28:$48,MATCH(集計2020年度酒販!$B16,集計pivot!$A$28:$A$49,0),MATCH(集計2020年度酒販!AJ$5,集計pivot!$28:$28,0)),0)</f>
        <v>0</v>
      </c>
      <c r="AL16" s="30">
        <f>IFERROR(INDEX(集計pivot!$83:$104,MATCH(集計2020年度酒販!$B16,集計pivot!$A$82:$A$104,0),MATCH(集計2020年度酒販!AJ$5,集計pivot!$83:$83,0)),0)</f>
        <v>0</v>
      </c>
      <c r="AM16" s="32">
        <f t="shared" si="8"/>
        <v>0</v>
      </c>
      <c r="AN16" s="43">
        <f>IFERROR(INDEX(集計pivot!$4:$23,MATCH(集計2020年度酒販!$B16,集計pivot!$A$4:$A$23,0),MATCH(集計2020年度酒販!AN$5,集計pivot!$4:$4,0)),0)</f>
        <v>0</v>
      </c>
      <c r="AO16" s="30">
        <f>IFERROR(INDEX(集計pivot!$28:$48,MATCH(集計2020年度酒販!$B16,集計pivot!$A$28:$A$49,0),MATCH(集計2020年度酒販!AN$5,集計pivot!$28:$28,0)),0)</f>
        <v>0</v>
      </c>
      <c r="AP16" s="30">
        <f>IFERROR(INDEX(集計pivot!$83:$104,MATCH(集計2020年度酒販!$B16,集計pivot!$A$82:$A$104,0),MATCH(集計2020年度酒販!AN$5,集計pivot!$83:$83,0)),0)</f>
        <v>0</v>
      </c>
      <c r="AQ16" s="44">
        <f t="shared" si="9"/>
        <v>0</v>
      </c>
      <c r="AR16" s="43">
        <f>IFERROR(INDEX(集計pivot!$4:$23,MATCH(集計2020年度酒販!$B16,集計pivot!$A$4:$A$23,0),MATCH(集計2020年度酒販!AR$5,集計pivot!$4:$4,0)),0)</f>
        <v>0</v>
      </c>
      <c r="AS16" s="30">
        <f>IFERROR(INDEX(集計pivot!$28:$48,MATCH(集計2020年度酒販!$B16,集計pivot!$A$28:$A$49,0),MATCH(集計2020年度酒販!AR$5,集計pivot!$28:$28,0)),0)</f>
        <v>0</v>
      </c>
      <c r="AT16" s="30">
        <f>IFERROR(INDEX(集計pivot!$83:$104,MATCH(集計2020年度酒販!$B16,集計pivot!$A$82:$A$104,0),MATCH(集計2020年度酒販!AR$5,集計pivot!$83:$83,0)),0)</f>
        <v>0</v>
      </c>
      <c r="AU16" s="44">
        <f t="shared" si="10"/>
        <v>0</v>
      </c>
      <c r="AV16" s="36">
        <f>IFERROR(INDEX(集計pivot!$4:$23,MATCH(集計2020年度酒販!$B16,集計pivot!$A$4:$A$23,0),MATCH(集計2020年度酒販!AV$5,集計pivot!$4:$4,0)),0)</f>
        <v>0</v>
      </c>
      <c r="AW16" s="30">
        <f>IFERROR(INDEX(集計pivot!$28:$48,MATCH(集計2020年度酒販!$B16,集計pivot!$A$28:$A$49,0),MATCH(集計2020年度酒販!AV$5,集計pivot!$28:$28,0)),0)</f>
        <v>0</v>
      </c>
      <c r="AX16" s="30">
        <f>IFERROR(INDEX(集計pivot!$83:$104,MATCH(集計2020年度酒販!$B16,集計pivot!$A$82:$A$104,0),MATCH(集計2020年度酒販!AV$5,集計pivot!$83:$83,0)),0)</f>
        <v>0</v>
      </c>
      <c r="AY16" s="30">
        <f t="shared" si="11"/>
        <v>0</v>
      </c>
      <c r="BB16" s="27">
        <f t="shared" si="12"/>
        <v>0</v>
      </c>
      <c r="BC16" s="27">
        <f t="shared" si="13"/>
        <v>0</v>
      </c>
    </row>
    <row r="17" spans="2:55" x14ac:dyDescent="0.55000000000000004">
      <c r="B17" s="32" t="str">
        <f>'master（記入例）'!AL13</f>
        <v>原料用アルコール</v>
      </c>
      <c r="C17" s="38">
        <v>0</v>
      </c>
      <c r="D17" s="43">
        <f>IFERROR(INDEX(集計pivot!$4:$23,MATCH(集計2020年度酒販!$B17,集計pivot!$A$4:$A$23,0),MATCH(集計2020年度酒販!D$5,集計pivot!$4:$4,0)),0)</f>
        <v>0</v>
      </c>
      <c r="E17" s="30">
        <f>IFERROR(INDEX(集計pivot!$28:$48,MATCH(集計2020年度酒販!$B17,集計pivot!$A$28:$A$49,0),MATCH(集計2020年度酒販!D$5,集計pivot!$28:$28,0)),0)</f>
        <v>0</v>
      </c>
      <c r="F17" s="30">
        <f>IFERROR(INDEX(集計pivot!$83:$104,MATCH(集計2020年度酒販!$B17,集計pivot!$A$82:$A$104,0),MATCH(集計2020年度酒販!D$5,集計pivot!$83:$83,0)),0)</f>
        <v>0</v>
      </c>
      <c r="G17" s="44">
        <f t="shared" si="0"/>
        <v>0</v>
      </c>
      <c r="H17" s="43">
        <f>IFERROR(INDEX(集計pivot!$4:$23,MATCH(集計2020年度酒販!$B17,集計pivot!$A$4:$A$23,0),MATCH(集計2020年度酒販!H$5,集計pivot!$4:$4,0)),0)</f>
        <v>0</v>
      </c>
      <c r="I17" s="30">
        <f>IFERROR(INDEX(集計pivot!$28:$48,MATCH(集計2020年度酒販!$B17,集計pivot!$A$28:$A$49,0),MATCH(集計2020年度酒販!H$5,集計pivot!$28:$28,0)),0)</f>
        <v>0</v>
      </c>
      <c r="J17" s="30">
        <f>IFERROR(INDEX(集計pivot!$83:$104,MATCH(集計2020年度酒販!$B17,集計pivot!$A$82:$A$104,0),MATCH(集計2020年度酒販!H$5,集計pivot!$83:$83,0)),0)</f>
        <v>0</v>
      </c>
      <c r="K17" s="44">
        <f t="shared" si="1"/>
        <v>0</v>
      </c>
      <c r="L17" s="43">
        <f>IFERROR(INDEX(集計pivot!$4:$23,MATCH(集計2020年度酒販!$B17,集計pivot!$A$4:$A$23,0),MATCH(集計2020年度酒販!L$5,集計pivot!$4:$4,0)),0)</f>
        <v>0</v>
      </c>
      <c r="M17" s="30">
        <f>IFERROR(INDEX(集計pivot!$28:$48,MATCH(集計2020年度酒販!$B17,集計pivot!$A$28:$A$49,0),MATCH(集計2020年度酒販!L$5,集計pivot!$28:$28,0)),0)</f>
        <v>0</v>
      </c>
      <c r="N17" s="30">
        <f>IFERROR(INDEX(集計pivot!$83:$104,MATCH(集計2020年度酒販!$B17,集計pivot!$A$82:$A$104,0),MATCH(集計2020年度酒販!L$5,集計pivot!$83:$83,0)),0)</f>
        <v>0</v>
      </c>
      <c r="O17" s="44">
        <f t="shared" si="2"/>
        <v>0</v>
      </c>
      <c r="P17" s="43">
        <f>IFERROR(INDEX(集計pivot!$4:$23,MATCH(集計2020年度酒販!$B17,集計pivot!$A$4:$A$23,0),MATCH(集計2020年度酒販!P$5,集計pivot!$4:$4,0)),0)</f>
        <v>0</v>
      </c>
      <c r="Q17" s="30">
        <f>IFERROR(INDEX(集計pivot!$28:$48,MATCH(集計2020年度酒販!$B17,集計pivot!$A$28:$A$49,0),MATCH(集計2020年度酒販!P$5,集計pivot!$28:$28,0)),0)</f>
        <v>0</v>
      </c>
      <c r="R17" s="30">
        <f>IFERROR(INDEX(集計pivot!$83:$104,MATCH(集計2020年度酒販!$B17,集計pivot!$A$82:$A$104,0),MATCH(集計2020年度酒販!P$5,集計pivot!$83:$83,0)),0)</f>
        <v>0</v>
      </c>
      <c r="S17" s="44">
        <f t="shared" si="3"/>
        <v>0</v>
      </c>
      <c r="T17" s="43">
        <f>IFERROR(INDEX(集計pivot!$4:$23,MATCH(集計2020年度酒販!$B17,集計pivot!$A$4:$A$23,0),MATCH(集計2020年度酒販!T$5,集計pivot!$4:$4,0)),0)</f>
        <v>0</v>
      </c>
      <c r="U17" s="30">
        <f>IFERROR(INDEX(集計pivot!$28:$48,MATCH(集計2020年度酒販!$B17,集計pivot!$A$28:$A$49,0),MATCH(集計2020年度酒販!T$5,集計pivot!$28:$28,0)),0)</f>
        <v>0</v>
      </c>
      <c r="V17" s="30">
        <f>IFERROR(INDEX(集計pivot!$83:$104,MATCH(集計2020年度酒販!$B17,集計pivot!$A$82:$A$104,0),MATCH(集計2020年度酒販!T$5,集計pivot!$83:$83,0)),0)</f>
        <v>0</v>
      </c>
      <c r="W17" s="44">
        <f t="shared" si="4"/>
        <v>0</v>
      </c>
      <c r="X17" s="43">
        <f>IFERROR(INDEX(集計pivot!$4:$23,MATCH(集計2020年度酒販!$B17,集計pivot!$A$4:$A$23,0),MATCH(集計2020年度酒販!X$5,集計pivot!$4:$4,0)),0)</f>
        <v>0</v>
      </c>
      <c r="Y17" s="30">
        <f>IFERROR(INDEX(集計pivot!$28:$48,MATCH(集計2020年度酒販!$B17,集計pivot!$A$28:$A$49,0),MATCH(集計2020年度酒販!X$5,集計pivot!$28:$28,0)),0)</f>
        <v>0</v>
      </c>
      <c r="Z17" s="30">
        <f>IFERROR(INDEX(集計pivot!$83:$104,MATCH(集計2020年度酒販!$B17,集計pivot!$A$82:$A$104,0),MATCH(集計2020年度酒販!X$5,集計pivot!$83:$83,0)),0)</f>
        <v>0</v>
      </c>
      <c r="AA17" s="44">
        <f t="shared" si="5"/>
        <v>0</v>
      </c>
      <c r="AB17" s="43">
        <f>IFERROR(INDEX(集計pivot!$4:$23,MATCH(集計2020年度酒販!$B17,集計pivot!$A$4:$A$23,0),MATCH(集計2020年度酒販!AB$5,集計pivot!$4:$4,0)),0)</f>
        <v>0</v>
      </c>
      <c r="AC17" s="30">
        <f>IFERROR(INDEX(集計pivot!$28:$48,MATCH(集計2020年度酒販!$B17,集計pivot!$A$28:$A$49,0),MATCH(集計2020年度酒販!AB$5,集計pivot!$28:$28,0)),0)</f>
        <v>0</v>
      </c>
      <c r="AD17" s="30">
        <f>IFERROR(INDEX(集計pivot!$83:$104,MATCH(集計2020年度酒販!$B17,集計pivot!$A$82:$A$104,0),MATCH(集計2020年度酒販!AB$5,集計pivot!$83:$83,0)),0)</f>
        <v>0</v>
      </c>
      <c r="AE17" s="44">
        <f t="shared" si="6"/>
        <v>0</v>
      </c>
      <c r="AF17" s="43">
        <f>IFERROR(INDEX(集計pivot!$4:$23,MATCH(集計2020年度酒販!$B17,集計pivot!$A$4:$A$23,0),MATCH(集計2020年度酒販!AF$5,集計pivot!$4:$4,0)),0)</f>
        <v>0</v>
      </c>
      <c r="AG17" s="30">
        <f>IFERROR(INDEX(集計pivot!$28:$48,MATCH(集計2020年度酒販!$B17,集計pivot!$A$28:$A$49,0),MATCH(集計2020年度酒販!AF$5,集計pivot!$28:$28,0)),0)</f>
        <v>0</v>
      </c>
      <c r="AH17" s="30">
        <f>IFERROR(INDEX(集計pivot!$83:$104,MATCH(集計2020年度酒販!$B17,集計pivot!$A$82:$A$104,0),MATCH(集計2020年度酒販!AF$5,集計pivot!$83:$83,0)),0)</f>
        <v>0</v>
      </c>
      <c r="AI17" s="44">
        <f t="shared" si="7"/>
        <v>0</v>
      </c>
      <c r="AJ17" s="36">
        <f>IFERROR(INDEX(集計pivot!$4:$23,MATCH(集計2020年度酒販!$B17,集計pivot!$A$4:$A$23,0),MATCH(集計2020年度酒販!AJ$5,集計pivot!$4:$4,0)),0)</f>
        <v>0</v>
      </c>
      <c r="AK17" s="30">
        <f>IFERROR(INDEX(集計pivot!$28:$48,MATCH(集計2020年度酒販!$B17,集計pivot!$A$28:$A$49,0),MATCH(集計2020年度酒販!AJ$5,集計pivot!$28:$28,0)),0)</f>
        <v>0</v>
      </c>
      <c r="AL17" s="30">
        <f>IFERROR(INDEX(集計pivot!$83:$104,MATCH(集計2020年度酒販!$B17,集計pivot!$A$82:$A$104,0),MATCH(集計2020年度酒販!AJ$5,集計pivot!$83:$83,0)),0)</f>
        <v>0</v>
      </c>
      <c r="AM17" s="32">
        <f t="shared" si="8"/>
        <v>0</v>
      </c>
      <c r="AN17" s="43">
        <f>IFERROR(INDEX(集計pivot!$4:$23,MATCH(集計2020年度酒販!$B17,集計pivot!$A$4:$A$23,0),MATCH(集計2020年度酒販!AN$5,集計pivot!$4:$4,0)),0)</f>
        <v>0</v>
      </c>
      <c r="AO17" s="30">
        <f>IFERROR(INDEX(集計pivot!$28:$48,MATCH(集計2020年度酒販!$B17,集計pivot!$A$28:$A$49,0),MATCH(集計2020年度酒販!AN$5,集計pivot!$28:$28,0)),0)</f>
        <v>0</v>
      </c>
      <c r="AP17" s="30">
        <f>IFERROR(INDEX(集計pivot!$83:$104,MATCH(集計2020年度酒販!$B17,集計pivot!$A$83:$A$104,0),MATCH(集計2020年度酒販!AN$5,集計pivot!$83:$83,0)),0)</f>
        <v>0</v>
      </c>
      <c r="AQ17" s="44">
        <f t="shared" si="9"/>
        <v>0</v>
      </c>
      <c r="AR17" s="43">
        <f>IFERROR(INDEX(集計pivot!$4:$23,MATCH(集計2020年度酒販!$B17,集計pivot!$A$4:$A$23,0),MATCH(集計2020年度酒販!AR$5,集計pivot!$4:$4,0)),0)</f>
        <v>0</v>
      </c>
      <c r="AS17" s="30">
        <f>IFERROR(INDEX(集計pivot!$28:$48,MATCH(集計2020年度酒販!$B17,集計pivot!$A$28:$A$49,0),MATCH(集計2020年度酒販!AR$5,集計pivot!$28:$28,0)),0)</f>
        <v>0</v>
      </c>
      <c r="AT17" s="30">
        <f>IFERROR(INDEX(集計pivot!$83:$104,MATCH(集計2020年度酒販!$B17,集計pivot!$A$82:$A$104,0),MATCH(集計2020年度酒販!AR$5,集計pivot!$83:$83,0)),0)</f>
        <v>0</v>
      </c>
      <c r="AU17" s="44">
        <f t="shared" si="10"/>
        <v>0</v>
      </c>
      <c r="AV17" s="36">
        <f>IFERROR(INDEX(集計pivot!$4:$23,MATCH(集計2020年度酒販!$B17,集計pivot!$A$4:$A$23,0),MATCH(集計2020年度酒販!AV$5,集計pivot!$4:$4,0)),0)</f>
        <v>0</v>
      </c>
      <c r="AW17" s="30">
        <f>IFERROR(INDEX(集計pivot!$28:$48,MATCH(集計2020年度酒販!$B17,集計pivot!$A$28:$A$49,0),MATCH(集計2020年度酒販!AV$5,集計pivot!$28:$28,0)),0)</f>
        <v>0</v>
      </c>
      <c r="AX17" s="30">
        <f>IFERROR(INDEX(集計pivot!$83:$104,MATCH(集計2020年度酒販!$B17,集計pivot!$A$82:$A$104,0),MATCH(集計2020年度酒販!AV$5,集計pivot!$83:$83,0)),0)</f>
        <v>0</v>
      </c>
      <c r="AY17" s="30">
        <f t="shared" si="11"/>
        <v>0</v>
      </c>
      <c r="BB17" s="27">
        <f t="shared" si="12"/>
        <v>0</v>
      </c>
      <c r="BC17" s="27">
        <f t="shared" si="13"/>
        <v>0</v>
      </c>
    </row>
    <row r="18" spans="2:55" x14ac:dyDescent="0.55000000000000004">
      <c r="B18" s="32" t="str">
        <f>'master（記入例）'!AL14</f>
        <v>発泡酒</v>
      </c>
      <c r="C18" s="38">
        <v>0</v>
      </c>
      <c r="D18" s="43">
        <f>IFERROR(INDEX(集計pivot!$4:$23,MATCH(集計2020年度酒販!$B18,集計pivot!$A$4:$A$23,0),MATCH(集計2020年度酒販!D$5,集計pivot!$4:$4,0)),0)</f>
        <v>0</v>
      </c>
      <c r="E18" s="30">
        <f>IFERROR(INDEX(集計pivot!$28:$48,MATCH(集計2020年度酒販!$B18,集計pivot!$A$28:$A$49,0),MATCH(集計2020年度酒販!D$5,集計pivot!$28:$28,0)),0)</f>
        <v>0</v>
      </c>
      <c r="F18" s="30">
        <f>IFERROR(INDEX(集計pivot!$83:$104,MATCH(集計2020年度酒販!$B18,集計pivot!$A$82:$A$104,0),MATCH(集計2020年度酒販!D$5,集計pivot!$83:$83,0)),0)</f>
        <v>0</v>
      </c>
      <c r="G18" s="44">
        <f t="shared" si="0"/>
        <v>0</v>
      </c>
      <c r="H18" s="43">
        <f>IFERROR(INDEX(集計pivot!$4:$23,MATCH(集計2020年度酒販!$B18,集計pivot!$A$4:$A$23,0),MATCH(集計2020年度酒販!H$5,集計pivot!$4:$4,0)),0)</f>
        <v>0</v>
      </c>
      <c r="I18" s="30">
        <f>IFERROR(INDEX(集計pivot!$28:$48,MATCH(集計2020年度酒販!$B18,集計pivot!$A$28:$A$49,0),MATCH(集計2020年度酒販!H$5,集計pivot!$28:$28,0)),0)</f>
        <v>0</v>
      </c>
      <c r="J18" s="30">
        <f>IFERROR(INDEX(集計pivot!$83:$104,MATCH(集計2020年度酒販!$B18,集計pivot!$A$82:$A$104,0),MATCH(集計2020年度酒販!H$5,集計pivot!$83:$83,0)),0)</f>
        <v>0</v>
      </c>
      <c r="K18" s="44">
        <f t="shared" si="1"/>
        <v>0</v>
      </c>
      <c r="L18" s="43">
        <f>IFERROR(INDEX(集計pivot!$4:$23,MATCH(集計2020年度酒販!$B18,集計pivot!$A$4:$A$23,0),MATCH(集計2020年度酒販!L$5,集計pivot!$4:$4,0)),0)</f>
        <v>0</v>
      </c>
      <c r="M18" s="30">
        <f>IFERROR(INDEX(集計pivot!$28:$48,MATCH(集計2020年度酒販!$B18,集計pivot!$A$28:$A$49,0),MATCH(集計2020年度酒販!L$5,集計pivot!$28:$28,0)),0)</f>
        <v>0</v>
      </c>
      <c r="N18" s="30">
        <f>IFERROR(INDEX(集計pivot!$83:$104,MATCH(集計2020年度酒販!$B18,集計pivot!$A$82:$A$104,0),MATCH(集計2020年度酒販!L$5,集計pivot!$83:$83,0)),0)</f>
        <v>0</v>
      </c>
      <c r="O18" s="44">
        <f t="shared" si="2"/>
        <v>0</v>
      </c>
      <c r="P18" s="43">
        <f>IFERROR(INDEX(集計pivot!$4:$23,MATCH(集計2020年度酒販!$B18,集計pivot!$A$4:$A$23,0),MATCH(集計2020年度酒販!P$5,集計pivot!$4:$4,0)),0)</f>
        <v>0</v>
      </c>
      <c r="Q18" s="30">
        <f>IFERROR(INDEX(集計pivot!$28:$48,MATCH(集計2020年度酒販!$B18,集計pivot!$A$28:$A$49,0),MATCH(集計2020年度酒販!P$5,集計pivot!$28:$28,0)),0)</f>
        <v>0</v>
      </c>
      <c r="R18" s="30">
        <f>IFERROR(INDEX(集計pivot!$83:$104,MATCH(集計2020年度酒販!$B18,集計pivot!$A$82:$A$104,0),MATCH(集計2020年度酒販!P$5,集計pivot!$83:$83,0)),0)</f>
        <v>0</v>
      </c>
      <c r="S18" s="44">
        <f t="shared" si="3"/>
        <v>0</v>
      </c>
      <c r="T18" s="43">
        <f>IFERROR(INDEX(集計pivot!$4:$23,MATCH(集計2020年度酒販!$B18,集計pivot!$A$4:$A$23,0),MATCH(集計2020年度酒販!T$5,集計pivot!$4:$4,0)),0)</f>
        <v>0</v>
      </c>
      <c r="U18" s="30">
        <f>IFERROR(INDEX(集計pivot!$28:$48,MATCH(集計2020年度酒販!$B18,集計pivot!$A$28:$A$49,0),MATCH(集計2020年度酒販!T$5,集計pivot!$28:$28,0)),0)</f>
        <v>0</v>
      </c>
      <c r="V18" s="30">
        <f>IFERROR(INDEX(集計pivot!$83:$104,MATCH(集計2020年度酒販!$B18,集計pivot!$A$82:$A$104,0),MATCH(集計2020年度酒販!T$5,集計pivot!$83:$83,0)),0)</f>
        <v>0</v>
      </c>
      <c r="W18" s="44">
        <f t="shared" si="4"/>
        <v>0</v>
      </c>
      <c r="X18" s="43">
        <f>IFERROR(INDEX(集計pivot!$4:$23,MATCH(集計2020年度酒販!$B18,集計pivot!$A$4:$A$23,0),MATCH(集計2020年度酒販!X$5,集計pivot!$4:$4,0)),0)</f>
        <v>0</v>
      </c>
      <c r="Y18" s="30">
        <f>IFERROR(INDEX(集計pivot!$28:$48,MATCH(集計2020年度酒販!$B18,集計pivot!$A$28:$A$49,0),MATCH(集計2020年度酒販!X$5,集計pivot!$28:$28,0)),0)</f>
        <v>0</v>
      </c>
      <c r="Z18" s="30">
        <f>IFERROR(INDEX(集計pivot!$83:$104,MATCH(集計2020年度酒販!$B18,集計pivot!$A$82:$A$104,0),MATCH(集計2020年度酒販!X$5,集計pivot!$83:$83,0)),0)</f>
        <v>0</v>
      </c>
      <c r="AA18" s="44">
        <f t="shared" si="5"/>
        <v>0</v>
      </c>
      <c r="AB18" s="43">
        <f>IFERROR(INDEX(集計pivot!$4:$23,MATCH(集計2020年度酒販!$B18,集計pivot!$A$4:$A$23,0),MATCH(集計2020年度酒販!AB$5,集計pivot!$4:$4,0)),0)</f>
        <v>0</v>
      </c>
      <c r="AC18" s="30">
        <f>IFERROR(INDEX(集計pivot!$28:$48,MATCH(集計2020年度酒販!$B18,集計pivot!$A$28:$A$49,0),MATCH(集計2020年度酒販!AB$5,集計pivot!$28:$28,0)),0)</f>
        <v>0</v>
      </c>
      <c r="AD18" s="30">
        <f>IFERROR(INDEX(集計pivot!$83:$104,MATCH(集計2020年度酒販!$B18,集計pivot!$A$82:$A$104,0),MATCH(集計2020年度酒販!AB$5,集計pivot!$83:$83,0)),0)</f>
        <v>0</v>
      </c>
      <c r="AE18" s="44">
        <f t="shared" si="6"/>
        <v>0</v>
      </c>
      <c r="AF18" s="43">
        <f>IFERROR(INDEX(集計pivot!$4:$23,MATCH(集計2020年度酒販!$B18,集計pivot!$A$4:$A$23,0),MATCH(集計2020年度酒販!AF$5,集計pivot!$4:$4,0)),0)</f>
        <v>0</v>
      </c>
      <c r="AG18" s="30">
        <f>IFERROR(INDEX(集計pivot!$28:$48,MATCH(集計2020年度酒販!$B18,集計pivot!$A$28:$A$49,0),MATCH(集計2020年度酒販!AF$5,集計pivot!$28:$28,0)),0)</f>
        <v>0</v>
      </c>
      <c r="AH18" s="30">
        <f>IFERROR(INDEX(集計pivot!$83:$104,MATCH(集計2020年度酒販!$B18,集計pivot!$A$82:$A$104,0),MATCH(集計2020年度酒販!AF$5,集計pivot!$83:$83,0)),0)</f>
        <v>0</v>
      </c>
      <c r="AI18" s="44">
        <f t="shared" si="7"/>
        <v>0</v>
      </c>
      <c r="AJ18" s="36">
        <f>IFERROR(INDEX(集計pivot!$4:$23,MATCH(集計2020年度酒販!$B18,集計pivot!$A$4:$A$23,0),MATCH(集計2020年度酒販!AJ$5,集計pivot!$4:$4,0)),0)</f>
        <v>0</v>
      </c>
      <c r="AK18" s="30">
        <f>IFERROR(INDEX(集計pivot!$28:$48,MATCH(集計2020年度酒販!$B18,集計pivot!$A$28:$A$49,0),MATCH(集計2020年度酒販!AJ$5,集計pivot!$28:$28,0)),0)</f>
        <v>0</v>
      </c>
      <c r="AL18" s="30">
        <f>IFERROR(INDEX(集計pivot!$83:$104,MATCH(集計2020年度酒販!$B18,集計pivot!$A$82:$A$104,0),MATCH(集計2020年度酒販!AJ$5,集計pivot!$83:$83,0)),0)</f>
        <v>0</v>
      </c>
      <c r="AM18" s="32">
        <f t="shared" si="8"/>
        <v>0</v>
      </c>
      <c r="AN18" s="43">
        <f>IFERROR(INDEX(集計pivot!$4:$23,MATCH(集計2020年度酒販!$B18,集計pivot!$A$4:$A$23,0),MATCH(集計2020年度酒販!AN$5,集計pivot!$4:$4,0)),0)</f>
        <v>0</v>
      </c>
      <c r="AO18" s="30">
        <f>IFERROR(INDEX(集計pivot!$28:$48,MATCH(集計2020年度酒販!$B18,集計pivot!$A$28:$A$49,0),MATCH(集計2020年度酒販!AN$5,集計pivot!$28:$28,0)),0)</f>
        <v>0</v>
      </c>
      <c r="AP18" s="30">
        <f>IFERROR(INDEX(集計pivot!$83:$104,MATCH(集計2020年度酒販!$B18,集計pivot!$A$83:$A$104,0),MATCH(集計2020年度酒販!AN$5,集計pivot!$83:$83,0)),0)</f>
        <v>0</v>
      </c>
      <c r="AQ18" s="44">
        <f t="shared" si="9"/>
        <v>0</v>
      </c>
      <c r="AR18" s="43">
        <f>IFERROR(INDEX(集計pivot!$4:$23,MATCH(集計2020年度酒販!$B18,集計pivot!$A$4:$A$23,0),MATCH(集計2020年度酒販!AR$5,集計pivot!$4:$4,0)),0)</f>
        <v>0</v>
      </c>
      <c r="AS18" s="30">
        <f>IFERROR(INDEX(集計pivot!$28:$48,MATCH(集計2020年度酒販!$B18,集計pivot!$A$28:$A$49,0),MATCH(集計2020年度酒販!AR$5,集計pivot!$28:$28,0)),0)</f>
        <v>0</v>
      </c>
      <c r="AT18" s="30">
        <f>IFERROR(INDEX(集計pivot!$83:$104,MATCH(集計2020年度酒販!$B18,集計pivot!$A$82:$A$104,0),MATCH(集計2020年度酒販!AR$5,集計pivot!$83:$83,0)),0)</f>
        <v>0</v>
      </c>
      <c r="AU18" s="44">
        <f t="shared" si="10"/>
        <v>0</v>
      </c>
      <c r="AV18" s="36">
        <f>IFERROR(INDEX(集計pivot!$4:$23,MATCH(集計2020年度酒販!$B18,集計pivot!$A$4:$A$23,0),MATCH(集計2020年度酒販!AV$5,集計pivot!$4:$4,0)),0)</f>
        <v>0</v>
      </c>
      <c r="AW18" s="30">
        <f>IFERROR(INDEX(集計pivot!$28:$48,MATCH(集計2020年度酒販!$B18,集計pivot!$A$28:$A$49,0),MATCH(集計2020年度酒販!AV$5,集計pivot!$28:$28,0)),0)</f>
        <v>0</v>
      </c>
      <c r="AX18" s="30">
        <f>IFERROR(INDEX(集計pivot!$83:$104,MATCH(集計2020年度酒販!$B18,集計pivot!$A$82:$A$104,0),MATCH(集計2020年度酒販!AV$5,集計pivot!$83:$83,0)),0)</f>
        <v>0</v>
      </c>
      <c r="AY18" s="30">
        <f t="shared" si="11"/>
        <v>0</v>
      </c>
      <c r="BB18" s="27">
        <f t="shared" si="12"/>
        <v>0</v>
      </c>
      <c r="BC18" s="27">
        <f t="shared" si="13"/>
        <v>0</v>
      </c>
    </row>
    <row r="19" spans="2:55" x14ac:dyDescent="0.55000000000000004">
      <c r="B19" s="32" t="str">
        <f>'master（記入例）'!AL15</f>
        <v>その他の醸造酒</v>
      </c>
      <c r="C19" s="38">
        <v>0</v>
      </c>
      <c r="D19" s="43">
        <f>IFERROR(INDEX(集計pivot!$4:$23,MATCH(集計2020年度酒販!$B19,集計pivot!$A$4:$A$23,0),MATCH(集計2020年度酒販!D$5,集計pivot!$4:$4,0)),0)</f>
        <v>0</v>
      </c>
      <c r="E19" s="30">
        <f>IFERROR(INDEX(集計pivot!$28:$48,MATCH(集計2020年度酒販!$B19,集計pivot!$A$28:$A$49,0),MATCH(集計2020年度酒販!D$5,集計pivot!$28:$28,0)),0)</f>
        <v>0</v>
      </c>
      <c r="F19" s="30">
        <f>IFERROR(INDEX(集計pivot!$83:$104,MATCH(集計2020年度酒販!$B19,集計pivot!$A$82:$A$104,0),MATCH(集計2020年度酒販!D$5,集計pivot!$83:$83,0)),0)</f>
        <v>0</v>
      </c>
      <c r="G19" s="44">
        <f t="shared" si="0"/>
        <v>0</v>
      </c>
      <c r="H19" s="43">
        <f>IFERROR(INDEX(集計pivot!$4:$23,MATCH(集計2020年度酒販!$B19,集計pivot!$A$4:$A$23,0),MATCH(集計2020年度酒販!H$5,集計pivot!$4:$4,0)),0)</f>
        <v>0</v>
      </c>
      <c r="I19" s="30">
        <f>IFERROR(INDEX(集計pivot!$28:$48,MATCH(集計2020年度酒販!$B19,集計pivot!$A$28:$A$49,0),MATCH(集計2020年度酒販!H$5,集計pivot!$28:$28,0)),0)</f>
        <v>0</v>
      </c>
      <c r="J19" s="30">
        <f>IFERROR(INDEX(集計pivot!$83:$104,MATCH(集計2020年度酒販!$B19,集計pivot!$A$82:$A$104,0),MATCH(集計2020年度酒販!H$5,集計pivot!$83:$83,0)),0)</f>
        <v>0</v>
      </c>
      <c r="K19" s="44">
        <f t="shared" si="1"/>
        <v>0</v>
      </c>
      <c r="L19" s="43">
        <f>IFERROR(INDEX(集計pivot!$4:$23,MATCH(集計2020年度酒販!$B19,集計pivot!$A$4:$A$23,0),MATCH(集計2020年度酒販!L$5,集計pivot!$4:$4,0)),0)</f>
        <v>0</v>
      </c>
      <c r="M19" s="30">
        <f>IFERROR(INDEX(集計pivot!$28:$48,MATCH(集計2020年度酒販!$B19,集計pivot!$A$28:$A$49,0),MATCH(集計2020年度酒販!L$5,集計pivot!$28:$28,0)),0)</f>
        <v>0</v>
      </c>
      <c r="N19" s="30">
        <f>IFERROR(INDEX(集計pivot!$83:$104,MATCH(集計2020年度酒販!$B19,集計pivot!$A$82:$A$104,0),MATCH(集計2020年度酒販!L$5,集計pivot!$83:$83,0)),0)</f>
        <v>0</v>
      </c>
      <c r="O19" s="44">
        <f t="shared" si="2"/>
        <v>0</v>
      </c>
      <c r="P19" s="43">
        <f>IFERROR(INDEX(集計pivot!$4:$23,MATCH(集計2020年度酒販!$B19,集計pivot!$A$4:$A$23,0),MATCH(集計2020年度酒販!P$5,集計pivot!$4:$4,0)),0)</f>
        <v>0</v>
      </c>
      <c r="Q19" s="30">
        <f>IFERROR(INDEX(集計pivot!$28:$48,MATCH(集計2020年度酒販!$B19,集計pivot!$A$28:$A$49,0),MATCH(集計2020年度酒販!P$5,集計pivot!$28:$28,0)),0)</f>
        <v>0</v>
      </c>
      <c r="R19" s="30">
        <f>IFERROR(INDEX(集計pivot!$83:$104,MATCH(集計2020年度酒販!$B19,集計pivot!$A$82:$A$104,0),MATCH(集計2020年度酒販!P$5,集計pivot!$83:$83,0)),0)</f>
        <v>0</v>
      </c>
      <c r="S19" s="44">
        <f t="shared" si="3"/>
        <v>0</v>
      </c>
      <c r="T19" s="43">
        <f>IFERROR(INDEX(集計pivot!$4:$23,MATCH(集計2020年度酒販!$B19,集計pivot!$A$4:$A$23,0),MATCH(集計2020年度酒販!T$5,集計pivot!$4:$4,0)),0)</f>
        <v>0</v>
      </c>
      <c r="U19" s="30">
        <f>IFERROR(INDEX(集計pivot!$28:$48,MATCH(集計2020年度酒販!$B19,集計pivot!$A$28:$A$49,0),MATCH(集計2020年度酒販!T$5,集計pivot!$28:$28,0)),0)</f>
        <v>0</v>
      </c>
      <c r="V19" s="30">
        <f>IFERROR(INDEX(集計pivot!$83:$104,MATCH(集計2020年度酒販!$B19,集計pivot!$A$82:$A$104,0),MATCH(集計2020年度酒販!T$5,集計pivot!$83:$83,0)),0)</f>
        <v>0</v>
      </c>
      <c r="W19" s="44">
        <f t="shared" si="4"/>
        <v>0</v>
      </c>
      <c r="X19" s="43">
        <f>IFERROR(INDEX(集計pivot!$4:$23,MATCH(集計2020年度酒販!$B19,集計pivot!$A$4:$A$23,0),MATCH(集計2020年度酒販!X$5,集計pivot!$4:$4,0)),0)</f>
        <v>0</v>
      </c>
      <c r="Y19" s="30">
        <f>IFERROR(INDEX(集計pivot!$28:$48,MATCH(集計2020年度酒販!$B19,集計pivot!$A$28:$A$49,0),MATCH(集計2020年度酒販!X$5,集計pivot!$28:$28,0)),0)</f>
        <v>0</v>
      </c>
      <c r="Z19" s="30">
        <f>IFERROR(INDEX(集計pivot!$83:$104,MATCH(集計2020年度酒販!$B19,集計pivot!$A$82:$A$104,0),MATCH(集計2020年度酒販!X$5,集計pivot!$83:$83,0)),0)</f>
        <v>0</v>
      </c>
      <c r="AA19" s="44">
        <f t="shared" si="5"/>
        <v>0</v>
      </c>
      <c r="AB19" s="43">
        <f>IFERROR(INDEX(集計pivot!$4:$23,MATCH(集計2020年度酒販!$B19,集計pivot!$A$4:$A$23,0),MATCH(集計2020年度酒販!AB$5,集計pivot!$4:$4,0)),0)</f>
        <v>0</v>
      </c>
      <c r="AC19" s="30">
        <f>IFERROR(INDEX(集計pivot!$28:$48,MATCH(集計2020年度酒販!$B19,集計pivot!$A$28:$A$49,0),MATCH(集計2020年度酒販!AB$5,集計pivot!$28:$28,0)),0)</f>
        <v>0</v>
      </c>
      <c r="AD19" s="30">
        <f>IFERROR(INDEX(集計pivot!$83:$104,MATCH(集計2020年度酒販!$B19,集計pivot!$A$82:$A$104,0),MATCH(集計2020年度酒販!AB$5,集計pivot!$83:$83,0)),0)</f>
        <v>0</v>
      </c>
      <c r="AE19" s="44">
        <f t="shared" si="6"/>
        <v>0</v>
      </c>
      <c r="AF19" s="43">
        <f>IFERROR(INDEX(集計pivot!$4:$23,MATCH(集計2020年度酒販!$B19,集計pivot!$A$4:$A$23,0),MATCH(集計2020年度酒販!AF$5,集計pivot!$4:$4,0)),0)</f>
        <v>0</v>
      </c>
      <c r="AG19" s="30">
        <f>IFERROR(INDEX(集計pivot!$28:$48,MATCH(集計2020年度酒販!$B19,集計pivot!$A$28:$A$49,0),MATCH(集計2020年度酒販!AF$5,集計pivot!$28:$28,0)),0)</f>
        <v>0</v>
      </c>
      <c r="AH19" s="30">
        <f>IFERROR(INDEX(集計pivot!$83:$104,MATCH(集計2020年度酒販!$B19,集計pivot!$A$82:$A$104,0),MATCH(集計2020年度酒販!AF$5,集計pivot!$83:$83,0)),0)</f>
        <v>0</v>
      </c>
      <c r="AI19" s="44">
        <f t="shared" si="7"/>
        <v>0</v>
      </c>
      <c r="AJ19" s="36">
        <f>IFERROR(INDEX(集計pivot!$4:$23,MATCH(集計2020年度酒販!$B19,集計pivot!$A$4:$A$23,0),MATCH(集計2020年度酒販!AJ$5,集計pivot!$4:$4,0)),0)</f>
        <v>0</v>
      </c>
      <c r="AK19" s="30">
        <f>IFERROR(INDEX(集計pivot!$28:$48,MATCH(集計2020年度酒販!$B19,集計pivot!$A$28:$A$49,0),MATCH(集計2020年度酒販!AJ$5,集計pivot!$28:$28,0)),0)</f>
        <v>0</v>
      </c>
      <c r="AL19" s="30">
        <f>IFERROR(INDEX(集計pivot!$83:$104,MATCH(集計2020年度酒販!$B19,集計pivot!$A$82:$A$104,0),MATCH(集計2020年度酒販!AJ$5,集計pivot!$83:$83,0)),0)</f>
        <v>0</v>
      </c>
      <c r="AM19" s="32">
        <f t="shared" si="8"/>
        <v>0</v>
      </c>
      <c r="AN19" s="43">
        <f>IFERROR(INDEX(集計pivot!$4:$23,MATCH(集計2020年度酒販!$B19,集計pivot!$A$4:$A$23,0),MATCH(集計2020年度酒販!AN$5,集計pivot!$4:$4,0)),0)</f>
        <v>0</v>
      </c>
      <c r="AO19" s="30">
        <f>IFERROR(INDEX(集計pivot!$28:$48,MATCH(集計2020年度酒販!$B19,集計pivot!$A$28:$A$49,0),MATCH(集計2020年度酒販!AN$5,集計pivot!$28:$28,0)),0)</f>
        <v>0</v>
      </c>
      <c r="AP19" s="30">
        <f>IFERROR(INDEX(集計pivot!$83:$104,MATCH(集計2020年度酒販!$B19,集計pivot!$A$82:$A$104,0),MATCH(集計2020年度酒販!AN$5,集計pivot!$83:$83,0)),0)</f>
        <v>0</v>
      </c>
      <c r="AQ19" s="44">
        <f t="shared" si="9"/>
        <v>0</v>
      </c>
      <c r="AR19" s="43">
        <f>IFERROR(INDEX(集計pivot!$4:$23,MATCH(集計2020年度酒販!$B19,集計pivot!$A$4:$A$23,0),MATCH(集計2020年度酒販!AR$5,集計pivot!$4:$4,0)),0)</f>
        <v>0</v>
      </c>
      <c r="AS19" s="30">
        <f>IFERROR(INDEX(集計pivot!$28:$48,MATCH(集計2020年度酒販!$B19,集計pivot!$A$28:$A$49,0),MATCH(集計2020年度酒販!AR$5,集計pivot!$28:$28,0)),0)</f>
        <v>0</v>
      </c>
      <c r="AT19" s="30">
        <f>IFERROR(INDEX(集計pivot!$83:$104,MATCH(集計2020年度酒販!$B19,集計pivot!$A$82:$A$104,0),MATCH(集計2020年度酒販!AR$5,集計pivot!$83:$83,0)),0)</f>
        <v>0</v>
      </c>
      <c r="AU19" s="44">
        <f t="shared" si="10"/>
        <v>0</v>
      </c>
      <c r="AV19" s="36">
        <f>IFERROR(INDEX(集計pivot!$4:$23,MATCH(集計2020年度酒販!$B19,集計pivot!$A$4:$A$23,0),MATCH(集計2020年度酒販!AV$5,集計pivot!$4:$4,0)),0)</f>
        <v>0</v>
      </c>
      <c r="AW19" s="30">
        <f>IFERROR(INDEX(集計pivot!$28:$48,MATCH(集計2020年度酒販!$B19,集計pivot!$A$28:$A$49,0),MATCH(集計2020年度酒販!AV$5,集計pivot!$28:$28,0)),0)</f>
        <v>0</v>
      </c>
      <c r="AX19" s="30">
        <f>IFERROR(INDEX(集計pivot!$83:$104,MATCH(集計2020年度酒販!$B19,集計pivot!$A$82:$A$104,0),MATCH(集計2020年度酒販!AV$5,集計pivot!$83:$83,0)),0)</f>
        <v>0</v>
      </c>
      <c r="AY19" s="30">
        <f t="shared" si="11"/>
        <v>0</v>
      </c>
      <c r="BB19" s="27">
        <f t="shared" si="12"/>
        <v>0</v>
      </c>
      <c r="BC19" s="27">
        <f t="shared" si="13"/>
        <v>0</v>
      </c>
    </row>
    <row r="20" spans="2:55" x14ac:dyDescent="0.55000000000000004">
      <c r="B20" s="32" t="str">
        <f>'master（記入例）'!AL16</f>
        <v>スピリッツ</v>
      </c>
      <c r="C20" s="38">
        <v>0</v>
      </c>
      <c r="D20" s="43">
        <f>IFERROR(INDEX(集計pivot!$4:$23,MATCH(集計2020年度酒販!$B20,集計pivot!$A$4:$A$23,0),MATCH(集計2020年度酒販!D$5,集計pivot!$4:$4,0)),0)</f>
        <v>0</v>
      </c>
      <c r="E20" s="30">
        <f>IFERROR(INDEX(集計pivot!$28:$48,MATCH(集計2020年度酒販!$B20,集計pivot!$A$28:$A$49,0),MATCH(集計2020年度酒販!D$5,集計pivot!$28:$28,0)),0)</f>
        <v>0</v>
      </c>
      <c r="F20" s="30">
        <f>IFERROR(INDEX(集計pivot!$83:$104,MATCH(集計2020年度酒販!$B20,集計pivot!$A$82:$A$104,0),MATCH(集計2020年度酒販!D$5,集計pivot!$83:$83,0)),0)</f>
        <v>0</v>
      </c>
      <c r="G20" s="44">
        <f t="shared" si="0"/>
        <v>0</v>
      </c>
      <c r="H20" s="43">
        <f>IFERROR(INDEX(集計pivot!$4:$23,MATCH(集計2020年度酒販!$B20,集計pivot!$A$4:$A$23,0),MATCH(集計2020年度酒販!H$5,集計pivot!$4:$4,0)),0)</f>
        <v>0</v>
      </c>
      <c r="I20" s="30">
        <f>IFERROR(INDEX(集計pivot!$28:$48,MATCH(集計2020年度酒販!$B20,集計pivot!$A$28:$A$49,0),MATCH(集計2020年度酒販!H$5,集計pivot!$28:$28,0)),0)</f>
        <v>0</v>
      </c>
      <c r="J20" s="30">
        <f>IFERROR(INDEX(集計pivot!$83:$104,MATCH(集計2020年度酒販!$B20,集計pivot!$A$82:$A$104,0),MATCH(集計2020年度酒販!H$5,集計pivot!$83:$83,0)),0)</f>
        <v>0</v>
      </c>
      <c r="K20" s="44">
        <f t="shared" si="1"/>
        <v>0</v>
      </c>
      <c r="L20" s="43">
        <f>IFERROR(INDEX(集計pivot!$4:$23,MATCH(集計2020年度酒販!$B20,集計pivot!$A$4:$A$23,0),MATCH(集計2020年度酒販!L$5,集計pivot!$4:$4,0)),0)</f>
        <v>0</v>
      </c>
      <c r="M20" s="30">
        <f>IFERROR(INDEX(集計pivot!$28:$48,MATCH(集計2020年度酒販!$B20,集計pivot!$A$28:$A$49,0),MATCH(集計2020年度酒販!L$5,集計pivot!$28:$28,0)),0)</f>
        <v>0</v>
      </c>
      <c r="N20" s="30">
        <f>IFERROR(INDEX(集計pivot!$83:$104,MATCH(集計2020年度酒販!$B20,集計pivot!$A$82:$A$104,0),MATCH(集計2020年度酒販!L$5,集計pivot!$83:$83,0)),0)</f>
        <v>0</v>
      </c>
      <c r="O20" s="44">
        <f t="shared" si="2"/>
        <v>0</v>
      </c>
      <c r="P20" s="43">
        <f>IFERROR(INDEX(集計pivot!$4:$23,MATCH(集計2020年度酒販!$B20,集計pivot!$A$4:$A$23,0),MATCH(集計2020年度酒販!P$5,集計pivot!$4:$4,0)),0)</f>
        <v>0</v>
      </c>
      <c r="Q20" s="30">
        <f>IFERROR(INDEX(集計pivot!$28:$48,MATCH(集計2020年度酒販!$B20,集計pivot!$A$28:$A$49,0),MATCH(集計2020年度酒販!P$5,集計pivot!$28:$28,0)),0)</f>
        <v>0</v>
      </c>
      <c r="R20" s="30">
        <f>IFERROR(INDEX(集計pivot!$83:$104,MATCH(集計2020年度酒販!$B20,集計pivot!$A$82:$A$104,0),MATCH(集計2020年度酒販!P$5,集計pivot!$83:$83,0)),0)</f>
        <v>0</v>
      </c>
      <c r="S20" s="44">
        <f t="shared" si="3"/>
        <v>0</v>
      </c>
      <c r="T20" s="43">
        <f>IFERROR(INDEX(集計pivot!$4:$23,MATCH(集計2020年度酒販!$B20,集計pivot!$A$4:$A$23,0),MATCH(集計2020年度酒販!T$5,集計pivot!$4:$4,0)),0)</f>
        <v>0</v>
      </c>
      <c r="U20" s="30">
        <f>IFERROR(INDEX(集計pivot!$28:$48,MATCH(集計2020年度酒販!$B20,集計pivot!$A$28:$A$49,0),MATCH(集計2020年度酒販!T$5,集計pivot!$28:$28,0)),0)</f>
        <v>0</v>
      </c>
      <c r="V20" s="30">
        <f>IFERROR(INDEX(集計pivot!$83:$104,MATCH(集計2020年度酒販!$B20,集計pivot!$A$82:$A$104,0),MATCH(集計2020年度酒販!T$5,集計pivot!$83:$83,0)),0)</f>
        <v>0</v>
      </c>
      <c r="W20" s="44">
        <f t="shared" si="4"/>
        <v>0</v>
      </c>
      <c r="X20" s="43">
        <f>IFERROR(INDEX(集計pivot!$4:$23,MATCH(集計2020年度酒販!$B20,集計pivot!$A$4:$A$23,0),MATCH(集計2020年度酒販!X$5,集計pivot!$4:$4,0)),0)</f>
        <v>0</v>
      </c>
      <c r="Y20" s="30">
        <f>IFERROR(INDEX(集計pivot!$28:$48,MATCH(集計2020年度酒販!$B20,集計pivot!$A$28:$A$49,0),MATCH(集計2020年度酒販!X$5,集計pivot!$28:$28,0)),0)</f>
        <v>0</v>
      </c>
      <c r="Z20" s="30">
        <f>IFERROR(INDEX(集計pivot!$83:$104,MATCH(集計2020年度酒販!$B20,集計pivot!$A$82:$A$104,0),MATCH(集計2020年度酒販!X$5,集計pivot!$83:$83,0)),0)</f>
        <v>0</v>
      </c>
      <c r="AA20" s="44">
        <f t="shared" si="5"/>
        <v>0</v>
      </c>
      <c r="AB20" s="43">
        <f>IFERROR(INDEX(集計pivot!$4:$23,MATCH(集計2020年度酒販!$B20,集計pivot!$A$4:$A$23,0),MATCH(集計2020年度酒販!AB$5,集計pivot!$4:$4,0)),0)</f>
        <v>0</v>
      </c>
      <c r="AC20" s="30">
        <f>IFERROR(INDEX(集計pivot!$28:$48,MATCH(集計2020年度酒販!$B20,集計pivot!$A$28:$A$49,0),MATCH(集計2020年度酒販!AB$5,集計pivot!$28:$28,0)),0)</f>
        <v>0</v>
      </c>
      <c r="AD20" s="30">
        <f>IFERROR(INDEX(集計pivot!$83:$104,MATCH(集計2020年度酒販!$B20,集計pivot!$A$82:$A$104,0),MATCH(集計2020年度酒販!AB$5,集計pivot!$83:$83,0)),0)</f>
        <v>0</v>
      </c>
      <c r="AE20" s="44">
        <f t="shared" si="6"/>
        <v>0</v>
      </c>
      <c r="AF20" s="43">
        <f>IFERROR(INDEX(集計pivot!$4:$23,MATCH(集計2020年度酒販!$B20,集計pivot!$A$4:$A$23,0),MATCH(集計2020年度酒販!AF$5,集計pivot!$4:$4,0)),0)</f>
        <v>0</v>
      </c>
      <c r="AG20" s="30">
        <f>IFERROR(INDEX(集計pivot!$28:$48,MATCH(集計2020年度酒販!$B20,集計pivot!$A$28:$A$49,0),MATCH(集計2020年度酒販!AF$5,集計pivot!$28:$28,0)),0)</f>
        <v>0</v>
      </c>
      <c r="AH20" s="30">
        <f>IFERROR(INDEX(集計pivot!$83:$104,MATCH(集計2020年度酒販!$B20,集計pivot!$A$82:$A$104,0),MATCH(集計2020年度酒販!AF$5,集計pivot!$83:$83,0)),0)</f>
        <v>0</v>
      </c>
      <c r="AI20" s="44">
        <f t="shared" si="7"/>
        <v>0</v>
      </c>
      <c r="AJ20" s="36">
        <f>IFERROR(INDEX(集計pivot!$4:$23,MATCH(集計2020年度酒販!$B20,集計pivot!$A$4:$A$23,0),MATCH(集計2020年度酒販!AJ$5,集計pivot!$4:$4,0)),0)</f>
        <v>0</v>
      </c>
      <c r="AK20" s="30">
        <f>IFERROR(INDEX(集計pivot!$28:$48,MATCH(集計2020年度酒販!$B20,集計pivot!$A$28:$A$49,0),MATCH(集計2020年度酒販!AJ$5,集計pivot!$28:$28,0)),0)</f>
        <v>0</v>
      </c>
      <c r="AL20" s="30">
        <f>IFERROR(INDEX(集計pivot!$83:$104,MATCH(集計2020年度酒販!$B20,集計pivot!$A$82:$A$104,0),MATCH(集計2020年度酒販!AJ$5,集計pivot!$83:$83,0)),0)</f>
        <v>0</v>
      </c>
      <c r="AM20" s="32">
        <f t="shared" si="8"/>
        <v>0</v>
      </c>
      <c r="AN20" s="43">
        <f>IFERROR(INDEX(集計pivot!$4:$23,MATCH(集計2020年度酒販!$B20,集計pivot!$A$4:$A$23,0),MATCH(集計2020年度酒販!AN$5,集計pivot!$4:$4,0)),0)</f>
        <v>0</v>
      </c>
      <c r="AO20" s="30">
        <f>IFERROR(INDEX(集計pivot!$28:$48,MATCH(集計2020年度酒販!$B20,集計pivot!$A$28:$A$49,0),MATCH(集計2020年度酒販!AN$5,集計pivot!$28:$28,0)),0)</f>
        <v>0</v>
      </c>
      <c r="AP20" s="30">
        <f>IFERROR(INDEX(集計pivot!$83:$104,MATCH(集計2020年度酒販!$B20,集計pivot!$A$82:$A$104,0),MATCH(集計2020年度酒販!AN$5,集計pivot!$83:$83,0)),0)</f>
        <v>0</v>
      </c>
      <c r="AQ20" s="44">
        <f t="shared" si="9"/>
        <v>0</v>
      </c>
      <c r="AR20" s="43">
        <f>IFERROR(INDEX(集計pivot!$4:$23,MATCH(集計2020年度酒販!$B20,集計pivot!$A$4:$A$23,0),MATCH(集計2020年度酒販!AR$5,集計pivot!$4:$4,0)),0)</f>
        <v>0</v>
      </c>
      <c r="AS20" s="30">
        <f>IFERROR(INDEX(集計pivot!$28:$48,MATCH(集計2020年度酒販!$B20,集計pivot!$A$28:$A$49,0),MATCH(集計2020年度酒販!AR$5,集計pivot!$28:$28,0)),0)</f>
        <v>0</v>
      </c>
      <c r="AT20" s="30">
        <f>IFERROR(INDEX(集計pivot!$83:$104,MATCH(集計2020年度酒販!$B20,集計pivot!$A$82:$A$104,0),MATCH(集計2020年度酒販!AR$5,集計pivot!$83:$83,0)),0)</f>
        <v>0</v>
      </c>
      <c r="AU20" s="44">
        <f t="shared" si="10"/>
        <v>0</v>
      </c>
      <c r="AV20" s="36">
        <f>IFERROR(INDEX(集計pivot!$4:$23,MATCH(集計2020年度酒販!$B20,集計pivot!$A$4:$A$23,0),MATCH(集計2020年度酒販!AV$5,集計pivot!$4:$4,0)),0)</f>
        <v>0</v>
      </c>
      <c r="AW20" s="30">
        <f>IFERROR(INDEX(集計pivot!$28:$48,MATCH(集計2020年度酒販!$B20,集計pivot!$A$28:$A$49,0),MATCH(集計2020年度酒販!AV$5,集計pivot!$28:$28,0)),0)</f>
        <v>0</v>
      </c>
      <c r="AX20" s="30">
        <f>IFERROR(INDEX(集計pivot!$83:$104,MATCH(集計2020年度酒販!$B20,集計pivot!$A$82:$A$104,0),MATCH(集計2020年度酒販!AV$5,集計pivot!$83:$83,0)),0)</f>
        <v>0</v>
      </c>
      <c r="AY20" s="30">
        <f t="shared" si="11"/>
        <v>0</v>
      </c>
      <c r="BB20" s="27">
        <f t="shared" si="12"/>
        <v>0</v>
      </c>
      <c r="BC20" s="27">
        <f t="shared" si="13"/>
        <v>0</v>
      </c>
    </row>
    <row r="21" spans="2:55" x14ac:dyDescent="0.55000000000000004">
      <c r="B21" s="32" t="str">
        <f>'master（記入例）'!AL17</f>
        <v>リキュール</v>
      </c>
      <c r="C21" s="38">
        <v>0</v>
      </c>
      <c r="D21" s="43">
        <f>IFERROR(INDEX(集計pivot!$4:$23,MATCH(集計2020年度酒販!$B21,集計pivot!$A$4:$A$23,0),MATCH(集計2020年度酒販!D$5,集計pivot!$4:$4,0)),0)</f>
        <v>0</v>
      </c>
      <c r="E21" s="30">
        <f>IFERROR(INDEX(集計pivot!$28:$48,MATCH(集計2020年度酒販!$B21,集計pivot!$A$28:$A$49,0),MATCH(集計2020年度酒販!D$5,集計pivot!$28:$28,0)),0)</f>
        <v>0</v>
      </c>
      <c r="F21" s="30">
        <f>IFERROR(INDEX(集計pivot!$83:$104,MATCH(集計2020年度酒販!$B21,集計pivot!$A$82:$A$104,0),MATCH(集計2020年度酒販!D$5,集計pivot!$83:$83,0)),0)</f>
        <v>0</v>
      </c>
      <c r="G21" s="44">
        <f t="shared" si="0"/>
        <v>0</v>
      </c>
      <c r="H21" s="43">
        <f>IFERROR(INDEX(集計pivot!$4:$23,MATCH(集計2020年度酒販!$B21,集計pivot!$A$4:$A$23,0),MATCH(集計2020年度酒販!H$5,集計pivot!$4:$4,0)),0)</f>
        <v>0</v>
      </c>
      <c r="I21" s="30">
        <f>IFERROR(INDEX(集計pivot!$28:$48,MATCH(集計2020年度酒販!$B21,集計pivot!$A$28:$A$49,0),MATCH(集計2020年度酒販!H$5,集計pivot!$28:$28,0)),0)</f>
        <v>0</v>
      </c>
      <c r="J21" s="30">
        <f>IFERROR(INDEX(集計pivot!$83:$104,MATCH(集計2020年度酒販!$B21,集計pivot!$A$82:$A$104,0),MATCH(集計2020年度酒販!H$5,集計pivot!$83:$83,0)),0)</f>
        <v>0</v>
      </c>
      <c r="K21" s="44">
        <f t="shared" si="1"/>
        <v>0</v>
      </c>
      <c r="L21" s="43">
        <f>IFERROR(INDEX(集計pivot!$4:$23,MATCH(集計2020年度酒販!$B21,集計pivot!$A$4:$A$23,0),MATCH(集計2020年度酒販!L$5,集計pivot!$4:$4,0)),0)</f>
        <v>0</v>
      </c>
      <c r="M21" s="30">
        <f>IFERROR(INDEX(集計pivot!$28:$48,MATCH(集計2020年度酒販!$B21,集計pivot!$A$28:$A$49,0),MATCH(集計2020年度酒販!L$5,集計pivot!$28:$28,0)),0)</f>
        <v>0</v>
      </c>
      <c r="N21" s="30">
        <f>IFERROR(INDEX(集計pivot!$83:$104,MATCH(集計2020年度酒販!$B21,集計pivot!$A$82:$A$104,0),MATCH(集計2020年度酒販!L$5,集計pivot!$83:$83,0)),0)</f>
        <v>0</v>
      </c>
      <c r="O21" s="44">
        <f t="shared" si="2"/>
        <v>0</v>
      </c>
      <c r="P21" s="43">
        <f>IFERROR(INDEX(集計pivot!$4:$23,MATCH(集計2020年度酒販!$B21,集計pivot!$A$4:$A$23,0),MATCH(集計2020年度酒販!P$5,集計pivot!$4:$4,0)),0)</f>
        <v>0</v>
      </c>
      <c r="Q21" s="30">
        <f>IFERROR(INDEX(集計pivot!$28:$48,MATCH(集計2020年度酒販!$B21,集計pivot!$A$28:$A$49,0),MATCH(集計2020年度酒販!P$5,集計pivot!$28:$28,0)),0)</f>
        <v>0</v>
      </c>
      <c r="R21" s="30">
        <f>IFERROR(INDEX(集計pivot!$83:$104,MATCH(集計2020年度酒販!$B21,集計pivot!$A$82:$A$104,0),MATCH(集計2020年度酒販!P$5,集計pivot!$83:$83,0)),0)</f>
        <v>0</v>
      </c>
      <c r="S21" s="44">
        <f t="shared" si="3"/>
        <v>0</v>
      </c>
      <c r="T21" s="43">
        <f>IFERROR(INDEX(集計pivot!$4:$23,MATCH(集計2020年度酒販!$B21,集計pivot!$A$4:$A$23,0),MATCH(集計2020年度酒販!T$5,集計pivot!$4:$4,0)),0)</f>
        <v>0</v>
      </c>
      <c r="U21" s="30">
        <f>IFERROR(INDEX(集計pivot!$28:$48,MATCH(集計2020年度酒販!$B21,集計pivot!$A$28:$A$49,0),MATCH(集計2020年度酒販!T$5,集計pivot!$28:$28,0)),0)</f>
        <v>0</v>
      </c>
      <c r="V21" s="30">
        <f>IFERROR(INDEX(集計pivot!$83:$104,MATCH(集計2020年度酒販!$B21,集計pivot!$A$82:$A$104,0),MATCH(集計2020年度酒販!T$5,集計pivot!$83:$83,0)),0)</f>
        <v>0</v>
      </c>
      <c r="W21" s="44">
        <f t="shared" si="4"/>
        <v>0</v>
      </c>
      <c r="X21" s="43">
        <f>IFERROR(INDEX(集計pivot!$4:$23,MATCH(集計2020年度酒販!$B21,集計pivot!$A$4:$A$23,0),MATCH(集計2020年度酒販!X$5,集計pivot!$4:$4,0)),0)</f>
        <v>0</v>
      </c>
      <c r="Y21" s="30">
        <f>IFERROR(INDEX(集計pivot!$28:$48,MATCH(集計2020年度酒販!$B21,集計pivot!$A$28:$A$49,0),MATCH(集計2020年度酒販!X$5,集計pivot!$28:$28,0)),0)</f>
        <v>0</v>
      </c>
      <c r="Z21" s="30">
        <f>IFERROR(INDEX(集計pivot!$83:$104,MATCH(集計2020年度酒販!$B21,集計pivot!$A$82:$A$104,0),MATCH(集計2020年度酒販!X$5,集計pivot!$83:$83,0)),0)</f>
        <v>0</v>
      </c>
      <c r="AA21" s="44">
        <f t="shared" si="5"/>
        <v>0</v>
      </c>
      <c r="AB21" s="43">
        <f>IFERROR(INDEX(集計pivot!$4:$23,MATCH(集計2020年度酒販!$B21,集計pivot!$A$4:$A$23,0),MATCH(集計2020年度酒販!AB$5,集計pivot!$4:$4,0)),0)</f>
        <v>0</v>
      </c>
      <c r="AC21" s="30">
        <f>IFERROR(INDEX(集計pivot!$28:$48,MATCH(集計2020年度酒販!$B21,集計pivot!$A$28:$A$49,0),MATCH(集計2020年度酒販!AB$5,集計pivot!$28:$28,0)),0)</f>
        <v>0</v>
      </c>
      <c r="AD21" s="30">
        <f>IFERROR(INDEX(集計pivot!$83:$104,MATCH(集計2020年度酒販!$B21,集計pivot!$A$82:$A$104,0),MATCH(集計2020年度酒販!AB$5,集計pivot!$83:$83,0)),0)</f>
        <v>0</v>
      </c>
      <c r="AE21" s="44">
        <f t="shared" si="6"/>
        <v>0</v>
      </c>
      <c r="AF21" s="43">
        <f>IFERROR(INDEX(集計pivot!$4:$23,MATCH(集計2020年度酒販!$B21,集計pivot!$A$4:$A$23,0),MATCH(集計2020年度酒販!AF$5,集計pivot!$4:$4,0)),0)</f>
        <v>0</v>
      </c>
      <c r="AG21" s="30">
        <f>IFERROR(INDEX(集計pivot!$28:$48,MATCH(集計2020年度酒販!$B21,集計pivot!$A$28:$A$49,0),MATCH(集計2020年度酒販!AF$5,集計pivot!$28:$28,0)),0)</f>
        <v>0</v>
      </c>
      <c r="AH21" s="30">
        <f>IFERROR(INDEX(集計pivot!$83:$104,MATCH(集計2020年度酒販!$B21,集計pivot!$A$82:$A$104,0),MATCH(集計2020年度酒販!AF$5,集計pivot!$83:$83,0)),0)</f>
        <v>0</v>
      </c>
      <c r="AI21" s="44">
        <f t="shared" si="7"/>
        <v>0</v>
      </c>
      <c r="AJ21" s="36">
        <f>IFERROR(INDEX(集計pivot!$4:$23,MATCH(集計2020年度酒販!$B21,集計pivot!$A$4:$A$23,0),MATCH(集計2020年度酒販!AJ$5,集計pivot!$4:$4,0)),0)</f>
        <v>0</v>
      </c>
      <c r="AK21" s="30">
        <f>IFERROR(INDEX(集計pivot!$28:$48,MATCH(集計2020年度酒販!$B21,集計pivot!$A$28:$A$49,0),MATCH(集計2020年度酒販!AJ$5,集計pivot!$28:$28,0)),0)</f>
        <v>0</v>
      </c>
      <c r="AL21" s="30">
        <f>IFERROR(INDEX(集計pivot!$83:$104,MATCH(集計2020年度酒販!$B21,集計pivot!$A$82:$A$104,0),MATCH(集計2020年度酒販!AJ$5,集計pivot!$83:$83,0)),0)</f>
        <v>0</v>
      </c>
      <c r="AM21" s="32">
        <f t="shared" si="8"/>
        <v>0</v>
      </c>
      <c r="AN21" s="43">
        <f>IFERROR(INDEX(集計pivot!$4:$23,MATCH(集計2020年度酒販!$B21,集計pivot!$A$4:$A$23,0),MATCH(集計2020年度酒販!AN$5,集計pivot!$4:$4,0)),0)</f>
        <v>0</v>
      </c>
      <c r="AO21" s="30">
        <f>IFERROR(INDEX(集計pivot!$28:$48,MATCH(集計2020年度酒販!$B21,集計pivot!$A$28:$A$49,0),MATCH(集計2020年度酒販!AN$5,集計pivot!$28:$28,0)),0)</f>
        <v>0</v>
      </c>
      <c r="AP21" s="30">
        <f>IFERROR(INDEX(集計pivot!$83:$104,MATCH(集計2020年度酒販!$B21,集計pivot!$A$82:$A$104,0),MATCH(集計2020年度酒販!AN$5,集計pivot!$83:$83,0)),0)</f>
        <v>0</v>
      </c>
      <c r="AQ21" s="44">
        <f t="shared" si="9"/>
        <v>0</v>
      </c>
      <c r="AR21" s="43">
        <f>IFERROR(INDEX(集計pivot!$4:$23,MATCH(集計2020年度酒販!$B21,集計pivot!$A$4:$A$23,0),MATCH(集計2020年度酒販!AR$5,集計pivot!$4:$4,0)),0)</f>
        <v>0</v>
      </c>
      <c r="AS21" s="30">
        <f>IFERROR(INDEX(集計pivot!$28:$48,MATCH(集計2020年度酒販!$B21,集計pivot!$A$28:$A$49,0),MATCH(集計2020年度酒販!AR$5,集計pivot!$28:$28,0)),0)</f>
        <v>0</v>
      </c>
      <c r="AT21" s="30">
        <f>IFERROR(INDEX(集計pivot!$83:$104,MATCH(集計2020年度酒販!$B21,集計pivot!$A$82:$A$104,0),MATCH(集計2020年度酒販!AR$5,集計pivot!$83:$83,0)),0)</f>
        <v>0</v>
      </c>
      <c r="AU21" s="44">
        <f t="shared" si="10"/>
        <v>0</v>
      </c>
      <c r="AV21" s="36">
        <f>IFERROR(INDEX(集計pivot!$4:$23,MATCH(集計2020年度酒販!$B21,集計pivot!$A$4:$A$23,0),MATCH(集計2020年度酒販!AV$5,集計pivot!$4:$4,0)),0)</f>
        <v>0</v>
      </c>
      <c r="AW21" s="30">
        <f>IFERROR(INDEX(集計pivot!$28:$48,MATCH(集計2020年度酒販!$B21,集計pivot!$A$28:$A$49,0),MATCH(集計2020年度酒販!AV$5,集計pivot!$28:$28,0)),0)</f>
        <v>0</v>
      </c>
      <c r="AX21" s="30">
        <f>IFERROR(INDEX(集計pivot!$83:$104,MATCH(集計2020年度酒販!$B21,集計pivot!$A$82:$A$104,0),MATCH(集計2020年度酒販!AV$5,集計pivot!$83:$83,0)),0)</f>
        <v>0</v>
      </c>
      <c r="AY21" s="30">
        <f t="shared" si="11"/>
        <v>0</v>
      </c>
      <c r="BB21" s="27">
        <f t="shared" si="12"/>
        <v>0</v>
      </c>
      <c r="BC21" s="27">
        <f t="shared" si="13"/>
        <v>0</v>
      </c>
    </row>
    <row r="22" spans="2:55" x14ac:dyDescent="0.55000000000000004">
      <c r="B22" s="32" t="str">
        <f>'master（記入例）'!AL18</f>
        <v>雑酒</v>
      </c>
      <c r="C22" s="38">
        <v>0</v>
      </c>
      <c r="D22" s="43">
        <f>IFERROR(INDEX(集計pivot!$4:$23,MATCH(集計2020年度酒販!$B22,集計pivot!$A$4:$A$23,0),MATCH(集計2020年度酒販!D$5,集計pivot!$4:$4,0)),0)</f>
        <v>0</v>
      </c>
      <c r="E22" s="30">
        <f>IFERROR(INDEX(集計pivot!$28:$48,MATCH(集計2020年度酒販!$B22,集計pivot!$A$28:$A$49,0),MATCH(集計2020年度酒販!D$5,集計pivot!$28:$28,0)),0)</f>
        <v>0</v>
      </c>
      <c r="F22" s="30">
        <f>IFERROR(INDEX(集計pivot!$83:$104,MATCH(集計2020年度酒販!$B22,集計pivot!$A$82:$A$104,0),MATCH(集計2020年度酒販!D$5,集計pivot!$83:$83,0)),0)</f>
        <v>0</v>
      </c>
      <c r="G22" s="44">
        <f t="shared" si="0"/>
        <v>0</v>
      </c>
      <c r="H22" s="43">
        <f>IFERROR(INDEX(集計pivot!$4:$23,MATCH(集計2020年度酒販!$B22,集計pivot!$A$4:$A$23,0),MATCH(集計2020年度酒販!H$5,集計pivot!$4:$4,0)),0)</f>
        <v>0</v>
      </c>
      <c r="I22" s="30">
        <f>IFERROR(INDEX(集計pivot!$28:$48,MATCH(集計2020年度酒販!$B22,集計pivot!$A$28:$A$49,0),MATCH(集計2020年度酒販!H$5,集計pivot!$28:$28,0)),0)</f>
        <v>0</v>
      </c>
      <c r="J22" s="30">
        <f>IFERROR(INDEX(集計pivot!$83:$104,MATCH(集計2020年度酒販!$B22,集計pivot!$A$82:$A$104,0),MATCH(集計2020年度酒販!H$5,集計pivot!$83:$83,0)),0)</f>
        <v>0</v>
      </c>
      <c r="K22" s="44">
        <f t="shared" si="1"/>
        <v>0</v>
      </c>
      <c r="L22" s="43">
        <f>IFERROR(INDEX(集計pivot!$4:$23,MATCH(集計2020年度酒販!$B22,集計pivot!$A$4:$A$23,0),MATCH(集計2020年度酒販!L$5,集計pivot!$4:$4,0)),0)</f>
        <v>0</v>
      </c>
      <c r="M22" s="30">
        <f>IFERROR(INDEX(集計pivot!$28:$48,MATCH(集計2020年度酒販!$B22,集計pivot!$A$28:$A$49,0),MATCH(集計2020年度酒販!L$5,集計pivot!$28:$28,0)),0)</f>
        <v>0</v>
      </c>
      <c r="N22" s="30">
        <f>IFERROR(INDEX(集計pivot!$83:$104,MATCH(集計2020年度酒販!$B22,集計pivot!$A$82:$A$104,0),MATCH(集計2020年度酒販!L$5,集計pivot!$83:$83,0)),0)</f>
        <v>0</v>
      </c>
      <c r="O22" s="44">
        <f t="shared" si="2"/>
        <v>0</v>
      </c>
      <c r="P22" s="43">
        <f>IFERROR(INDEX(集計pivot!$4:$23,MATCH(集計2020年度酒販!$B22,集計pivot!$A$4:$A$23,0),MATCH(集計2020年度酒販!P$5,集計pivot!$4:$4,0)),0)</f>
        <v>0</v>
      </c>
      <c r="Q22" s="30">
        <f>IFERROR(INDEX(集計pivot!$28:$48,MATCH(集計2020年度酒販!$B22,集計pivot!$A$28:$A$49,0),MATCH(集計2020年度酒販!P$5,集計pivot!$28:$28,0)),0)</f>
        <v>0</v>
      </c>
      <c r="R22" s="30">
        <f>IFERROR(INDEX(集計pivot!$83:$104,MATCH(集計2020年度酒販!$B22,集計pivot!$A$82:$A$104,0),MATCH(集計2020年度酒販!P$5,集計pivot!$83:$83,0)),0)</f>
        <v>0</v>
      </c>
      <c r="S22" s="44">
        <f t="shared" si="3"/>
        <v>0</v>
      </c>
      <c r="T22" s="43">
        <f>IFERROR(INDEX(集計pivot!$4:$23,MATCH(集計2020年度酒販!$B22,集計pivot!$A$4:$A$23,0),MATCH(集計2020年度酒販!T$5,集計pivot!$4:$4,0)),0)</f>
        <v>0</v>
      </c>
      <c r="U22" s="30">
        <f>IFERROR(INDEX(集計pivot!$28:$48,MATCH(集計2020年度酒販!$B22,集計pivot!$A$28:$A$49,0),MATCH(集計2020年度酒販!T$5,集計pivot!$28:$28,0)),0)</f>
        <v>0</v>
      </c>
      <c r="V22" s="30">
        <f>IFERROR(INDEX(集計pivot!$83:$104,MATCH(集計2020年度酒販!$B22,集計pivot!$A$82:$A$104,0),MATCH(集計2020年度酒販!T$5,集計pivot!$83:$83,0)),0)</f>
        <v>0</v>
      </c>
      <c r="W22" s="44">
        <f t="shared" si="4"/>
        <v>0</v>
      </c>
      <c r="X22" s="43">
        <f>IFERROR(INDEX(集計pivot!$4:$23,MATCH(集計2020年度酒販!$B22,集計pivot!$A$4:$A$23,0),MATCH(集計2020年度酒販!X$5,集計pivot!$4:$4,0)),0)</f>
        <v>0</v>
      </c>
      <c r="Y22" s="30">
        <f>IFERROR(INDEX(集計pivot!$28:$48,MATCH(集計2020年度酒販!$B22,集計pivot!$A$28:$A$49,0),MATCH(集計2020年度酒販!X$5,集計pivot!$28:$28,0)),0)</f>
        <v>0</v>
      </c>
      <c r="Z22" s="30">
        <f>IFERROR(INDEX(集計pivot!$83:$104,MATCH(集計2020年度酒販!$B22,集計pivot!$A$82:$A$104,0),MATCH(集計2020年度酒販!X$5,集計pivot!$83:$83,0)),0)</f>
        <v>0</v>
      </c>
      <c r="AA22" s="44">
        <f t="shared" si="5"/>
        <v>0</v>
      </c>
      <c r="AB22" s="43">
        <f>IFERROR(INDEX(集計pivot!$4:$23,MATCH(集計2020年度酒販!$B22,集計pivot!$A$4:$A$23,0),MATCH(集計2020年度酒販!AB$5,集計pivot!$4:$4,0)),0)</f>
        <v>0</v>
      </c>
      <c r="AC22" s="30">
        <f>IFERROR(INDEX(集計pivot!$28:$48,MATCH(集計2020年度酒販!$B22,集計pivot!$A$28:$A$49,0),MATCH(集計2020年度酒販!AB$5,集計pivot!$28:$28,0)),0)</f>
        <v>0</v>
      </c>
      <c r="AD22" s="30">
        <f>IFERROR(INDEX(集計pivot!$83:$104,MATCH(集計2020年度酒販!$B22,集計pivot!$A$82:$A$104,0),MATCH(集計2020年度酒販!AB$5,集計pivot!$83:$83,0)),0)</f>
        <v>0</v>
      </c>
      <c r="AE22" s="44">
        <f t="shared" si="6"/>
        <v>0</v>
      </c>
      <c r="AF22" s="43">
        <f>IFERROR(INDEX(集計pivot!$4:$23,MATCH(集計2020年度酒販!$B22,集計pivot!$A$4:$A$23,0),MATCH(集計2020年度酒販!AF$5,集計pivot!$4:$4,0)),0)</f>
        <v>0</v>
      </c>
      <c r="AG22" s="30">
        <f>IFERROR(INDEX(集計pivot!$28:$48,MATCH(集計2020年度酒販!$B22,集計pivot!$A$28:$A$49,0),MATCH(集計2020年度酒販!AF$5,集計pivot!$28:$28,0)),0)</f>
        <v>0</v>
      </c>
      <c r="AH22" s="30">
        <f>IFERROR(INDEX(集計pivot!$83:$104,MATCH(集計2020年度酒販!$B22,集計pivot!$A$82:$A$104,0),MATCH(集計2020年度酒販!AF$5,集計pivot!$83:$83,0)),0)</f>
        <v>0</v>
      </c>
      <c r="AI22" s="44">
        <f t="shared" si="7"/>
        <v>0</v>
      </c>
      <c r="AJ22" s="36">
        <f>IFERROR(INDEX(集計pivot!$4:$23,MATCH(集計2020年度酒販!$B22,集計pivot!$A$4:$A$23,0),MATCH(集計2020年度酒販!AJ$5,集計pivot!$4:$4,0)),0)</f>
        <v>0</v>
      </c>
      <c r="AK22" s="30">
        <f>IFERROR(INDEX(集計pivot!$28:$48,MATCH(集計2020年度酒販!$B22,集計pivot!$A$28:$A$49,0),MATCH(集計2020年度酒販!AJ$5,集計pivot!$28:$28,0)),0)</f>
        <v>0</v>
      </c>
      <c r="AL22" s="30">
        <f>IFERROR(INDEX(集計pivot!$83:$104,MATCH(集計2020年度酒販!$B22,集計pivot!$A$82:$A$104,0),MATCH(集計2020年度酒販!AJ$5,集計pivot!$83:$83,0)),0)</f>
        <v>0</v>
      </c>
      <c r="AM22" s="32">
        <f t="shared" si="8"/>
        <v>0</v>
      </c>
      <c r="AN22" s="43">
        <f>IFERROR(INDEX(集計pivot!$4:$23,MATCH(集計2020年度酒販!$B22,集計pivot!$A$4:$A$23,0),MATCH(集計2020年度酒販!AN$5,集計pivot!$4:$4,0)),0)</f>
        <v>0</v>
      </c>
      <c r="AO22" s="30">
        <f>IFERROR(INDEX(集計pivot!$28:$48,MATCH(集計2020年度酒販!$B22,集計pivot!$A$28:$A$49,0),MATCH(集計2020年度酒販!AN$5,集計pivot!$28:$28,0)),0)</f>
        <v>0</v>
      </c>
      <c r="AP22" s="30">
        <f>IFERROR(INDEX(集計pivot!$83:$104,MATCH(集計2020年度酒販!$B22,集計pivot!$A$82:$A$104,0),MATCH(集計2020年度酒販!AN$5,集計pivot!$83:$83,0)),0)</f>
        <v>0</v>
      </c>
      <c r="AQ22" s="44">
        <f t="shared" si="9"/>
        <v>0</v>
      </c>
      <c r="AR22" s="43">
        <f>IFERROR(INDEX(集計pivot!$4:$23,MATCH(集計2020年度酒販!$B22,集計pivot!$A$4:$A$23,0),MATCH(集計2020年度酒販!AR$5,集計pivot!$4:$4,0)),0)</f>
        <v>0</v>
      </c>
      <c r="AS22" s="30">
        <f>IFERROR(INDEX(集計pivot!$28:$48,MATCH(集計2020年度酒販!$B22,集計pivot!$A$28:$A$49,0),MATCH(集計2020年度酒販!AR$5,集計pivot!$28:$28,0)),0)</f>
        <v>0</v>
      </c>
      <c r="AT22" s="30">
        <f>IFERROR(INDEX(集計pivot!$83:$104,MATCH(集計2020年度酒販!$B22,集計pivot!$A$82:$A$104,0),MATCH(集計2020年度酒販!AR$5,集計pivot!$83:$83,0)),0)</f>
        <v>0</v>
      </c>
      <c r="AU22" s="44">
        <f t="shared" si="10"/>
        <v>0</v>
      </c>
      <c r="AV22" s="36">
        <f>IFERROR(INDEX(集計pivot!$4:$23,MATCH(集計2020年度酒販!$B22,集計pivot!$A$4:$A$23,0),MATCH(集計2020年度酒販!AV$5,集計pivot!$4:$4,0)),0)</f>
        <v>0</v>
      </c>
      <c r="AW22" s="30">
        <f>IFERROR(INDEX(集計pivot!$28:$48,MATCH(集計2020年度酒販!$B22,集計pivot!$A$28:$A$49,0),MATCH(集計2020年度酒販!AV$5,集計pivot!$28:$28,0)),0)</f>
        <v>0</v>
      </c>
      <c r="AX22" s="30">
        <f>IFERROR(INDEX(集計pivot!$83:$104,MATCH(集計2020年度酒販!$B22,集計pivot!$A$82:$A$104,0),MATCH(集計2020年度酒販!AV$5,集計pivot!$83:$83,0)),0)</f>
        <v>0</v>
      </c>
      <c r="AY22" s="30">
        <f t="shared" si="11"/>
        <v>0</v>
      </c>
      <c r="BB22" s="27">
        <f t="shared" si="12"/>
        <v>0</v>
      </c>
      <c r="BC22" s="27">
        <f t="shared" si="13"/>
        <v>0</v>
      </c>
    </row>
    <row r="23" spans="2:55" x14ac:dyDescent="0.55000000000000004">
      <c r="B23" s="32" t="str">
        <f>'master（記入例）'!AL19</f>
        <v>粉末酒</v>
      </c>
      <c r="C23" s="38">
        <v>0</v>
      </c>
      <c r="D23" s="43">
        <f>IFERROR(INDEX(集計pivot!$4:$23,MATCH(集計2020年度酒販!$B23,集計pivot!$A$4:$A$23,0),MATCH(集計2020年度酒販!D$5,集計pivot!$4:$4,0)),0)</f>
        <v>0</v>
      </c>
      <c r="E23" s="30">
        <f>IFERROR(INDEX(集計pivot!$28:$48,MATCH(集計2020年度酒販!$B23,集計pivot!$A$28:$A$49,0),MATCH(集計2020年度酒販!D$5,集計pivot!$28:$28,0)),0)</f>
        <v>0</v>
      </c>
      <c r="F23" s="30">
        <f>IFERROR(INDEX(集計pivot!$83:$104,MATCH(集計2020年度酒販!$B23,集計pivot!$A$82:$A$104,0),MATCH(集計2020年度酒販!D$5,集計pivot!$83:$83,0)),0)</f>
        <v>0</v>
      </c>
      <c r="G23" s="44">
        <f t="shared" si="0"/>
        <v>0</v>
      </c>
      <c r="H23" s="43">
        <f>IFERROR(INDEX(集計pivot!$4:$23,MATCH(集計2020年度酒販!$B23,集計pivot!$A$4:$A$23,0),MATCH(集計2020年度酒販!H$5,集計pivot!$4:$4,0)),0)</f>
        <v>0</v>
      </c>
      <c r="I23" s="30">
        <f>IFERROR(INDEX(集計pivot!$28:$48,MATCH(集計2020年度酒販!$B23,集計pivot!$A$28:$A$49,0),MATCH(集計2020年度酒販!H$5,集計pivot!$28:$28,0)),0)</f>
        <v>0</v>
      </c>
      <c r="J23" s="30">
        <f>IFERROR(INDEX(集計pivot!$83:$104,MATCH(集計2020年度酒販!$B23,集計pivot!$A$82:$A$104,0),MATCH(集計2020年度酒販!H$5,集計pivot!$83:$83,0)),0)</f>
        <v>0</v>
      </c>
      <c r="K23" s="44">
        <f t="shared" si="1"/>
        <v>0</v>
      </c>
      <c r="L23" s="43">
        <f>IFERROR(INDEX(集計pivot!$4:$23,MATCH(集計2020年度酒販!$B23,集計pivot!$A$4:$A$23,0),MATCH(集計2020年度酒販!L$5,集計pivot!$4:$4,0)),0)</f>
        <v>0</v>
      </c>
      <c r="M23" s="30">
        <f>IFERROR(INDEX(集計pivot!$28:$48,MATCH(集計2020年度酒販!$B23,集計pivot!$A$28:$A$49,0),MATCH(集計2020年度酒販!L$5,集計pivot!$28:$28,0)),0)</f>
        <v>0</v>
      </c>
      <c r="N23" s="30">
        <f>IFERROR(INDEX(集計pivot!$83:$104,MATCH(集計2020年度酒販!$B23,集計pivot!$A$82:$A$104,0),MATCH(集計2020年度酒販!L$5,集計pivot!$83:$83,0)),0)</f>
        <v>0</v>
      </c>
      <c r="O23" s="44">
        <f t="shared" si="2"/>
        <v>0</v>
      </c>
      <c r="P23" s="43">
        <f>IFERROR(INDEX(集計pivot!$4:$23,MATCH(集計2020年度酒販!$B23,集計pivot!$A$4:$A$23,0),MATCH(集計2020年度酒販!P$5,集計pivot!$4:$4,0)),0)</f>
        <v>0</v>
      </c>
      <c r="Q23" s="30">
        <f>IFERROR(INDEX(集計pivot!$28:$48,MATCH(集計2020年度酒販!$B23,集計pivot!$A$28:$A$49,0),MATCH(集計2020年度酒販!P$5,集計pivot!$28:$28,0)),0)</f>
        <v>0</v>
      </c>
      <c r="R23" s="30">
        <f>IFERROR(INDEX(集計pivot!$83:$104,MATCH(集計2020年度酒販!$B23,集計pivot!$A$82:$A$104,0),MATCH(集計2020年度酒販!P$5,集計pivot!$83:$83,0)),0)</f>
        <v>0</v>
      </c>
      <c r="S23" s="44">
        <f t="shared" si="3"/>
        <v>0</v>
      </c>
      <c r="T23" s="43">
        <f>IFERROR(INDEX(集計pivot!$4:$23,MATCH(集計2020年度酒販!$B23,集計pivot!$A$4:$A$23,0),MATCH(集計2020年度酒販!T$5,集計pivot!$4:$4,0)),0)</f>
        <v>0</v>
      </c>
      <c r="U23" s="30">
        <f>IFERROR(INDEX(集計pivot!$28:$48,MATCH(集計2020年度酒販!$B23,集計pivot!$A$28:$A$49,0),MATCH(集計2020年度酒販!T$5,集計pivot!$28:$28,0)),0)</f>
        <v>0</v>
      </c>
      <c r="V23" s="30">
        <f>IFERROR(INDEX(集計pivot!$83:$104,MATCH(集計2020年度酒販!$B23,集計pivot!$A$82:$A$104,0),MATCH(集計2020年度酒販!T$5,集計pivot!$83:$83,0)),0)</f>
        <v>0</v>
      </c>
      <c r="W23" s="44">
        <f t="shared" si="4"/>
        <v>0</v>
      </c>
      <c r="X23" s="43">
        <f>IFERROR(INDEX(集計pivot!$4:$23,MATCH(集計2020年度酒販!$B23,集計pivot!$A$4:$A$23,0),MATCH(集計2020年度酒販!X$5,集計pivot!$4:$4,0)),0)</f>
        <v>0</v>
      </c>
      <c r="Y23" s="30">
        <f>IFERROR(INDEX(集計pivot!$28:$48,MATCH(集計2020年度酒販!$B23,集計pivot!$A$28:$A$49,0),MATCH(集計2020年度酒販!X$5,集計pivot!$28:$28,0)),0)</f>
        <v>0</v>
      </c>
      <c r="Z23" s="30">
        <f>IFERROR(INDEX(集計pivot!$83:$104,MATCH(集計2020年度酒販!$B23,集計pivot!$A$82:$A$104,0),MATCH(集計2020年度酒販!X$5,集計pivot!$83:$83,0)),0)</f>
        <v>0</v>
      </c>
      <c r="AA23" s="44">
        <f t="shared" si="5"/>
        <v>0</v>
      </c>
      <c r="AB23" s="43">
        <f>IFERROR(INDEX(集計pivot!$4:$23,MATCH(集計2020年度酒販!$B23,集計pivot!$A$4:$A$23,0),MATCH(集計2020年度酒販!AB$5,集計pivot!$4:$4,0)),0)</f>
        <v>0</v>
      </c>
      <c r="AC23" s="30">
        <f>IFERROR(INDEX(集計pivot!$28:$48,MATCH(集計2020年度酒販!$B23,集計pivot!$A$28:$A$49,0),MATCH(集計2020年度酒販!AB$5,集計pivot!$28:$28,0)),0)</f>
        <v>0</v>
      </c>
      <c r="AD23" s="30">
        <f>IFERROR(INDEX(集計pivot!$83:$104,MATCH(集計2020年度酒販!$B23,集計pivot!$A$82:$A$104,0),MATCH(集計2020年度酒販!AB$5,集計pivot!$83:$83,0)),0)</f>
        <v>0</v>
      </c>
      <c r="AE23" s="44">
        <f t="shared" si="6"/>
        <v>0</v>
      </c>
      <c r="AF23" s="43">
        <f>IFERROR(INDEX(集計pivot!$4:$23,MATCH(集計2020年度酒販!$B23,集計pivot!$A$4:$A$23,0),MATCH(集計2020年度酒販!AF$5,集計pivot!$4:$4,0)),0)</f>
        <v>0</v>
      </c>
      <c r="AG23" s="30">
        <f>IFERROR(INDEX(集計pivot!$28:$48,MATCH(集計2020年度酒販!$B23,集計pivot!$A$28:$A$49,0),MATCH(集計2020年度酒販!AF$5,集計pivot!$28:$28,0)),0)</f>
        <v>0</v>
      </c>
      <c r="AH23" s="30">
        <f>IFERROR(INDEX(集計pivot!$83:$104,MATCH(集計2020年度酒販!$B23,集計pivot!$A$82:$A$104,0),MATCH(集計2020年度酒販!AF$5,集計pivot!$83:$83,0)),0)</f>
        <v>0</v>
      </c>
      <c r="AI23" s="44">
        <f t="shared" si="7"/>
        <v>0</v>
      </c>
      <c r="AJ23" s="36">
        <f>IFERROR(INDEX(集計pivot!$4:$23,MATCH(集計2020年度酒販!$B23,集計pivot!$A$4:$A$23,0),MATCH(集計2020年度酒販!AJ$5,集計pivot!$4:$4,0)),0)</f>
        <v>0</v>
      </c>
      <c r="AK23" s="30">
        <f>IFERROR(INDEX(集計pivot!$28:$48,MATCH(集計2020年度酒販!$B23,集計pivot!$A$28:$A$49,0),MATCH(集計2020年度酒販!AJ$5,集計pivot!$28:$28,0)),0)</f>
        <v>0</v>
      </c>
      <c r="AL23" s="30">
        <f>IFERROR(INDEX(集計pivot!$83:$104,MATCH(集計2020年度酒販!$B23,集計pivot!$A$82:$A$104,0),MATCH(集計2020年度酒販!AJ$5,集計pivot!$83:$83,0)),0)</f>
        <v>0</v>
      </c>
      <c r="AM23" s="32">
        <f t="shared" si="8"/>
        <v>0</v>
      </c>
      <c r="AN23" s="43">
        <f>IFERROR(INDEX(集計pivot!$4:$23,MATCH(集計2020年度酒販!$B23,集計pivot!$A$4:$A$23,0),MATCH(集計2020年度酒販!AN$5,集計pivot!$4:$4,0)),0)</f>
        <v>0</v>
      </c>
      <c r="AO23" s="30">
        <f>IFERROR(INDEX(集計pivot!$28:$48,MATCH(集計2020年度酒販!$B23,集計pivot!$A$28:$A$49,0),MATCH(集計2020年度酒販!AN$5,集計pivot!$28:$28,0)),0)</f>
        <v>0</v>
      </c>
      <c r="AP23" s="30">
        <f>IFERROR(INDEX(集計pivot!$83:$104,MATCH(集計2020年度酒販!$B23,集計pivot!$A$82:$A$104,0),MATCH(集計2020年度酒販!AN$5,集計pivot!$83:$83,0)),0)</f>
        <v>0</v>
      </c>
      <c r="AQ23" s="44">
        <f t="shared" si="9"/>
        <v>0</v>
      </c>
      <c r="AR23" s="43">
        <f>IFERROR(INDEX(集計pivot!$4:$23,MATCH(集計2020年度酒販!$B23,集計pivot!$A$4:$A$23,0),MATCH(集計2020年度酒販!AR$5,集計pivot!$4:$4,0)),0)</f>
        <v>0</v>
      </c>
      <c r="AS23" s="30">
        <f>IFERROR(INDEX(集計pivot!$28:$48,MATCH(集計2020年度酒販!$B23,集計pivot!$A$28:$A$49,0),MATCH(集計2020年度酒販!AR$5,集計pivot!$28:$28,0)),0)</f>
        <v>0</v>
      </c>
      <c r="AT23" s="30">
        <f>IFERROR(INDEX(集計pivot!$83:$104,MATCH(集計2020年度酒販!$B23,集計pivot!$A$82:$A$104,0),MATCH(集計2020年度酒販!AR$5,集計pivot!$83:$83,0)),0)</f>
        <v>0</v>
      </c>
      <c r="AU23" s="44">
        <f t="shared" si="10"/>
        <v>0</v>
      </c>
      <c r="AV23" s="36">
        <f>IFERROR(INDEX(集計pivot!$4:$23,MATCH(集計2020年度酒販!$B23,集計pivot!$A$4:$A$23,0),MATCH(集計2020年度酒販!AV$5,集計pivot!$4:$4,0)),0)</f>
        <v>0</v>
      </c>
      <c r="AW23" s="30">
        <f>IFERROR(INDEX(集計pivot!$28:$48,MATCH(集計2020年度酒販!$B23,集計pivot!$A$28:$A$49,0),MATCH(集計2020年度酒販!AV$5,集計pivot!$28:$28,0)),0)</f>
        <v>0</v>
      </c>
      <c r="AX23" s="30">
        <f>IFERROR(INDEX(集計pivot!$83:$104,MATCH(集計2020年度酒販!$B23,集計pivot!$A$82:$A$104,0),MATCH(集計2020年度酒販!AV$5,集計pivot!$83:$83,0)),0)</f>
        <v>0</v>
      </c>
      <c r="AY23" s="30">
        <f t="shared" si="11"/>
        <v>0</v>
      </c>
      <c r="BB23" s="27">
        <f t="shared" si="12"/>
        <v>0</v>
      </c>
      <c r="BC23" s="27">
        <f t="shared" si="13"/>
        <v>0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24"/>
  <sheetViews>
    <sheetView workbookViewId="0">
      <selection activeCell="A9" sqref="A9"/>
    </sheetView>
  </sheetViews>
  <sheetFormatPr defaultRowHeight="18" x14ac:dyDescent="0.55000000000000004"/>
  <sheetData>
    <row r="1" spans="1:21" x14ac:dyDescent="0.55000000000000004">
      <c r="A1" t="s">
        <v>68</v>
      </c>
    </row>
    <row r="2" spans="1:21" x14ac:dyDescent="0.55000000000000004">
      <c r="A2" t="s">
        <v>118</v>
      </c>
      <c r="C2" t="s">
        <v>119</v>
      </c>
    </row>
    <row r="7" spans="1:21" x14ac:dyDescent="0.55000000000000004">
      <c r="A7" t="s">
        <v>71</v>
      </c>
    </row>
    <row r="8" spans="1:21" x14ac:dyDescent="0.55000000000000004">
      <c r="A8" t="s">
        <v>69</v>
      </c>
    </row>
    <row r="9" spans="1:21" x14ac:dyDescent="0.55000000000000004">
      <c r="A9" t="s">
        <v>70</v>
      </c>
      <c r="K9" s="22" t="s">
        <v>123</v>
      </c>
      <c r="L9" s="23" t="s">
        <v>21</v>
      </c>
      <c r="O9" s="24">
        <v>44317</v>
      </c>
      <c r="P9" s="23"/>
      <c r="Q9" s="25"/>
      <c r="R9" s="23"/>
      <c r="S9" s="23"/>
      <c r="T9" s="23"/>
      <c r="U9" s="24">
        <v>44317</v>
      </c>
    </row>
    <row r="10" spans="1:21" x14ac:dyDescent="0.55000000000000004">
      <c r="A10" t="s">
        <v>80</v>
      </c>
      <c r="K10" s="22" t="s">
        <v>123</v>
      </c>
      <c r="L10" s="23" t="s">
        <v>22</v>
      </c>
      <c r="O10" s="24">
        <v>44348</v>
      </c>
      <c r="P10" s="23"/>
      <c r="Q10" s="25"/>
      <c r="R10" s="23"/>
      <c r="S10" s="23"/>
      <c r="T10" s="23"/>
      <c r="U10" s="24">
        <v>44348</v>
      </c>
    </row>
    <row r="11" spans="1:21" x14ac:dyDescent="0.55000000000000004">
      <c r="K11" s="22" t="s">
        <v>123</v>
      </c>
      <c r="L11" s="23" t="s">
        <v>23</v>
      </c>
      <c r="O11" s="24">
        <v>44378</v>
      </c>
      <c r="P11" s="23"/>
      <c r="Q11" s="25"/>
      <c r="R11" s="23"/>
      <c r="S11" s="23"/>
      <c r="T11" s="23"/>
      <c r="U11" s="24">
        <v>44378</v>
      </c>
    </row>
    <row r="12" spans="1:21" x14ac:dyDescent="0.55000000000000004">
      <c r="A12" t="s">
        <v>76</v>
      </c>
      <c r="K12" s="22" t="s">
        <v>123</v>
      </c>
      <c r="L12" s="23" t="s">
        <v>84</v>
      </c>
      <c r="O12" s="24">
        <v>44409</v>
      </c>
      <c r="P12" s="23"/>
      <c r="Q12" s="25"/>
      <c r="R12" s="23"/>
      <c r="S12" s="23"/>
      <c r="T12" s="23"/>
      <c r="U12" s="24">
        <v>44409</v>
      </c>
    </row>
    <row r="13" spans="1:21" x14ac:dyDescent="0.55000000000000004">
      <c r="A13" t="s">
        <v>77</v>
      </c>
      <c r="K13" s="22" t="s">
        <v>123</v>
      </c>
      <c r="L13" s="23" t="s">
        <v>25</v>
      </c>
      <c r="O13" s="24">
        <v>44440</v>
      </c>
      <c r="P13" s="23"/>
      <c r="Q13" s="25"/>
      <c r="R13" s="23"/>
      <c r="S13" s="23"/>
      <c r="T13" s="23"/>
      <c r="U13" s="24">
        <v>44440</v>
      </c>
    </row>
    <row r="14" spans="1:21" x14ac:dyDescent="0.55000000000000004">
      <c r="A14" t="s">
        <v>78</v>
      </c>
      <c r="K14" s="22" t="s">
        <v>123</v>
      </c>
      <c r="L14" s="23" t="s">
        <v>27</v>
      </c>
      <c r="O14" s="24">
        <v>44470</v>
      </c>
      <c r="P14" s="23"/>
      <c r="Q14" s="25"/>
      <c r="R14" s="23"/>
      <c r="S14" s="23"/>
      <c r="T14" s="23"/>
      <c r="U14" s="24">
        <v>44470</v>
      </c>
    </row>
    <row r="15" spans="1:21" x14ac:dyDescent="0.55000000000000004">
      <c r="A15" t="s">
        <v>81</v>
      </c>
      <c r="K15" s="22" t="s">
        <v>123</v>
      </c>
      <c r="L15" s="23" t="s">
        <v>85</v>
      </c>
      <c r="O15" s="24">
        <v>44501</v>
      </c>
      <c r="P15" s="23"/>
      <c r="Q15" s="25"/>
      <c r="R15" s="23"/>
      <c r="S15" s="23"/>
      <c r="T15" s="23"/>
      <c r="U15" s="24">
        <v>44501</v>
      </c>
    </row>
    <row r="16" spans="1:21" x14ac:dyDescent="0.55000000000000004">
      <c r="A16" t="s">
        <v>79</v>
      </c>
      <c r="K16" s="22" t="s">
        <v>123</v>
      </c>
      <c r="L16" s="23" t="s">
        <v>50</v>
      </c>
      <c r="O16" s="24">
        <v>44531</v>
      </c>
      <c r="P16" s="23"/>
      <c r="Q16" s="25"/>
      <c r="R16" s="23"/>
      <c r="S16" s="23"/>
      <c r="T16" s="23"/>
      <c r="U16" s="24">
        <v>44531</v>
      </c>
    </row>
    <row r="17" spans="1:21" x14ac:dyDescent="0.55000000000000004">
      <c r="A17" t="s">
        <v>82</v>
      </c>
      <c r="K17" s="22" t="s">
        <v>123</v>
      </c>
      <c r="L17" s="23" t="s">
        <v>51</v>
      </c>
      <c r="O17" s="24">
        <v>44562</v>
      </c>
      <c r="P17" s="23"/>
      <c r="Q17" s="25"/>
      <c r="R17" s="23"/>
      <c r="S17" s="23"/>
      <c r="T17" s="23"/>
      <c r="U17" s="24">
        <v>44562</v>
      </c>
    </row>
    <row r="18" spans="1:21" x14ac:dyDescent="0.55000000000000004">
      <c r="K18" s="22" t="s">
        <v>123</v>
      </c>
      <c r="L18" s="23" t="s">
        <v>31</v>
      </c>
      <c r="O18" s="24">
        <v>44593</v>
      </c>
      <c r="P18" s="23"/>
      <c r="Q18" s="25"/>
      <c r="R18" s="23"/>
      <c r="S18" s="23"/>
      <c r="T18" s="23"/>
      <c r="U18" s="24">
        <v>44593</v>
      </c>
    </row>
    <row r="19" spans="1:21" x14ac:dyDescent="0.55000000000000004">
      <c r="K19" s="22" t="s">
        <v>123</v>
      </c>
      <c r="L19" s="23" t="s">
        <v>32</v>
      </c>
      <c r="O19" s="24">
        <v>44621</v>
      </c>
      <c r="P19" s="23"/>
      <c r="Q19" s="25"/>
      <c r="R19" s="23"/>
      <c r="S19" s="23"/>
      <c r="T19" s="23"/>
      <c r="U19" s="24">
        <v>44621</v>
      </c>
    </row>
    <row r="20" spans="1:21" x14ac:dyDescent="0.55000000000000004">
      <c r="A20" t="s">
        <v>111</v>
      </c>
      <c r="K20" s="22" t="s">
        <v>123</v>
      </c>
      <c r="L20" s="23" t="s">
        <v>33</v>
      </c>
      <c r="O20" s="24"/>
      <c r="P20" s="23"/>
      <c r="Q20" s="25"/>
      <c r="R20" s="23"/>
      <c r="S20" s="23"/>
      <c r="T20" s="23"/>
      <c r="U20" s="26"/>
    </row>
    <row r="21" spans="1:21" x14ac:dyDescent="0.55000000000000004">
      <c r="A21" t="s">
        <v>1</v>
      </c>
      <c r="B21" t="s">
        <v>112</v>
      </c>
      <c r="K21" s="22" t="s">
        <v>123</v>
      </c>
      <c r="L21" s="23" t="s">
        <v>86</v>
      </c>
    </row>
    <row r="22" spans="1:21" x14ac:dyDescent="0.55000000000000004">
      <c r="B22" t="s">
        <v>113</v>
      </c>
      <c r="K22" s="22" t="s">
        <v>123</v>
      </c>
      <c r="L22" s="23" t="s">
        <v>87</v>
      </c>
    </row>
    <row r="23" spans="1:21" x14ac:dyDescent="0.55000000000000004">
      <c r="B23" t="s">
        <v>115</v>
      </c>
      <c r="K23" s="22" t="s">
        <v>123</v>
      </c>
      <c r="L23" s="23" t="s">
        <v>36</v>
      </c>
    </row>
    <row r="24" spans="1:21" x14ac:dyDescent="0.55000000000000004">
      <c r="B24" t="s">
        <v>114</v>
      </c>
      <c r="K24" s="22" t="s">
        <v>123</v>
      </c>
      <c r="L24" s="23" t="s">
        <v>37</v>
      </c>
    </row>
  </sheetData>
  <phoneticPr fontId="1"/>
  <dataValidations count="1">
    <dataValidation type="list" allowBlank="1" showInputMessage="1" showErrorMessage="1" sqref="L9:L24" xr:uid="{00000000-0002-0000-0F00-000000000000}">
      <formula1>$AL$3:$AL$19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1"/>
  <sheetViews>
    <sheetView tabSelected="1" zoomScale="101" workbookViewId="0">
      <pane xSplit="4" topLeftCell="P1" activePane="topRight" state="frozen"/>
      <selection activeCell="A21" sqref="A21"/>
      <selection pane="topRight" activeCell="A2" sqref="A2"/>
    </sheetView>
  </sheetViews>
  <sheetFormatPr defaultRowHeight="18" outlineLevelRow="1" x14ac:dyDescent="0.55000000000000004"/>
  <cols>
    <col min="2" max="2" width="10.1640625" customWidth="1"/>
    <col min="3" max="3" width="10" customWidth="1"/>
    <col min="4" max="4" width="25.6640625" customWidth="1"/>
    <col min="5" max="5" width="17.1640625" bestFit="1" customWidth="1"/>
    <col min="6" max="6" width="13" bestFit="1" customWidth="1"/>
    <col min="7" max="7" width="6.6640625" customWidth="1"/>
    <col min="8" max="8" width="14.58203125" customWidth="1"/>
    <col min="9" max="10" width="10.1640625" customWidth="1"/>
    <col min="11" max="11" width="11.33203125" style="10" bestFit="1" customWidth="1"/>
    <col min="12" max="12" width="10.1640625" customWidth="1"/>
    <col min="13" max="13" width="14.6640625" style="7" customWidth="1"/>
    <col min="14" max="14" width="10.1640625" customWidth="1"/>
    <col min="16" max="18" width="12.08203125" customWidth="1"/>
    <col min="19" max="19" width="15.1640625" bestFit="1" customWidth="1"/>
    <col min="20" max="20" width="11.33203125" bestFit="1" customWidth="1"/>
    <col min="21" max="21" width="10.1640625" bestFit="1" customWidth="1"/>
    <col min="22" max="22" width="11.33203125" bestFit="1" customWidth="1"/>
    <col min="23" max="23" width="15.1640625" style="10" bestFit="1" customWidth="1"/>
    <col min="24" max="24" width="13" style="10" bestFit="1" customWidth="1"/>
    <col min="25" max="25" width="39.33203125" bestFit="1" customWidth="1"/>
    <col min="26" max="26" width="13.1640625" bestFit="1" customWidth="1"/>
    <col min="27" max="27" width="11.33203125" bestFit="1" customWidth="1"/>
    <col min="28" max="28" width="13.1640625" bestFit="1" customWidth="1"/>
    <col min="30" max="30" width="9.83203125" customWidth="1"/>
    <col min="31" max="31" width="10.1640625" customWidth="1"/>
    <col min="33" max="33" width="9.83203125" bestFit="1" customWidth="1"/>
    <col min="34" max="34" width="9.5" bestFit="1" customWidth="1"/>
    <col min="35" max="35" width="12.6640625" bestFit="1" customWidth="1"/>
    <col min="36" max="36" width="11.33203125" bestFit="1" customWidth="1"/>
    <col min="37" max="37" width="13.1640625" bestFit="1" customWidth="1"/>
    <col min="38" max="38" width="11.33203125" bestFit="1" customWidth="1"/>
    <col min="39" max="39" width="13.1640625" bestFit="1" customWidth="1"/>
    <col min="40" max="40" width="17.58203125" bestFit="1" customWidth="1"/>
    <col min="41" max="44" width="11" customWidth="1"/>
    <col min="45" max="45" width="9" style="2"/>
    <col min="46" max="46" width="9"/>
    <col min="47" max="48" width="9" style="2"/>
    <col min="49" max="52" width="14.1640625" customWidth="1"/>
    <col min="66" max="66" width="17.1640625" bestFit="1" customWidth="1"/>
  </cols>
  <sheetData>
    <row r="1" spans="1:51" x14ac:dyDescent="0.55000000000000004">
      <c r="A1">
        <v>2021</v>
      </c>
      <c r="B1" t="s">
        <v>117</v>
      </c>
      <c r="G1" t="s">
        <v>52</v>
      </c>
      <c r="K1" s="8" t="s">
        <v>99</v>
      </c>
      <c r="L1" s="1"/>
      <c r="M1" s="5"/>
      <c r="N1" s="1"/>
      <c r="O1" s="1"/>
      <c r="P1" s="1"/>
      <c r="Q1" s="1"/>
      <c r="R1" s="1"/>
      <c r="S1" s="8" t="s">
        <v>101</v>
      </c>
      <c r="T1" s="1"/>
      <c r="U1" s="1"/>
      <c r="V1" s="8"/>
      <c r="W1" s="8"/>
      <c r="X1" s="1"/>
      <c r="Y1" s="1"/>
      <c r="Z1" s="1"/>
      <c r="AA1" s="1"/>
      <c r="AB1" s="1"/>
      <c r="AC1" s="1"/>
      <c r="AD1" s="1"/>
      <c r="AE1" s="1"/>
      <c r="AF1" s="1" t="s">
        <v>95</v>
      </c>
      <c r="AG1" s="1"/>
      <c r="AH1" s="1"/>
      <c r="AI1" s="1"/>
      <c r="AJ1" s="1" t="s">
        <v>17</v>
      </c>
      <c r="AL1" s="1"/>
      <c r="AM1" s="1"/>
      <c r="AS1"/>
      <c r="AU1"/>
      <c r="AV1"/>
    </row>
    <row r="2" spans="1:51" s="2" customFormat="1" ht="54" x14ac:dyDescent="0.55000000000000004">
      <c r="A2" s="156" t="s">
        <v>210</v>
      </c>
      <c r="B2" s="156" t="s">
        <v>211</v>
      </c>
      <c r="C2" s="156" t="s">
        <v>212</v>
      </c>
      <c r="D2" s="156" t="s">
        <v>213</v>
      </c>
      <c r="E2" s="156" t="s">
        <v>214</v>
      </c>
      <c r="F2" s="157" t="s">
        <v>215</v>
      </c>
      <c r="G2" s="157" t="s">
        <v>216</v>
      </c>
      <c r="H2" s="157" t="s">
        <v>217</v>
      </c>
      <c r="I2" s="156" t="s">
        <v>218</v>
      </c>
      <c r="J2" s="156" t="s">
        <v>219</v>
      </c>
      <c r="K2" s="158" t="s">
        <v>220</v>
      </c>
      <c r="L2" s="156" t="s">
        <v>221</v>
      </c>
      <c r="M2" s="159" t="s">
        <v>222</v>
      </c>
      <c r="N2" s="156" t="s">
        <v>223</v>
      </c>
      <c r="O2" s="156" t="s">
        <v>224</v>
      </c>
      <c r="P2" s="156" t="s">
        <v>225</v>
      </c>
      <c r="Q2" s="156" t="s">
        <v>226</v>
      </c>
      <c r="R2" s="156" t="s">
        <v>227</v>
      </c>
      <c r="S2" s="156" t="s">
        <v>228</v>
      </c>
      <c r="T2" s="156" t="s">
        <v>229</v>
      </c>
      <c r="U2" s="156" t="s">
        <v>230</v>
      </c>
      <c r="V2" s="160" t="s">
        <v>102</v>
      </c>
      <c r="W2" s="160" t="s">
        <v>231</v>
      </c>
      <c r="X2" s="156" t="s">
        <v>232</v>
      </c>
      <c r="Y2" s="156" t="s">
        <v>233</v>
      </c>
      <c r="Z2" s="156" t="s">
        <v>234</v>
      </c>
      <c r="AA2" s="156" t="s">
        <v>235</v>
      </c>
      <c r="AB2" s="156" t="s">
        <v>236</v>
      </c>
      <c r="AC2" s="156" t="s">
        <v>237</v>
      </c>
      <c r="AD2" s="156" t="s">
        <v>183</v>
      </c>
      <c r="AE2" s="157" t="s">
        <v>105</v>
      </c>
      <c r="AF2" s="156" t="s">
        <v>96</v>
      </c>
      <c r="AG2" s="156" t="s">
        <v>97</v>
      </c>
      <c r="AH2" s="156" t="s">
        <v>98</v>
      </c>
      <c r="AI2" s="156" t="s">
        <v>94</v>
      </c>
      <c r="AJ2" s="156" t="s">
        <v>18</v>
      </c>
      <c r="AK2" s="156" t="s">
        <v>166</v>
      </c>
      <c r="AL2" s="156" t="s">
        <v>106</v>
      </c>
      <c r="AM2" s="156" t="s">
        <v>165</v>
      </c>
      <c r="AN2" s="156" t="s">
        <v>54</v>
      </c>
      <c r="AO2" s="156" t="s">
        <v>161</v>
      </c>
      <c r="AP2" s="156" t="s">
        <v>162</v>
      </c>
      <c r="AQ2" s="156" t="s">
        <v>163</v>
      </c>
      <c r="AR2" s="156" t="s">
        <v>164</v>
      </c>
      <c r="AS2" s="156" t="s">
        <v>187</v>
      </c>
      <c r="AV2" s="2" t="s">
        <v>3</v>
      </c>
      <c r="AW2" s="2" t="s">
        <v>16</v>
      </c>
      <c r="AX2" s="2" t="s">
        <v>40</v>
      </c>
      <c r="AY2" s="2" t="s">
        <v>104</v>
      </c>
    </row>
    <row r="3" spans="1:51" outlineLevel="1" x14ac:dyDescent="0.55000000000000004">
      <c r="A3" s="169">
        <v>0</v>
      </c>
      <c r="B3" s="169" t="s">
        <v>238</v>
      </c>
      <c r="C3" s="170"/>
      <c r="D3" s="171" t="s">
        <v>239</v>
      </c>
      <c r="E3" s="169" t="s">
        <v>62</v>
      </c>
      <c r="F3" s="172"/>
      <c r="G3" s="172"/>
      <c r="H3" s="172">
        <v>0</v>
      </c>
      <c r="I3" s="169" t="s">
        <v>171</v>
      </c>
      <c r="J3" s="169"/>
      <c r="K3" s="173"/>
      <c r="L3" s="169" t="s">
        <v>173</v>
      </c>
      <c r="M3" s="174"/>
      <c r="N3" s="169"/>
      <c r="O3" s="169"/>
      <c r="P3" s="169"/>
      <c r="Q3" s="169"/>
      <c r="R3" s="169"/>
      <c r="S3" s="169" t="s">
        <v>207</v>
      </c>
      <c r="T3" s="173"/>
      <c r="U3" s="175"/>
      <c r="V3" s="176" t="s">
        <v>184</v>
      </c>
      <c r="W3" s="173"/>
      <c r="X3" s="169"/>
      <c r="Y3" s="169"/>
      <c r="Z3" s="173"/>
      <c r="AA3" s="169" t="s">
        <v>355</v>
      </c>
      <c r="AB3" s="169"/>
      <c r="AC3" s="169"/>
      <c r="AD3" s="169">
        <f>SUM(テーブル2[[#This Row],[販売価格]:[送料]])</f>
        <v>0</v>
      </c>
      <c r="AE3" s="169">
        <f>IF(テーブル2[[#This Row],[出庫日
（売上・廃棄日）]]="",0,テーブル2[[#This Row],[合計
（単位：L)]])</f>
        <v>0</v>
      </c>
      <c r="AF3" s="169">
        <f>テーブル2[[#This Row],[合計
（単位：L)]]</f>
        <v>0</v>
      </c>
      <c r="AG3" s="169">
        <f>テーブル2[[#This Row],[販売
廃棄量]]</f>
        <v>0</v>
      </c>
      <c r="AH3" s="169">
        <f>テーブル2[[#This Row],[IN]]-テーブル2[[#This Row],[OUT]]</f>
        <v>0</v>
      </c>
      <c r="AI3" s="169" t="str">
        <f>IF(台帳!$AF3-台帳!$AG3=台帳!$AH3,"","error")</f>
        <v/>
      </c>
      <c r="AJ3" s="169" t="str">
        <f>IF(台帳!$K3="","",TEXT(台帳!$K3,"yyyy/m"))</f>
        <v/>
      </c>
      <c r="AK3" s="169" t="str">
        <f>IF(台帳!$K3="","",IF(MONTH(台帳!$K3)&lt;=3,YEAR(台帳!$K3)-1,YEAR(台帳!$K3)))</f>
        <v/>
      </c>
      <c r="AL3" s="169" t="str">
        <f>IF(台帳!$W3="","",TEXT(台帳!$W3,"yyyy/m"))</f>
        <v/>
      </c>
      <c r="AM3" s="169" t="str">
        <f>IF(台帳!$W3="","",IF(MONTH(台帳!$W3)&lt;=3,YEAR(台帳!$W3)-1,YEAR(台帳!$W3)))</f>
        <v/>
      </c>
      <c r="AN3" s="169" t="str">
        <f>IF(台帳!$M3="","",CONCATENATE(台帳!$L3,"-",台帳!$M3))</f>
        <v/>
      </c>
      <c r="AO3" s="169" t="str">
        <f>IF(台帳!$T3="","",TEXT(台帳!$T3,"yyyy/m"))</f>
        <v/>
      </c>
      <c r="AP3" s="169"/>
      <c r="AQ3" s="169"/>
      <c r="AR3" s="169"/>
      <c r="AS3" s="169"/>
      <c r="AU3"/>
      <c r="AV3" t="s">
        <v>20</v>
      </c>
      <c r="AW3" t="s">
        <v>38</v>
      </c>
      <c r="AX3" t="s">
        <v>41</v>
      </c>
      <c r="AY3" t="s">
        <v>107</v>
      </c>
    </row>
    <row r="4" spans="1:51" outlineLevel="1" x14ac:dyDescent="0.55000000000000004">
      <c r="A4" s="169"/>
      <c r="B4" s="169" t="s">
        <v>238</v>
      </c>
      <c r="C4" s="170"/>
      <c r="D4" s="171" t="s">
        <v>239</v>
      </c>
      <c r="E4" s="169" t="s">
        <v>88</v>
      </c>
      <c r="F4" s="172"/>
      <c r="G4" s="172"/>
      <c r="H4" s="172">
        <v>0</v>
      </c>
      <c r="I4" s="169" t="s">
        <v>176</v>
      </c>
      <c r="J4" s="169"/>
      <c r="K4" s="173"/>
      <c r="L4" s="169" t="s">
        <v>177</v>
      </c>
      <c r="M4" s="174"/>
      <c r="N4" s="169"/>
      <c r="O4" s="169"/>
      <c r="P4" s="169"/>
      <c r="Q4" s="169"/>
      <c r="R4" s="169"/>
      <c r="S4" s="169" t="s">
        <v>208</v>
      </c>
      <c r="T4" s="173"/>
      <c r="U4" s="175"/>
      <c r="V4" s="176" t="s">
        <v>204</v>
      </c>
      <c r="W4" s="173"/>
      <c r="X4" s="169"/>
      <c r="Y4" s="169"/>
      <c r="Z4" s="173"/>
      <c r="AA4" s="169" t="s">
        <v>356</v>
      </c>
      <c r="AB4" s="169"/>
      <c r="AC4" s="169"/>
      <c r="AD4" s="169">
        <f>SUM(テーブル2[[#This Row],[販売価格]:[送料]])</f>
        <v>0</v>
      </c>
      <c r="AE4" s="169">
        <f>IF(テーブル2[[#This Row],[出庫日
（売上・廃棄日）]]="",0,テーブル2[[#This Row],[合計
（単位：L)]])</f>
        <v>0</v>
      </c>
      <c r="AF4" s="169">
        <f>テーブル2[[#This Row],[合計
（単位：L)]]</f>
        <v>0</v>
      </c>
      <c r="AG4" s="169">
        <f>テーブル2[[#This Row],[販売
廃棄量]]</f>
        <v>0</v>
      </c>
      <c r="AH4" s="169">
        <f>テーブル2[[#This Row],[IN]]-テーブル2[[#This Row],[OUT]]</f>
        <v>0</v>
      </c>
      <c r="AI4" s="169" t="str">
        <f>IF(台帳!$AF4-台帳!$AG4=台帳!$AH4,"","error")</f>
        <v/>
      </c>
      <c r="AJ4" s="170" t="str">
        <f>IF(台帳!$K4="","",TEXT(台帳!$K4,"yyyy/m"))</f>
        <v/>
      </c>
      <c r="AK4" s="169" t="str">
        <f>IF(台帳!$K4="","",IF(MONTH(台帳!$K4)&lt;=3,YEAR(台帳!$K4)-1,YEAR(台帳!$K4)))</f>
        <v/>
      </c>
      <c r="AL4" s="169" t="str">
        <f>IF(台帳!$W4="","",TEXT(台帳!$W4,"yyyy/m"))</f>
        <v/>
      </c>
      <c r="AM4" s="170" t="str">
        <f>IF(台帳!$W4="","",IF(MONTH(台帳!$W4)&lt;=3,YEAR(台帳!$W4)-1,YEAR(台帳!$W4)))</f>
        <v/>
      </c>
      <c r="AN4" s="169" t="str">
        <f>IF(台帳!$M4="","",CONCATENATE(台帳!$L4,"-",台帳!$M4))</f>
        <v/>
      </c>
      <c r="AO4" s="169" t="str">
        <f>IF(台帳!$T4="","",TEXT(台帳!$T4,"yyyy/m"))</f>
        <v/>
      </c>
      <c r="AP4" s="169"/>
      <c r="AQ4" s="169"/>
      <c r="AR4" s="169"/>
      <c r="AS4" s="169"/>
      <c r="AU4"/>
      <c r="AV4" t="s">
        <v>21</v>
      </c>
      <c r="AW4" t="s">
        <v>39</v>
      </c>
      <c r="AX4" t="s">
        <v>42</v>
      </c>
      <c r="AY4" t="s">
        <v>48</v>
      </c>
    </row>
    <row r="5" spans="1:51" outlineLevel="1" x14ac:dyDescent="0.55000000000000004">
      <c r="A5" s="169"/>
      <c r="B5" s="169" t="s">
        <v>238</v>
      </c>
      <c r="C5" s="170"/>
      <c r="D5" s="171" t="s">
        <v>239</v>
      </c>
      <c r="E5" s="169" t="s">
        <v>63</v>
      </c>
      <c r="F5" s="172"/>
      <c r="G5" s="172"/>
      <c r="H5" s="172">
        <v>0</v>
      </c>
      <c r="I5" s="169"/>
      <c r="J5" s="169"/>
      <c r="K5" s="173"/>
      <c r="L5" s="169" t="s">
        <v>180</v>
      </c>
      <c r="M5" s="174"/>
      <c r="N5" s="169"/>
      <c r="O5" s="169"/>
      <c r="P5" s="169"/>
      <c r="Q5" s="169"/>
      <c r="R5" s="169"/>
      <c r="S5" s="169" t="s">
        <v>209</v>
      </c>
      <c r="T5" s="173"/>
      <c r="U5" s="175"/>
      <c r="V5" s="173" t="s">
        <v>185</v>
      </c>
      <c r="W5" s="173"/>
      <c r="X5" s="169"/>
      <c r="Y5" s="169"/>
      <c r="Z5" s="173"/>
      <c r="AA5" s="169" t="s">
        <v>357</v>
      </c>
      <c r="AB5" s="169"/>
      <c r="AC5" s="169"/>
      <c r="AD5" s="169">
        <f>SUM(テーブル2[[#This Row],[販売価格]:[送料]])</f>
        <v>0</v>
      </c>
      <c r="AE5" s="169">
        <f>IF(テーブル2[[#This Row],[出庫日
（売上・廃棄日）]]="",0,テーブル2[[#This Row],[合計
（単位：L)]])</f>
        <v>0</v>
      </c>
      <c r="AF5" s="169">
        <f>テーブル2[[#This Row],[合計
（単位：L)]]</f>
        <v>0</v>
      </c>
      <c r="AG5" s="169">
        <f>テーブル2[[#This Row],[販売
廃棄量]]</f>
        <v>0</v>
      </c>
      <c r="AH5" s="169">
        <f>テーブル2[[#This Row],[IN]]-テーブル2[[#This Row],[OUT]]</f>
        <v>0</v>
      </c>
      <c r="AI5" s="169" t="str">
        <f>IF(台帳!$AF5-台帳!$AG5=台帳!$AH5,"","error")</f>
        <v/>
      </c>
      <c r="AJ5" s="170" t="str">
        <f>IF(台帳!$K5="","",TEXT(台帳!$K5,"yyyy/m"))</f>
        <v/>
      </c>
      <c r="AK5" s="169" t="str">
        <f>IF(台帳!$K5="","",IF(MONTH(台帳!$K5)&lt;=3,YEAR(台帳!$K5)-1,YEAR(台帳!$K5)))</f>
        <v/>
      </c>
      <c r="AL5" s="169" t="str">
        <f>IF(台帳!$W5="","",TEXT(台帳!$W5,"yyyy/m"))</f>
        <v/>
      </c>
      <c r="AM5" s="170" t="str">
        <f>IF(台帳!$W5="","",IF(MONTH(台帳!$W5)&lt;=3,YEAR(台帳!$W5)-1,YEAR(台帳!$W5)))</f>
        <v/>
      </c>
      <c r="AN5" s="169" t="str">
        <f>IF(台帳!$M5="","",CONCATENATE(台帳!$L5,"-",台帳!$M5))</f>
        <v/>
      </c>
      <c r="AO5" s="169" t="str">
        <f>IF(台帳!$T5="","",TEXT(台帳!$T5,"yyyy/m"))</f>
        <v/>
      </c>
      <c r="AP5" s="169"/>
      <c r="AQ5" s="169"/>
      <c r="AR5" s="169"/>
      <c r="AS5" s="169"/>
      <c r="AU5"/>
      <c r="AV5" t="s">
        <v>22</v>
      </c>
      <c r="AX5" t="s">
        <v>43</v>
      </c>
    </row>
    <row r="6" spans="1:51" ht="36" outlineLevel="1" x14ac:dyDescent="0.55000000000000004">
      <c r="A6" s="169"/>
      <c r="B6" s="169" t="s">
        <v>238</v>
      </c>
      <c r="C6" s="170"/>
      <c r="D6" s="171" t="s">
        <v>239</v>
      </c>
      <c r="E6" s="169" t="s">
        <v>74</v>
      </c>
      <c r="F6" s="172"/>
      <c r="G6" s="172"/>
      <c r="H6" s="172">
        <v>0</v>
      </c>
      <c r="I6" s="169"/>
      <c r="J6" s="169"/>
      <c r="K6" s="173"/>
      <c r="L6" s="169"/>
      <c r="M6" s="174"/>
      <c r="N6" s="169"/>
      <c r="O6" s="169"/>
      <c r="P6" s="169"/>
      <c r="Q6" s="169"/>
      <c r="R6" s="169"/>
      <c r="S6" s="169" t="s">
        <v>206</v>
      </c>
      <c r="T6" s="173"/>
      <c r="U6" s="175"/>
      <c r="V6" s="176" t="s">
        <v>361</v>
      </c>
      <c r="W6" s="173"/>
      <c r="X6" s="169"/>
      <c r="Y6" s="169"/>
      <c r="Z6" s="173"/>
      <c r="AA6" s="169"/>
      <c r="AB6" s="169"/>
      <c r="AC6" s="169"/>
      <c r="AD6" s="169">
        <f>SUM(テーブル2[[#This Row],[販売価格]:[送料]])</f>
        <v>0</v>
      </c>
      <c r="AE6" s="169">
        <f>IF(テーブル2[[#This Row],[出庫日
（売上・廃棄日）]]="",0,テーブル2[[#This Row],[合計
（単位：L)]])</f>
        <v>0</v>
      </c>
      <c r="AF6" s="169">
        <f>テーブル2[[#This Row],[合計
（単位：L)]]</f>
        <v>0</v>
      </c>
      <c r="AG6" s="169">
        <f>テーブル2[[#This Row],[販売
廃棄量]]</f>
        <v>0</v>
      </c>
      <c r="AH6" s="169">
        <f>テーブル2[[#This Row],[IN]]-テーブル2[[#This Row],[OUT]]</f>
        <v>0</v>
      </c>
      <c r="AI6" s="169" t="str">
        <f>IF(台帳!$AF6-台帳!$AG6=台帳!$AH6,"","error")</f>
        <v/>
      </c>
      <c r="AJ6" s="170" t="str">
        <f>IF(台帳!$K6="","",TEXT(台帳!$K6,"yyyy/m"))</f>
        <v/>
      </c>
      <c r="AK6" s="169" t="str">
        <f>IF(台帳!$K6="","",IF(MONTH(台帳!$K6)&lt;=3,YEAR(台帳!$K6)-1,YEAR(台帳!$K6)))</f>
        <v/>
      </c>
      <c r="AL6" s="169" t="str">
        <f>IF(台帳!$W6="","",TEXT(台帳!$W6,"yyyy/m"))</f>
        <v/>
      </c>
      <c r="AM6" s="170" t="str">
        <f>IF(台帳!$W6="","",IF(MONTH(台帳!$W6)&lt;=3,YEAR(台帳!$W6)-1,YEAR(台帳!$W6)))</f>
        <v/>
      </c>
      <c r="AN6" s="169" t="str">
        <f>IF(台帳!$M6="","",CONCATENATE(台帳!$L6,"-",台帳!$M6))</f>
        <v/>
      </c>
      <c r="AO6" s="169" t="str">
        <f>IF(台帳!$T6="","",TEXT(台帳!$T6,"yyyy/m"))</f>
        <v/>
      </c>
      <c r="AP6" s="169"/>
      <c r="AQ6" s="169"/>
      <c r="AR6" s="169"/>
      <c r="AS6" s="169"/>
      <c r="AU6"/>
      <c r="AV6" t="s">
        <v>23</v>
      </c>
    </row>
    <row r="7" spans="1:51" outlineLevel="1" x14ac:dyDescent="0.55000000000000004">
      <c r="A7" s="169"/>
      <c r="B7" s="169" t="s">
        <v>238</v>
      </c>
      <c r="C7" s="170"/>
      <c r="D7" s="171" t="s">
        <v>239</v>
      </c>
      <c r="E7" s="169" t="s">
        <v>84</v>
      </c>
      <c r="F7" s="172"/>
      <c r="G7" s="172"/>
      <c r="H7" s="172">
        <v>0</v>
      </c>
      <c r="I7" s="169"/>
      <c r="J7" s="169"/>
      <c r="K7" s="173"/>
      <c r="L7" s="169"/>
      <c r="M7" s="174"/>
      <c r="N7" s="169"/>
      <c r="O7" s="169"/>
      <c r="P7" s="169"/>
      <c r="Q7" s="169"/>
      <c r="R7" s="169"/>
      <c r="S7" s="169" t="s">
        <v>329</v>
      </c>
      <c r="T7" s="173"/>
      <c r="U7" s="175"/>
      <c r="V7" s="176" t="s">
        <v>240</v>
      </c>
      <c r="W7" s="173"/>
      <c r="X7" s="169"/>
      <c r="Y7" s="169"/>
      <c r="Z7" s="173"/>
      <c r="AA7" s="169"/>
      <c r="AB7" s="169"/>
      <c r="AC7" s="169"/>
      <c r="AD7" s="169">
        <f>SUM(テーブル2[[#This Row],[販売価格]:[送料]])</f>
        <v>0</v>
      </c>
      <c r="AE7" s="169">
        <f>IF(テーブル2[[#This Row],[出庫日
（売上・廃棄日）]]="",0,テーブル2[[#This Row],[合計
（単位：L)]])</f>
        <v>0</v>
      </c>
      <c r="AF7" s="169">
        <f>テーブル2[[#This Row],[合計
（単位：L)]]</f>
        <v>0</v>
      </c>
      <c r="AG7" s="169">
        <f>テーブル2[[#This Row],[販売
廃棄量]]</f>
        <v>0</v>
      </c>
      <c r="AH7" s="169">
        <f>テーブル2[[#This Row],[IN]]-テーブル2[[#This Row],[OUT]]</f>
        <v>0</v>
      </c>
      <c r="AI7" s="169" t="str">
        <f>IF(台帳!$AF7-台帳!$AG7=台帳!$AH7,"","error")</f>
        <v/>
      </c>
      <c r="AJ7" s="170" t="str">
        <f>IF(台帳!$K7="","",TEXT(台帳!$K7,"yyyy/m"))</f>
        <v/>
      </c>
      <c r="AK7" s="169" t="str">
        <f>IF(台帳!$K7="","",IF(MONTH(台帳!$K7)&lt;=3,YEAR(台帳!$K7)-1,YEAR(台帳!$K7)))</f>
        <v/>
      </c>
      <c r="AL7" s="169" t="str">
        <f>IF(台帳!$W7="","",TEXT(台帳!$W7,"yyyy/m"))</f>
        <v/>
      </c>
      <c r="AM7" s="170" t="str">
        <f>IF(台帳!$W7="","",IF(MONTH(台帳!$W7)&lt;=3,YEAR(台帳!$W7)-1,YEAR(台帳!$W7)))</f>
        <v/>
      </c>
      <c r="AN7" s="169" t="str">
        <f>IF(台帳!$M7="","",CONCATENATE(台帳!$L7,"-",台帳!$M7))</f>
        <v/>
      </c>
      <c r="AO7" s="169" t="str">
        <f>IF(台帳!$T7="","",TEXT(台帳!$T7,"yyyy/m"))</f>
        <v/>
      </c>
      <c r="AP7" s="169"/>
      <c r="AQ7" s="169"/>
      <c r="AR7" s="169"/>
      <c r="AS7" s="169"/>
      <c r="AU7"/>
      <c r="AV7" t="s">
        <v>24</v>
      </c>
    </row>
    <row r="8" spans="1:51" outlineLevel="1" x14ac:dyDescent="0.55000000000000004">
      <c r="A8" s="169"/>
      <c r="B8" s="169" t="s">
        <v>238</v>
      </c>
      <c r="C8" s="170"/>
      <c r="D8" s="171" t="s">
        <v>239</v>
      </c>
      <c r="E8" s="169" t="s">
        <v>25</v>
      </c>
      <c r="F8" s="172"/>
      <c r="G8" s="172"/>
      <c r="H8" s="172">
        <v>0</v>
      </c>
      <c r="I8" s="169"/>
      <c r="J8" s="169"/>
      <c r="K8" s="173"/>
      <c r="L8" s="169"/>
      <c r="M8" s="174"/>
      <c r="N8" s="169"/>
      <c r="O8" s="169"/>
      <c r="P8" s="169"/>
      <c r="Q8" s="169"/>
      <c r="R8" s="169"/>
      <c r="S8" s="169" t="s">
        <v>330</v>
      </c>
      <c r="T8" s="173"/>
      <c r="U8" s="175"/>
      <c r="V8" s="176"/>
      <c r="W8" s="173"/>
      <c r="X8" s="169"/>
      <c r="Y8" s="169"/>
      <c r="Z8" s="173"/>
      <c r="AA8" s="169"/>
      <c r="AB8" s="169"/>
      <c r="AC8" s="169"/>
      <c r="AD8" s="169">
        <f>SUM(テーブル2[[#This Row],[販売価格]:[送料]])</f>
        <v>0</v>
      </c>
      <c r="AE8" s="169">
        <f>IF(テーブル2[[#This Row],[出庫日
（売上・廃棄日）]]="",0,テーブル2[[#This Row],[合計
（単位：L)]])</f>
        <v>0</v>
      </c>
      <c r="AF8" s="169">
        <f>テーブル2[[#This Row],[合計
（単位：L)]]</f>
        <v>0</v>
      </c>
      <c r="AG8" s="169">
        <f>テーブル2[[#This Row],[販売
廃棄量]]</f>
        <v>0</v>
      </c>
      <c r="AH8" s="169">
        <f>テーブル2[[#This Row],[IN]]-テーブル2[[#This Row],[OUT]]</f>
        <v>0</v>
      </c>
      <c r="AI8" s="169" t="str">
        <f>IF(台帳!$AF8-台帳!$AG8=台帳!$AH8,"","error")</f>
        <v/>
      </c>
      <c r="AJ8" s="170" t="str">
        <f>IF(台帳!$K8="","",TEXT(台帳!$K8,"yyyy/m"))</f>
        <v/>
      </c>
      <c r="AK8" s="169" t="str">
        <f>IF(台帳!$K8="","",IF(MONTH(台帳!$K8)&lt;=3,YEAR(台帳!$K8)-1,YEAR(台帳!$K8)))</f>
        <v/>
      </c>
      <c r="AL8" s="169" t="str">
        <f>IF(台帳!$W8="","",TEXT(台帳!$W8,"yyyy/m"))</f>
        <v/>
      </c>
      <c r="AM8" s="170" t="str">
        <f>IF(台帳!$W8="","",IF(MONTH(台帳!$W8)&lt;=3,YEAR(台帳!$W8)-1,YEAR(台帳!$W8)))</f>
        <v/>
      </c>
      <c r="AN8" s="169" t="str">
        <f>IF(台帳!$M8="","",CONCATENATE(台帳!$L8,"-",台帳!$M8))</f>
        <v/>
      </c>
      <c r="AO8" s="169" t="str">
        <f>IF(台帳!$T8="","",TEXT(台帳!$T8,"yyyy/m"))</f>
        <v/>
      </c>
      <c r="AP8" s="169"/>
      <c r="AQ8" s="169"/>
      <c r="AR8" s="169"/>
      <c r="AS8" s="169"/>
      <c r="AU8"/>
      <c r="AV8" t="s">
        <v>26</v>
      </c>
    </row>
    <row r="9" spans="1:51" outlineLevel="1" x14ac:dyDescent="0.55000000000000004">
      <c r="A9" s="169"/>
      <c r="B9" s="169" t="s">
        <v>238</v>
      </c>
      <c r="C9" s="170"/>
      <c r="D9" s="171" t="s">
        <v>239</v>
      </c>
      <c r="E9" s="169" t="s">
        <v>64</v>
      </c>
      <c r="F9" s="172"/>
      <c r="G9" s="172"/>
      <c r="H9" s="172">
        <v>0</v>
      </c>
      <c r="I9" s="169"/>
      <c r="J9" s="169"/>
      <c r="K9" s="173"/>
      <c r="L9" s="169"/>
      <c r="M9" s="174"/>
      <c r="N9" s="169"/>
      <c r="O9" s="169"/>
      <c r="P9" s="169"/>
      <c r="Q9" s="169"/>
      <c r="R9" s="169"/>
      <c r="S9" s="169" t="s">
        <v>331</v>
      </c>
      <c r="T9" s="173"/>
      <c r="U9" s="175"/>
      <c r="V9" s="176"/>
      <c r="W9" s="173"/>
      <c r="X9" s="169"/>
      <c r="Y9" s="169"/>
      <c r="Z9" s="173"/>
      <c r="AA9" s="169"/>
      <c r="AB9" s="169"/>
      <c r="AC9" s="169"/>
      <c r="AD9" s="169">
        <f>SUM(テーブル2[[#This Row],[販売価格]:[送料]])</f>
        <v>0</v>
      </c>
      <c r="AE9" s="169">
        <f>IF(テーブル2[[#This Row],[出庫日
（売上・廃棄日）]]="",0,テーブル2[[#This Row],[合計
（単位：L)]])</f>
        <v>0</v>
      </c>
      <c r="AF9" s="169">
        <f>テーブル2[[#This Row],[合計
（単位：L)]]</f>
        <v>0</v>
      </c>
      <c r="AG9" s="169">
        <f>テーブル2[[#This Row],[販売
廃棄量]]</f>
        <v>0</v>
      </c>
      <c r="AH9" s="169">
        <f>テーブル2[[#This Row],[IN]]-テーブル2[[#This Row],[OUT]]</f>
        <v>0</v>
      </c>
      <c r="AI9" s="169" t="str">
        <f>IF(台帳!$AF9-台帳!$AG9=台帳!$AH9,"","error")</f>
        <v/>
      </c>
      <c r="AJ9" s="170" t="str">
        <f>IF(台帳!$K9="","",TEXT(台帳!$K9,"yyyy/m"))</f>
        <v/>
      </c>
      <c r="AK9" s="169" t="str">
        <f>IF(台帳!$K9="","",IF(MONTH(台帳!$K9)&lt;=3,YEAR(台帳!$K9)-1,YEAR(台帳!$K9)))</f>
        <v/>
      </c>
      <c r="AL9" s="169" t="str">
        <f>IF(台帳!$W9="","",TEXT(台帳!$W9,"yyyy/m"))</f>
        <v/>
      </c>
      <c r="AM9" s="170" t="str">
        <f>IF(台帳!$W9="","",IF(MONTH(台帳!$W9)&lt;=3,YEAR(台帳!$W9)-1,YEAR(台帳!$W9)))</f>
        <v/>
      </c>
      <c r="AN9" s="169" t="str">
        <f>IF(台帳!$M9="","",CONCATENATE(台帳!$L9,"-",台帳!$M9))</f>
        <v/>
      </c>
      <c r="AO9" s="169" t="str">
        <f>IF(台帳!$T9="","",TEXT(台帳!$T9,"yyyy/m"))</f>
        <v/>
      </c>
      <c r="AP9" s="169"/>
      <c r="AQ9" s="169"/>
      <c r="AR9" s="169"/>
      <c r="AS9" s="169"/>
      <c r="AU9"/>
      <c r="AV9" t="s">
        <v>27</v>
      </c>
    </row>
    <row r="10" spans="1:51" outlineLevel="1" x14ac:dyDescent="0.55000000000000004">
      <c r="A10" s="169"/>
      <c r="B10" s="169" t="s">
        <v>238</v>
      </c>
      <c r="C10" s="170"/>
      <c r="D10" s="171" t="s">
        <v>239</v>
      </c>
      <c r="E10" s="169" t="s">
        <v>85</v>
      </c>
      <c r="F10" s="172"/>
      <c r="G10" s="172"/>
      <c r="H10" s="172">
        <v>0</v>
      </c>
      <c r="I10" s="169"/>
      <c r="J10" s="169"/>
      <c r="K10" s="173"/>
      <c r="L10" s="169"/>
      <c r="M10" s="174"/>
      <c r="N10" s="169"/>
      <c r="O10" s="169"/>
      <c r="P10" s="169"/>
      <c r="Q10" s="169"/>
      <c r="R10" s="169"/>
      <c r="S10" s="169" t="s">
        <v>332</v>
      </c>
      <c r="T10" s="173"/>
      <c r="U10" s="175"/>
      <c r="V10" s="176"/>
      <c r="W10" s="173"/>
      <c r="X10" s="169"/>
      <c r="Y10" s="169"/>
      <c r="Z10" s="173"/>
      <c r="AA10" s="169"/>
      <c r="AB10" s="169"/>
      <c r="AC10" s="169"/>
      <c r="AD10" s="169">
        <f>SUM(テーブル2[[#This Row],[販売価格]:[送料]])</f>
        <v>0</v>
      </c>
      <c r="AE10" s="169">
        <f>IF(テーブル2[[#This Row],[出庫日
（売上・廃棄日）]]="",0,テーブル2[[#This Row],[合計
（単位：L)]])</f>
        <v>0</v>
      </c>
      <c r="AF10" s="169">
        <f>テーブル2[[#This Row],[合計
（単位：L)]]</f>
        <v>0</v>
      </c>
      <c r="AG10" s="169">
        <f>テーブル2[[#This Row],[販売
廃棄量]]</f>
        <v>0</v>
      </c>
      <c r="AH10" s="169">
        <f>テーブル2[[#This Row],[IN]]-テーブル2[[#This Row],[OUT]]</f>
        <v>0</v>
      </c>
      <c r="AI10" s="169" t="str">
        <f>IF(台帳!$AF10-台帳!$AG10=台帳!$AH10,"","error")</f>
        <v/>
      </c>
      <c r="AJ10" s="170" t="str">
        <f>IF(台帳!$K10="","",TEXT(台帳!$K10,"yyyy/m"))</f>
        <v/>
      </c>
      <c r="AK10" s="169" t="str">
        <f>IF(台帳!$K10="","",IF(MONTH(台帳!$K10)&lt;=3,YEAR(台帳!$K10)-1,YEAR(台帳!$K10)))</f>
        <v/>
      </c>
      <c r="AL10" s="169" t="str">
        <f>IF(台帳!$W10="","",TEXT(台帳!$W10,"yyyy/m"))</f>
        <v/>
      </c>
      <c r="AM10" s="170" t="str">
        <f>IF(台帳!$W10="","",IF(MONTH(台帳!$W10)&lt;=3,YEAR(台帳!$W10)-1,YEAR(台帳!$W10)))</f>
        <v/>
      </c>
      <c r="AN10" s="169" t="str">
        <f>IF(台帳!$M10="","",CONCATENATE(台帳!$L10,"-",台帳!$M10))</f>
        <v/>
      </c>
      <c r="AO10" s="169" t="str">
        <f>IF(台帳!$T10="","",TEXT(台帳!$T10,"yyyy/m"))</f>
        <v/>
      </c>
      <c r="AP10" s="169"/>
      <c r="AQ10" s="169"/>
      <c r="AR10" s="169"/>
      <c r="AS10" s="169"/>
      <c r="AU10"/>
      <c r="AV10" t="s">
        <v>28</v>
      </c>
    </row>
    <row r="11" spans="1:51" outlineLevel="1" x14ac:dyDescent="0.55000000000000004">
      <c r="A11" s="169"/>
      <c r="B11" s="169" t="s">
        <v>238</v>
      </c>
      <c r="C11" s="170"/>
      <c r="D11" s="171" t="s">
        <v>239</v>
      </c>
      <c r="E11" s="169" t="s">
        <v>50</v>
      </c>
      <c r="F11" s="172"/>
      <c r="G11" s="172"/>
      <c r="H11" s="172">
        <v>0</v>
      </c>
      <c r="I11" s="169"/>
      <c r="J11" s="169"/>
      <c r="K11" s="173"/>
      <c r="L11" s="169"/>
      <c r="M11" s="174"/>
      <c r="N11" s="169"/>
      <c r="O11" s="169"/>
      <c r="P11" s="169"/>
      <c r="Q11" s="169"/>
      <c r="R11" s="169"/>
      <c r="S11" s="169" t="s">
        <v>333</v>
      </c>
      <c r="T11" s="173"/>
      <c r="U11" s="175"/>
      <c r="V11" s="176"/>
      <c r="W11" s="173"/>
      <c r="X11" s="169"/>
      <c r="Y11" s="169"/>
      <c r="Z11" s="173"/>
      <c r="AA11" s="169"/>
      <c r="AB11" s="169"/>
      <c r="AC11" s="169"/>
      <c r="AD11" s="169">
        <f>SUM(テーブル2[[#This Row],[販売価格]:[送料]])</f>
        <v>0</v>
      </c>
      <c r="AE11" s="169">
        <f>IF(テーブル2[[#This Row],[出庫日
（売上・廃棄日）]]="",0,テーブル2[[#This Row],[合計
（単位：L)]])</f>
        <v>0</v>
      </c>
      <c r="AF11" s="169">
        <f>テーブル2[[#This Row],[合計
（単位：L)]]</f>
        <v>0</v>
      </c>
      <c r="AG11" s="169">
        <f>テーブル2[[#This Row],[販売
廃棄量]]</f>
        <v>0</v>
      </c>
      <c r="AH11" s="169">
        <f>テーブル2[[#This Row],[IN]]-テーブル2[[#This Row],[OUT]]</f>
        <v>0</v>
      </c>
      <c r="AI11" s="169" t="str">
        <f>IF(台帳!$AF11-台帳!$AG11=台帳!$AH11,"","error")</f>
        <v/>
      </c>
      <c r="AJ11" s="170" t="str">
        <f>IF(台帳!$K11="","",TEXT(台帳!$K11,"yyyy/m"))</f>
        <v/>
      </c>
      <c r="AK11" s="169" t="str">
        <f>IF(台帳!$K11="","",IF(MONTH(台帳!$K11)&lt;=3,YEAR(台帳!$K11)-1,YEAR(台帳!$K11)))</f>
        <v/>
      </c>
      <c r="AL11" s="169" t="str">
        <f>IF(台帳!$W11="","",TEXT(台帳!$W11,"yyyy/m"))</f>
        <v/>
      </c>
      <c r="AM11" s="170" t="str">
        <f>IF(台帳!$W11="","",IF(MONTH(台帳!$W11)&lt;=3,YEAR(台帳!$W11)-1,YEAR(台帳!$W11)))</f>
        <v/>
      </c>
      <c r="AN11" s="169" t="str">
        <f>IF(台帳!$M11="","",CONCATENATE(台帳!$L11,"-",台帳!$M11))</f>
        <v/>
      </c>
      <c r="AO11" s="169" t="str">
        <f>IF(台帳!$T11="","",TEXT(台帳!$T11,"yyyy/m"))</f>
        <v/>
      </c>
      <c r="AP11" s="169"/>
      <c r="AQ11" s="169"/>
      <c r="AR11" s="169"/>
      <c r="AS11" s="169"/>
      <c r="AU11"/>
      <c r="AV11" t="s">
        <v>29</v>
      </c>
    </row>
    <row r="12" spans="1:51" outlineLevel="1" x14ac:dyDescent="0.55000000000000004">
      <c r="A12" s="169"/>
      <c r="B12" s="169" t="s">
        <v>238</v>
      </c>
      <c r="C12" s="170"/>
      <c r="D12" s="171" t="s">
        <v>239</v>
      </c>
      <c r="E12" s="169" t="s">
        <v>51</v>
      </c>
      <c r="F12" s="172"/>
      <c r="G12" s="172"/>
      <c r="H12" s="172">
        <v>0</v>
      </c>
      <c r="I12" s="169"/>
      <c r="J12" s="169"/>
      <c r="K12" s="173"/>
      <c r="L12" s="169"/>
      <c r="M12" s="174"/>
      <c r="N12" s="169"/>
      <c r="O12" s="169"/>
      <c r="P12" s="169"/>
      <c r="Q12" s="169"/>
      <c r="R12" s="169"/>
      <c r="S12" s="169"/>
      <c r="T12" s="173"/>
      <c r="U12" s="175"/>
      <c r="V12" s="176"/>
      <c r="W12" s="173"/>
      <c r="X12" s="169"/>
      <c r="Y12" s="169"/>
      <c r="Z12" s="173"/>
      <c r="AA12" s="169"/>
      <c r="AB12" s="169"/>
      <c r="AC12" s="169"/>
      <c r="AD12" s="169">
        <f>SUM(テーブル2[[#This Row],[販売価格]:[送料]])</f>
        <v>0</v>
      </c>
      <c r="AE12" s="169">
        <f>IF(テーブル2[[#This Row],[出庫日
（売上・廃棄日）]]="",0,テーブル2[[#This Row],[合計
（単位：L)]])</f>
        <v>0</v>
      </c>
      <c r="AF12" s="169">
        <f>テーブル2[[#This Row],[合計
（単位：L)]]</f>
        <v>0</v>
      </c>
      <c r="AG12" s="169">
        <f>テーブル2[[#This Row],[販売
廃棄量]]</f>
        <v>0</v>
      </c>
      <c r="AH12" s="169">
        <f>テーブル2[[#This Row],[IN]]-テーブル2[[#This Row],[OUT]]</f>
        <v>0</v>
      </c>
      <c r="AI12" s="169" t="str">
        <f>IF(台帳!$AF12-台帳!$AG12=台帳!$AH12,"","error")</f>
        <v/>
      </c>
      <c r="AJ12" s="170" t="str">
        <f>IF(台帳!$K12="","",TEXT(台帳!$K12,"yyyy/m"))</f>
        <v/>
      </c>
      <c r="AK12" s="169" t="str">
        <f>IF(台帳!$K12="","",IF(MONTH(台帳!$K12)&lt;=3,YEAR(台帳!$K12)-1,YEAR(台帳!$K12)))</f>
        <v/>
      </c>
      <c r="AL12" s="169" t="str">
        <f>IF(台帳!$W12="","",TEXT(台帳!$W12,"yyyy/m"))</f>
        <v/>
      </c>
      <c r="AM12" s="170" t="str">
        <f>IF(台帳!$W12="","",IF(MONTH(台帳!$W12)&lt;=3,YEAR(台帳!$W12)-1,YEAR(台帳!$W12)))</f>
        <v/>
      </c>
      <c r="AN12" s="169" t="str">
        <f>IF(台帳!$M12="","",CONCATENATE(台帳!$L12,"-",台帳!$M12))</f>
        <v/>
      </c>
      <c r="AO12" s="169" t="str">
        <f>IF(台帳!$T12="","",TEXT(台帳!$T12,"yyyy/m"))</f>
        <v/>
      </c>
      <c r="AP12" s="169"/>
      <c r="AQ12" s="169"/>
      <c r="AR12" s="169"/>
      <c r="AS12" s="169"/>
      <c r="AU12"/>
      <c r="AV12" t="s">
        <v>30</v>
      </c>
    </row>
    <row r="13" spans="1:51" outlineLevel="1" x14ac:dyDescent="0.55000000000000004">
      <c r="A13" s="169"/>
      <c r="B13" s="169" t="s">
        <v>238</v>
      </c>
      <c r="C13" s="170"/>
      <c r="D13" s="171" t="s">
        <v>239</v>
      </c>
      <c r="E13" s="169" t="s">
        <v>89</v>
      </c>
      <c r="F13" s="172"/>
      <c r="G13" s="172"/>
      <c r="H13" s="172">
        <v>0</v>
      </c>
      <c r="I13" s="169"/>
      <c r="J13" s="169"/>
      <c r="K13" s="173"/>
      <c r="L13" s="169"/>
      <c r="M13" s="174"/>
      <c r="N13" s="169"/>
      <c r="O13" s="169"/>
      <c r="P13" s="169"/>
      <c r="Q13" s="169"/>
      <c r="R13" s="169"/>
      <c r="S13" s="169"/>
      <c r="T13" s="173"/>
      <c r="U13" s="175"/>
      <c r="V13" s="176"/>
      <c r="W13" s="173"/>
      <c r="X13" s="169"/>
      <c r="Y13" s="169"/>
      <c r="Z13" s="173"/>
      <c r="AA13" s="169"/>
      <c r="AB13" s="169"/>
      <c r="AC13" s="169"/>
      <c r="AD13" s="169">
        <f>SUM(テーブル2[[#This Row],[販売価格]:[送料]])</f>
        <v>0</v>
      </c>
      <c r="AE13" s="169">
        <f>IF(テーブル2[[#This Row],[出庫日
（売上・廃棄日）]]="",0,テーブル2[[#This Row],[合計
（単位：L)]])</f>
        <v>0</v>
      </c>
      <c r="AF13" s="169">
        <f>テーブル2[[#This Row],[合計
（単位：L)]]</f>
        <v>0</v>
      </c>
      <c r="AG13" s="169">
        <f>テーブル2[[#This Row],[販売
廃棄量]]</f>
        <v>0</v>
      </c>
      <c r="AH13" s="169">
        <f>テーブル2[[#This Row],[IN]]-テーブル2[[#This Row],[OUT]]</f>
        <v>0</v>
      </c>
      <c r="AI13" s="169" t="str">
        <f>IF(台帳!$AF13-台帳!$AG13=台帳!$AH13,"","error")</f>
        <v/>
      </c>
      <c r="AJ13" s="170" t="str">
        <f>IF(台帳!$K13="","",TEXT(台帳!$K13,"yyyy/m"))</f>
        <v/>
      </c>
      <c r="AK13" s="169" t="str">
        <f>IF(台帳!$K13="","",IF(MONTH(台帳!$K13)&lt;=3,YEAR(台帳!$K13)-1,YEAR(台帳!$K13)))</f>
        <v/>
      </c>
      <c r="AL13" s="169" t="str">
        <f>IF(台帳!$W13="","",TEXT(台帳!$W13,"yyyy/m"))</f>
        <v/>
      </c>
      <c r="AM13" s="170" t="str">
        <f>IF(台帳!$W13="","",IF(MONTH(台帳!$W13)&lt;=3,YEAR(台帳!$W13)-1,YEAR(台帳!$W13)))</f>
        <v/>
      </c>
      <c r="AN13" s="169" t="str">
        <f>IF(台帳!$M13="","",CONCATENATE(台帳!$L13,"-",台帳!$M13))</f>
        <v/>
      </c>
      <c r="AO13" s="169" t="str">
        <f>IF(台帳!$T13="","",TEXT(台帳!$T13,"yyyy/m"))</f>
        <v/>
      </c>
      <c r="AP13" s="169"/>
      <c r="AQ13" s="169"/>
      <c r="AR13" s="169"/>
      <c r="AS13" s="169"/>
      <c r="AU13"/>
      <c r="AV13" t="s">
        <v>31</v>
      </c>
    </row>
    <row r="14" spans="1:51" outlineLevel="1" x14ac:dyDescent="0.55000000000000004">
      <c r="A14" s="169"/>
      <c r="B14" s="169" t="s">
        <v>238</v>
      </c>
      <c r="C14" s="170"/>
      <c r="D14" s="171" t="s">
        <v>239</v>
      </c>
      <c r="E14" s="169" t="s">
        <v>90</v>
      </c>
      <c r="F14" s="172"/>
      <c r="G14" s="172"/>
      <c r="H14" s="172">
        <v>0</v>
      </c>
      <c r="I14" s="169"/>
      <c r="J14" s="169"/>
      <c r="K14" s="173"/>
      <c r="L14" s="169"/>
      <c r="M14" s="174"/>
      <c r="N14" s="169"/>
      <c r="O14" s="169"/>
      <c r="P14" s="169"/>
      <c r="Q14" s="169"/>
      <c r="R14" s="169"/>
      <c r="S14" s="169"/>
      <c r="T14" s="173"/>
      <c r="U14" s="175"/>
      <c r="V14" s="176"/>
      <c r="W14" s="173"/>
      <c r="X14" s="169"/>
      <c r="Y14" s="169"/>
      <c r="Z14" s="173"/>
      <c r="AA14" s="169"/>
      <c r="AB14" s="169"/>
      <c r="AC14" s="169"/>
      <c r="AD14" s="169">
        <f>SUM(テーブル2[[#This Row],[販売価格]:[送料]])</f>
        <v>0</v>
      </c>
      <c r="AE14" s="169">
        <f>IF(テーブル2[[#This Row],[出庫日
（売上・廃棄日）]]="",0,テーブル2[[#This Row],[合計
（単位：L)]])</f>
        <v>0</v>
      </c>
      <c r="AF14" s="169">
        <f>テーブル2[[#This Row],[合計
（単位：L)]]</f>
        <v>0</v>
      </c>
      <c r="AG14" s="169">
        <f>テーブル2[[#This Row],[販売
廃棄量]]</f>
        <v>0</v>
      </c>
      <c r="AH14" s="169">
        <f>テーブル2[[#This Row],[IN]]-テーブル2[[#This Row],[OUT]]</f>
        <v>0</v>
      </c>
      <c r="AI14" s="169" t="str">
        <f>IF(台帳!$AF14-台帳!$AG14=台帳!$AH14,"","error")</f>
        <v/>
      </c>
      <c r="AJ14" s="170" t="str">
        <f>IF(台帳!$K14="","",TEXT(台帳!$K14,"yyyy/m"))</f>
        <v/>
      </c>
      <c r="AK14" s="169" t="str">
        <f>IF(台帳!$K14="","",IF(MONTH(台帳!$K14)&lt;=3,YEAR(台帳!$K14)-1,YEAR(台帳!$K14)))</f>
        <v/>
      </c>
      <c r="AL14" s="169" t="str">
        <f>IF(台帳!$W14="","",TEXT(台帳!$W14,"yyyy/m"))</f>
        <v/>
      </c>
      <c r="AM14" s="170" t="str">
        <f>IF(台帳!$W14="","",IF(MONTH(台帳!$W14)&lt;=3,YEAR(台帳!$W14)-1,YEAR(台帳!$W14)))</f>
        <v/>
      </c>
      <c r="AN14" s="169" t="str">
        <f>IF(台帳!$M14="","",CONCATENATE(台帳!$L14,"-",台帳!$M14))</f>
        <v/>
      </c>
      <c r="AO14" s="169" t="str">
        <f>IF(台帳!$T14="","",TEXT(台帳!$T14,"yyyy/m"))</f>
        <v/>
      </c>
      <c r="AP14" s="169"/>
      <c r="AQ14" s="169"/>
      <c r="AR14" s="169"/>
      <c r="AS14" s="169"/>
      <c r="AU14"/>
      <c r="AV14" t="s">
        <v>32</v>
      </c>
    </row>
    <row r="15" spans="1:51" outlineLevel="1" x14ac:dyDescent="0.55000000000000004">
      <c r="A15" s="169"/>
      <c r="B15" s="169" t="s">
        <v>238</v>
      </c>
      <c r="C15" s="170"/>
      <c r="D15" s="171" t="s">
        <v>239</v>
      </c>
      <c r="E15" s="169" t="s">
        <v>91</v>
      </c>
      <c r="F15" s="172"/>
      <c r="G15" s="172"/>
      <c r="H15" s="172">
        <v>0</v>
      </c>
      <c r="I15" s="169"/>
      <c r="J15" s="169"/>
      <c r="K15" s="173"/>
      <c r="L15" s="169"/>
      <c r="M15" s="174"/>
      <c r="N15" s="169"/>
      <c r="O15" s="169"/>
      <c r="P15" s="169"/>
      <c r="Q15" s="169"/>
      <c r="R15" s="169"/>
      <c r="S15" s="169"/>
      <c r="T15" s="173"/>
      <c r="U15" s="175"/>
      <c r="V15" s="176"/>
      <c r="W15" s="173"/>
      <c r="X15" s="169"/>
      <c r="Y15" s="169"/>
      <c r="Z15" s="173"/>
      <c r="AA15" s="169"/>
      <c r="AB15" s="169"/>
      <c r="AC15" s="169"/>
      <c r="AD15" s="169">
        <f>SUM(テーブル2[[#This Row],[販売価格]:[送料]])</f>
        <v>0</v>
      </c>
      <c r="AE15" s="169">
        <f>IF(テーブル2[[#This Row],[出庫日
（売上・廃棄日）]]="",0,テーブル2[[#This Row],[合計
（単位：L)]])</f>
        <v>0</v>
      </c>
      <c r="AF15" s="169">
        <f>テーブル2[[#This Row],[合計
（単位：L)]]</f>
        <v>0</v>
      </c>
      <c r="AG15" s="169">
        <f>テーブル2[[#This Row],[販売
廃棄量]]</f>
        <v>0</v>
      </c>
      <c r="AH15" s="169">
        <f>テーブル2[[#This Row],[IN]]-テーブル2[[#This Row],[OUT]]</f>
        <v>0</v>
      </c>
      <c r="AI15" s="169" t="str">
        <f>IF(台帳!$AF15-台帳!$AG15=台帳!$AH15,"","error")</f>
        <v/>
      </c>
      <c r="AJ15" s="170" t="str">
        <f>IF(台帳!$K15="","",TEXT(台帳!$K15,"yyyy/m"))</f>
        <v/>
      </c>
      <c r="AK15" s="169" t="str">
        <f>IF(台帳!$K15="","",IF(MONTH(台帳!$K15)&lt;=3,YEAR(台帳!$K15)-1,YEAR(台帳!$K15)))</f>
        <v/>
      </c>
      <c r="AL15" s="169" t="str">
        <f>IF(台帳!$W15="","",TEXT(台帳!$W15,"yyyy/m"))</f>
        <v/>
      </c>
      <c r="AM15" s="170" t="str">
        <f>IF(台帳!$W15="","",IF(MONTH(台帳!$W15)&lt;=3,YEAR(台帳!$W15)-1,YEAR(台帳!$W15)))</f>
        <v/>
      </c>
      <c r="AN15" s="169" t="str">
        <f>IF(台帳!$M15="","",CONCATENATE(台帳!$L15,"-",台帳!$M15))</f>
        <v/>
      </c>
      <c r="AO15" s="169" t="str">
        <f>IF(台帳!$T15="","",TEXT(台帳!$T15,"yyyy/m"))</f>
        <v/>
      </c>
      <c r="AP15" s="169"/>
      <c r="AQ15" s="169"/>
      <c r="AR15" s="169"/>
      <c r="AS15" s="169"/>
      <c r="AU15"/>
      <c r="AV15" t="s">
        <v>33</v>
      </c>
    </row>
    <row r="16" spans="1:51" outlineLevel="1" x14ac:dyDescent="0.55000000000000004">
      <c r="A16" s="169"/>
      <c r="B16" s="169" t="s">
        <v>238</v>
      </c>
      <c r="C16" s="170"/>
      <c r="D16" s="171" t="s">
        <v>239</v>
      </c>
      <c r="E16" s="169" t="s">
        <v>86</v>
      </c>
      <c r="F16" s="172"/>
      <c r="G16" s="172"/>
      <c r="H16" s="172">
        <v>0</v>
      </c>
      <c r="I16" s="169"/>
      <c r="J16" s="169"/>
      <c r="K16" s="173"/>
      <c r="L16" s="169"/>
      <c r="M16" s="174"/>
      <c r="N16" s="169"/>
      <c r="O16" s="169"/>
      <c r="P16" s="169"/>
      <c r="Q16" s="169"/>
      <c r="R16" s="169"/>
      <c r="S16" s="169"/>
      <c r="T16" s="173"/>
      <c r="U16" s="175"/>
      <c r="V16" s="176"/>
      <c r="W16" s="173"/>
      <c r="X16" s="169"/>
      <c r="Y16" s="169"/>
      <c r="Z16" s="173"/>
      <c r="AA16" s="169"/>
      <c r="AB16" s="169"/>
      <c r="AC16" s="169"/>
      <c r="AD16" s="169">
        <f>SUM(テーブル2[[#This Row],[販売価格]:[送料]])</f>
        <v>0</v>
      </c>
      <c r="AE16" s="169">
        <f>IF(テーブル2[[#This Row],[出庫日
（売上・廃棄日）]]="",0,テーブル2[[#This Row],[合計
（単位：L)]])</f>
        <v>0</v>
      </c>
      <c r="AF16" s="169">
        <f>テーブル2[[#This Row],[合計
（単位：L)]]</f>
        <v>0</v>
      </c>
      <c r="AG16" s="169">
        <f>テーブル2[[#This Row],[販売
廃棄量]]</f>
        <v>0</v>
      </c>
      <c r="AH16" s="169">
        <f>テーブル2[[#This Row],[IN]]-テーブル2[[#This Row],[OUT]]</f>
        <v>0</v>
      </c>
      <c r="AI16" s="169" t="str">
        <f>IF(台帳!$AF16-台帳!$AG16=台帳!$AH16,"","error")</f>
        <v/>
      </c>
      <c r="AJ16" s="170" t="str">
        <f>IF(台帳!$K16="","",TEXT(台帳!$K16,"yyyy/m"))</f>
        <v/>
      </c>
      <c r="AK16" s="169" t="str">
        <f>IF(台帳!$K16="","",IF(MONTH(台帳!$K16)&lt;=3,YEAR(台帳!$K16)-1,YEAR(台帳!$K16)))</f>
        <v/>
      </c>
      <c r="AL16" s="169" t="str">
        <f>IF(台帳!$W16="","",TEXT(台帳!$W16,"yyyy/m"))</f>
        <v/>
      </c>
      <c r="AM16" s="170" t="str">
        <f>IF(台帳!$W16="","",IF(MONTH(台帳!$W16)&lt;=3,YEAR(台帳!$W16)-1,YEAR(台帳!$W16)))</f>
        <v/>
      </c>
      <c r="AN16" s="169" t="str">
        <f>IF(台帳!$M16="","",CONCATENATE(台帳!$L16,"-",台帳!$M16))</f>
        <v/>
      </c>
      <c r="AO16" s="169" t="str">
        <f>IF(台帳!$T16="","",TEXT(台帳!$T16,"yyyy/m"))</f>
        <v/>
      </c>
      <c r="AP16" s="169"/>
      <c r="AQ16" s="169"/>
      <c r="AR16" s="169"/>
      <c r="AS16" s="169"/>
      <c r="AU16"/>
      <c r="AV16" t="s">
        <v>34</v>
      </c>
    </row>
    <row r="17" spans="1:48" outlineLevel="1" x14ac:dyDescent="0.55000000000000004">
      <c r="A17" s="169"/>
      <c r="B17" s="169" t="s">
        <v>238</v>
      </c>
      <c r="C17" s="170"/>
      <c r="D17" s="171" t="s">
        <v>239</v>
      </c>
      <c r="E17" s="169" t="s">
        <v>87</v>
      </c>
      <c r="F17" s="172"/>
      <c r="G17" s="172"/>
      <c r="H17" s="172">
        <v>0</v>
      </c>
      <c r="I17" s="169"/>
      <c r="J17" s="169"/>
      <c r="K17" s="173"/>
      <c r="L17" s="169"/>
      <c r="M17" s="174"/>
      <c r="N17" s="169"/>
      <c r="O17" s="169"/>
      <c r="P17" s="169"/>
      <c r="Q17" s="169"/>
      <c r="R17" s="169"/>
      <c r="S17" s="169"/>
      <c r="T17" s="173"/>
      <c r="U17" s="175"/>
      <c r="V17" s="176"/>
      <c r="W17" s="173"/>
      <c r="X17" s="169"/>
      <c r="Y17" s="169"/>
      <c r="Z17" s="173"/>
      <c r="AA17" s="169"/>
      <c r="AB17" s="169"/>
      <c r="AC17" s="169"/>
      <c r="AD17" s="169">
        <f>SUM(テーブル2[[#This Row],[販売価格]:[送料]])</f>
        <v>0</v>
      </c>
      <c r="AE17" s="169">
        <f>IF(テーブル2[[#This Row],[出庫日
（売上・廃棄日）]]="",0,テーブル2[[#This Row],[合計
（単位：L)]])</f>
        <v>0</v>
      </c>
      <c r="AF17" s="169">
        <f>テーブル2[[#This Row],[合計
（単位：L)]]</f>
        <v>0</v>
      </c>
      <c r="AG17" s="169">
        <f>テーブル2[[#This Row],[販売
廃棄量]]</f>
        <v>0</v>
      </c>
      <c r="AH17" s="169">
        <f>テーブル2[[#This Row],[IN]]-テーブル2[[#This Row],[OUT]]</f>
        <v>0</v>
      </c>
      <c r="AI17" s="169" t="str">
        <f>IF(台帳!$AF17-台帳!$AG17=台帳!$AH17,"","error")</f>
        <v/>
      </c>
      <c r="AJ17" s="170" t="str">
        <f>IF(台帳!$K17="","",TEXT(台帳!$K17,"yyyy/m"))</f>
        <v/>
      </c>
      <c r="AK17" s="169" t="str">
        <f>IF(台帳!$K17="","",IF(MONTH(台帳!$K17)&lt;=3,YEAR(台帳!$K17)-1,YEAR(台帳!$K17)))</f>
        <v/>
      </c>
      <c r="AL17" s="169" t="str">
        <f>IF(台帳!$W17="","",TEXT(台帳!$W17,"yyyy/m"))</f>
        <v/>
      </c>
      <c r="AM17" s="170" t="str">
        <f>IF(台帳!$W17="","",IF(MONTH(台帳!$W17)&lt;=3,YEAR(台帳!$W17)-1,YEAR(台帳!$W17)))</f>
        <v/>
      </c>
      <c r="AN17" s="169" t="str">
        <f>IF(台帳!$M17="","",CONCATENATE(台帳!$L17,"-",台帳!$M17))</f>
        <v/>
      </c>
      <c r="AO17" s="169" t="str">
        <f>IF(台帳!$T17="","",TEXT(台帳!$T17,"yyyy/m"))</f>
        <v/>
      </c>
      <c r="AP17" s="169"/>
      <c r="AQ17" s="169"/>
      <c r="AR17" s="169"/>
      <c r="AS17" s="169"/>
      <c r="AU17"/>
      <c r="AV17" t="s">
        <v>35</v>
      </c>
    </row>
    <row r="18" spans="1:48" outlineLevel="1" x14ac:dyDescent="0.55000000000000004">
      <c r="A18" s="169"/>
      <c r="B18" s="169" t="s">
        <v>238</v>
      </c>
      <c r="C18" s="170"/>
      <c r="D18" s="171" t="s">
        <v>239</v>
      </c>
      <c r="E18" s="169" t="s">
        <v>92</v>
      </c>
      <c r="F18" s="172"/>
      <c r="G18" s="172"/>
      <c r="H18" s="172">
        <v>0</v>
      </c>
      <c r="I18" s="169"/>
      <c r="J18" s="169"/>
      <c r="K18" s="173"/>
      <c r="L18" s="169"/>
      <c r="M18" s="174"/>
      <c r="N18" s="169"/>
      <c r="O18" s="169"/>
      <c r="P18" s="169"/>
      <c r="Q18" s="169"/>
      <c r="R18" s="169"/>
      <c r="S18" s="169"/>
      <c r="T18" s="173"/>
      <c r="U18" s="175"/>
      <c r="V18" s="176"/>
      <c r="W18" s="173"/>
      <c r="X18" s="169"/>
      <c r="Y18" s="169"/>
      <c r="Z18" s="173"/>
      <c r="AA18" s="169"/>
      <c r="AB18" s="169"/>
      <c r="AC18" s="169"/>
      <c r="AD18" s="169">
        <f>SUM(テーブル2[[#This Row],[販売価格]:[送料]])</f>
        <v>0</v>
      </c>
      <c r="AE18" s="169">
        <f>IF(テーブル2[[#This Row],[出庫日
（売上・廃棄日）]]="",0,テーブル2[[#This Row],[合計
（単位：L)]])</f>
        <v>0</v>
      </c>
      <c r="AF18" s="169">
        <f>テーブル2[[#This Row],[合計
（単位：L)]]</f>
        <v>0</v>
      </c>
      <c r="AG18" s="169">
        <f>テーブル2[[#This Row],[販売
廃棄量]]</f>
        <v>0</v>
      </c>
      <c r="AH18" s="169">
        <f>テーブル2[[#This Row],[IN]]-テーブル2[[#This Row],[OUT]]</f>
        <v>0</v>
      </c>
      <c r="AI18" s="169" t="str">
        <f>IF(台帳!$AF18-台帳!$AG18=台帳!$AH18,"","error")</f>
        <v/>
      </c>
      <c r="AJ18" s="170" t="str">
        <f>IF(台帳!$K18="","",TEXT(台帳!$K18,"yyyy/m"))</f>
        <v/>
      </c>
      <c r="AK18" s="169" t="str">
        <f>IF(台帳!$K18="","",IF(MONTH(台帳!$K18)&lt;=3,YEAR(台帳!$K18)-1,YEAR(台帳!$K18)))</f>
        <v/>
      </c>
      <c r="AL18" s="169" t="str">
        <f>IF(台帳!$W18="","",TEXT(台帳!$W18,"yyyy/m"))</f>
        <v/>
      </c>
      <c r="AM18" s="170" t="str">
        <f>IF(台帳!$W18="","",IF(MONTH(台帳!$W18)&lt;=3,YEAR(台帳!$W18)-1,YEAR(台帳!$W18)))</f>
        <v/>
      </c>
      <c r="AN18" s="169" t="str">
        <f>IF(台帳!$M18="","",CONCATENATE(台帳!$L18,"-",台帳!$M18))</f>
        <v/>
      </c>
      <c r="AO18" s="169" t="str">
        <f>IF(台帳!$T18="","",TEXT(台帳!$T18,"yyyy/m"))</f>
        <v/>
      </c>
      <c r="AP18" s="169"/>
      <c r="AQ18" s="169"/>
      <c r="AR18" s="169"/>
      <c r="AS18" s="169"/>
      <c r="AU18"/>
      <c r="AV18" t="s">
        <v>36</v>
      </c>
    </row>
    <row r="19" spans="1:48" outlineLevel="1" x14ac:dyDescent="0.55000000000000004">
      <c r="A19" s="169"/>
      <c r="B19" s="169" t="s">
        <v>238</v>
      </c>
      <c r="C19" s="170"/>
      <c r="D19" s="171" t="s">
        <v>239</v>
      </c>
      <c r="E19" s="169" t="s">
        <v>93</v>
      </c>
      <c r="F19" s="172"/>
      <c r="G19" s="172"/>
      <c r="H19" s="172">
        <v>0</v>
      </c>
      <c r="I19" s="169"/>
      <c r="J19" s="169"/>
      <c r="K19" s="173"/>
      <c r="L19" s="169"/>
      <c r="M19" s="174"/>
      <c r="N19" s="169"/>
      <c r="O19" s="169"/>
      <c r="P19" s="169"/>
      <c r="Q19" s="169"/>
      <c r="R19" s="169"/>
      <c r="S19" s="169"/>
      <c r="T19" s="173"/>
      <c r="U19" s="175"/>
      <c r="V19" s="176"/>
      <c r="W19" s="173"/>
      <c r="X19" s="169"/>
      <c r="Y19" s="169"/>
      <c r="Z19" s="173"/>
      <c r="AA19" s="169"/>
      <c r="AB19" s="169"/>
      <c r="AC19" s="169"/>
      <c r="AD19" s="169">
        <f>SUM(テーブル2[[#This Row],[販売価格]:[送料]])</f>
        <v>0</v>
      </c>
      <c r="AE19" s="169">
        <f>IF(テーブル2[[#This Row],[出庫日
（売上・廃棄日）]]="",0,テーブル2[[#This Row],[合計
（単位：L)]])</f>
        <v>0</v>
      </c>
      <c r="AF19" s="169">
        <f>テーブル2[[#This Row],[合計
（単位：L)]]</f>
        <v>0</v>
      </c>
      <c r="AG19" s="169">
        <f>テーブル2[[#This Row],[販売
廃棄量]]</f>
        <v>0</v>
      </c>
      <c r="AH19" s="169">
        <f>テーブル2[[#This Row],[IN]]-テーブル2[[#This Row],[OUT]]</f>
        <v>0</v>
      </c>
      <c r="AI19" s="169" t="str">
        <f>IF(台帳!$AF19-台帳!$AG19=台帳!$AH19,"","error")</f>
        <v/>
      </c>
      <c r="AJ19" s="170" t="str">
        <f>IF(台帳!$K19="","",TEXT(台帳!$K19,"yyyy/m"))</f>
        <v/>
      </c>
      <c r="AK19" s="169" t="str">
        <f>IF(台帳!$K19="","",IF(MONTH(台帳!$K19)&lt;=3,YEAR(台帳!$K19)-1,YEAR(台帳!$K19)))</f>
        <v/>
      </c>
      <c r="AL19" s="169" t="str">
        <f>IF(台帳!$W19="","",TEXT(台帳!$W19,"yyyy/m"))</f>
        <v/>
      </c>
      <c r="AM19" s="170" t="str">
        <f>IF(台帳!$W19="","",IF(MONTH(台帳!$W19)&lt;=3,YEAR(台帳!$W19)-1,YEAR(台帳!$W19)))</f>
        <v/>
      </c>
      <c r="AN19" s="169" t="str">
        <f>IF(台帳!$M19="","",CONCATENATE(台帳!$L19,"-",台帳!$M19))</f>
        <v/>
      </c>
      <c r="AO19" s="169" t="str">
        <f>IF(台帳!$T19="","",TEXT(台帳!$T19,"yyyy/m"))</f>
        <v/>
      </c>
      <c r="AP19" s="169"/>
      <c r="AQ19" s="169"/>
      <c r="AR19" s="169"/>
      <c r="AS19" s="169"/>
      <c r="AU19"/>
      <c r="AV19" t="s">
        <v>37</v>
      </c>
    </row>
    <row r="20" spans="1:48" outlineLevel="1" x14ac:dyDescent="0.55000000000000004">
      <c r="A20" s="169"/>
      <c r="B20" s="169" t="s">
        <v>238</v>
      </c>
      <c r="C20" s="170"/>
      <c r="D20" s="171" t="s">
        <v>239</v>
      </c>
      <c r="E20" s="169" t="s">
        <v>334</v>
      </c>
      <c r="F20" s="172"/>
      <c r="G20" s="172"/>
      <c r="H20" s="172">
        <v>0</v>
      </c>
      <c r="I20" s="169" t="s">
        <v>334</v>
      </c>
      <c r="J20" s="169"/>
      <c r="K20" s="173"/>
      <c r="L20" s="169" t="s">
        <v>334</v>
      </c>
      <c r="M20" s="174"/>
      <c r="N20" s="169"/>
      <c r="O20" s="169"/>
      <c r="P20" s="169"/>
      <c r="Q20" s="169"/>
      <c r="R20" s="169"/>
      <c r="S20" s="169" t="s">
        <v>334</v>
      </c>
      <c r="T20" s="173"/>
      <c r="U20" s="175"/>
      <c r="V20" s="169" t="s">
        <v>334</v>
      </c>
      <c r="W20" s="173"/>
      <c r="X20" s="169"/>
      <c r="Y20" s="169"/>
      <c r="Z20" s="173"/>
      <c r="AA20" s="169"/>
      <c r="AB20" s="169"/>
      <c r="AC20" s="169"/>
      <c r="AD20" s="169">
        <f>SUM(テーブル2[[#This Row],[販売価格]:[送料]])</f>
        <v>0</v>
      </c>
      <c r="AE20" s="169">
        <f>IF(テーブル2[[#This Row],[出庫日
（売上・廃棄日）]]="",0,テーブル2[[#This Row],[合計
（単位：L)]])</f>
        <v>0</v>
      </c>
      <c r="AF20" s="169">
        <f>テーブル2[[#This Row],[合計
（単位：L)]]</f>
        <v>0</v>
      </c>
      <c r="AG20" s="169">
        <f>テーブル2[[#This Row],[販売
廃棄量]]</f>
        <v>0</v>
      </c>
      <c r="AH20" s="169">
        <f>テーブル2[[#This Row],[IN]]-テーブル2[[#This Row],[OUT]]</f>
        <v>0</v>
      </c>
      <c r="AI20" s="169" t="str">
        <f>IF(台帳!$AF20-台帳!$AG20=台帳!$AH20,"","error")</f>
        <v/>
      </c>
      <c r="AJ20" s="170" t="str">
        <f>IF(台帳!$K20="","",TEXT(台帳!$K20,"yyyy/m"))</f>
        <v/>
      </c>
      <c r="AK20" s="169" t="str">
        <f>IF(台帳!$K20="","",IF(MONTH(台帳!$K20)&lt;=3,YEAR(台帳!$K20)-1,YEAR(台帳!$K20)))</f>
        <v/>
      </c>
      <c r="AL20" s="169" t="str">
        <f>IF(台帳!$W20="","",TEXT(台帳!$W20,"yyyy/m"))</f>
        <v/>
      </c>
      <c r="AM20" s="170" t="str">
        <f>IF(台帳!$W20="","",IF(MONTH(台帳!$W20)&lt;=3,YEAR(台帳!$W20)-1,YEAR(台帳!$W20)))</f>
        <v/>
      </c>
      <c r="AN20" s="169" t="str">
        <f>IF(台帳!$M20="","",CONCATENATE(台帳!$L20,"-",台帳!$M20))</f>
        <v/>
      </c>
      <c r="AO20" s="169" t="str">
        <f>IF(台帳!$T20="","",TEXT(台帳!$T20,"yyyy/m"))</f>
        <v/>
      </c>
      <c r="AP20" s="169"/>
      <c r="AQ20" s="169"/>
      <c r="AR20" s="169"/>
      <c r="AS20" s="169"/>
      <c r="AU20"/>
      <c r="AV20"/>
    </row>
    <row r="21" spans="1:48" x14ac:dyDescent="0.55000000000000004">
      <c r="A21" s="161">
        <v>100001</v>
      </c>
      <c r="B21" s="161" t="s">
        <v>299</v>
      </c>
      <c r="C21" s="161"/>
      <c r="D21" s="168" t="s">
        <v>170</v>
      </c>
      <c r="E21" s="161" t="s">
        <v>62</v>
      </c>
      <c r="F21" s="163">
        <v>1.8</v>
      </c>
      <c r="G21" s="163">
        <v>1</v>
      </c>
      <c r="H21" s="163">
        <v>1.8</v>
      </c>
      <c r="I21" s="161" t="s">
        <v>171</v>
      </c>
      <c r="J21" s="161" t="s">
        <v>172</v>
      </c>
      <c r="K21" s="164">
        <v>44223</v>
      </c>
      <c r="L21" s="161" t="s">
        <v>173</v>
      </c>
      <c r="M21" s="165" t="s">
        <v>174</v>
      </c>
      <c r="N21" s="161">
        <v>330</v>
      </c>
      <c r="O21" s="161" t="s">
        <v>175</v>
      </c>
      <c r="P21" s="161" t="s">
        <v>205</v>
      </c>
      <c r="Q21" s="161" t="s">
        <v>182</v>
      </c>
      <c r="R21" s="161" t="s">
        <v>241</v>
      </c>
      <c r="S21" s="161" t="s">
        <v>206</v>
      </c>
      <c r="T21" s="164"/>
      <c r="U21" s="166"/>
      <c r="V21" s="167"/>
      <c r="W21" s="164"/>
      <c r="X21" s="161"/>
      <c r="Y21" s="161"/>
      <c r="Z21" s="164"/>
      <c r="AA21" s="161"/>
      <c r="AB21" s="161"/>
      <c r="AC21" s="161"/>
      <c r="AD21" s="161">
        <f>SUM(テーブル2[[#This Row],[販売価格]:[送料]])</f>
        <v>0</v>
      </c>
      <c r="AE21" s="161">
        <f>IF(テーブル2[[#This Row],[出庫日
（売上・廃棄日）]]="",0,テーブル2[[#This Row],[合計
（単位：L)]])</f>
        <v>0</v>
      </c>
      <c r="AF21" s="161">
        <f>テーブル2[[#This Row],[合計
（単位：L)]]</f>
        <v>1.8</v>
      </c>
      <c r="AG21" s="161">
        <f>テーブル2[[#This Row],[販売
廃棄量]]</f>
        <v>0</v>
      </c>
      <c r="AH21" s="161">
        <f>テーブル2[[#This Row],[IN]]-テーブル2[[#This Row],[OUT]]</f>
        <v>1.8</v>
      </c>
      <c r="AI21" s="161" t="str">
        <f>IF(台帳!$AF21-台帳!$AG21=台帳!$AH21,"","error")</f>
        <v/>
      </c>
      <c r="AJ21" s="162" t="str">
        <f>IF(台帳!$K21="","",TEXT(台帳!$K21,"yyyy/m"))</f>
        <v>2021/1</v>
      </c>
      <c r="AK21" s="161">
        <f>IF(台帳!$K21="","",IF(MONTH(台帳!$K21)&lt;=3,YEAR(台帳!$K21)-1,YEAR(台帳!$K21)))</f>
        <v>2020</v>
      </c>
      <c r="AL21" s="161" t="str">
        <f>IF(台帳!$W21="","",TEXT(台帳!$W21,"yyyy/m"))</f>
        <v/>
      </c>
      <c r="AM21" s="161" t="str">
        <f>IF(台帳!$W21="","",IF(MONTH(台帳!$W21)&lt;=3,YEAR(台帳!$W21)-1,YEAR(台帳!$W21)))</f>
        <v/>
      </c>
      <c r="AN21" s="161" t="str">
        <f>IF(台帳!$M21="","",CONCATENATE(台帳!$L21,"-",台帳!$M21))</f>
        <v>伊那-R000010</v>
      </c>
      <c r="AO21" s="161" t="str">
        <f>IF(台帳!$T21="","",TEXT(台帳!$T21,"yyyy/m"))</f>
        <v/>
      </c>
      <c r="AP21" s="161"/>
      <c r="AQ21" s="161"/>
      <c r="AR21" s="161"/>
      <c r="AS21" s="161"/>
      <c r="AU21"/>
      <c r="AV21"/>
    </row>
  </sheetData>
  <phoneticPr fontId="1"/>
  <dataValidations count="7">
    <dataValidation type="list" allowBlank="1" showInputMessage="1" showErrorMessage="1" sqref="E3:E19" xr:uid="{00000000-0002-0000-0200-000000000000}">
      <formula1>$AV$3:$AV$19</formula1>
    </dataValidation>
    <dataValidation type="list" allowBlank="1" showInputMessage="1" showErrorMessage="1" sqref="E21" xr:uid="{00000000-0002-0000-0200-000001000000}">
      <formula1>$E$3:$E$20</formula1>
    </dataValidation>
    <dataValidation type="list" allowBlank="1" showInputMessage="1" showErrorMessage="1" sqref="I21" xr:uid="{00000000-0002-0000-0200-000002000000}">
      <formula1>$I$3:$I$4</formula1>
    </dataValidation>
    <dataValidation type="list" allowBlank="1" showInputMessage="1" showErrorMessage="1" sqref="L21" xr:uid="{00000000-0002-0000-0200-000003000000}">
      <formula1>$L$3:$L$20</formula1>
    </dataValidation>
    <dataValidation type="list" allowBlank="1" showInputMessage="1" showErrorMessage="1" sqref="V21" xr:uid="{00000000-0002-0000-0200-000004000000}">
      <formula1>$V$3:$V$20</formula1>
    </dataValidation>
    <dataValidation type="list" allowBlank="1" showInputMessage="1" showErrorMessage="1" sqref="S21" xr:uid="{00000000-0002-0000-0200-000005000000}">
      <formula1>$S$3:$S$20</formula1>
    </dataValidation>
    <dataValidation type="list" allowBlank="1" showInputMessage="1" showErrorMessage="1" sqref="AA21" xr:uid="{F25C2488-5558-4E71-B4AE-7F3A94147FEE}">
      <formula1>$AA$3:$AA$20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view="pageBreakPreview" zoomScaleNormal="100" zoomScaleSheetLayoutView="100" workbookViewId="0">
      <selection activeCell="C5" sqref="C5"/>
    </sheetView>
  </sheetViews>
  <sheetFormatPr defaultColWidth="9" defaultRowHeight="18" x14ac:dyDescent="0.55000000000000004"/>
  <cols>
    <col min="1" max="1" width="9.08203125" bestFit="1" customWidth="1"/>
    <col min="2" max="2" width="17.1640625" bestFit="1" customWidth="1"/>
    <col min="3" max="3" width="10.58203125" customWidth="1"/>
    <col min="4" max="4" width="12.4140625" bestFit="1" customWidth="1"/>
    <col min="5" max="5" width="10.58203125" customWidth="1"/>
    <col min="6" max="6" width="4.33203125" customWidth="1"/>
    <col min="7" max="7" width="17.1640625" bestFit="1" customWidth="1"/>
    <col min="8" max="9" width="10.58203125" customWidth="1"/>
    <col min="10" max="10" width="3.6640625" customWidth="1"/>
  </cols>
  <sheetData>
    <row r="1" spans="1:15" ht="26.5" x14ac:dyDescent="0.55000000000000004">
      <c r="A1" s="98" t="str">
        <f>CONCATENATE(C5,"酒販月別実績")</f>
        <v>2023/12酒販月別実績</v>
      </c>
    </row>
    <row r="2" spans="1:15" x14ac:dyDescent="0.55000000000000004">
      <c r="H2" s="99">
        <f ca="1">NOW()</f>
        <v>45284.601215393515</v>
      </c>
      <c r="I2" s="1"/>
    </row>
    <row r="3" spans="1:15" x14ac:dyDescent="0.55000000000000004">
      <c r="B3" s="30" t="s">
        <v>257</v>
      </c>
      <c r="C3" s="84">
        <v>2023</v>
      </c>
    </row>
    <row r="4" spans="1:15" x14ac:dyDescent="0.55000000000000004">
      <c r="B4" s="30" t="s">
        <v>120</v>
      </c>
      <c r="C4" s="84">
        <v>12</v>
      </c>
    </row>
    <row r="5" spans="1:15" x14ac:dyDescent="0.55000000000000004">
      <c r="B5" s="30" t="s">
        <v>258</v>
      </c>
      <c r="C5" s="28" t="str">
        <f>CONCATENATE(C3,"/",C4)</f>
        <v>2023/12</v>
      </c>
    </row>
    <row r="6" spans="1:15" x14ac:dyDescent="0.55000000000000004">
      <c r="A6">
        <v>1</v>
      </c>
      <c r="B6" t="s">
        <v>189</v>
      </c>
    </row>
    <row r="7" spans="1:15" x14ac:dyDescent="0.55000000000000004">
      <c r="B7" s="85" t="s">
        <v>260</v>
      </c>
      <c r="C7" s="86" t="str">
        <f>VLOOKUP(B7,計算シート!B:D,2,FALSE)</f>
        <v>error</v>
      </c>
      <c r="D7" s="87" t="s">
        <v>259</v>
      </c>
      <c r="E7" s="88" t="e">
        <f>VLOOKUP(D7,計算シート!$B$6:$D$23,2,FALSE)</f>
        <v>#N/A</v>
      </c>
      <c r="O7" t="s">
        <v>352</v>
      </c>
    </row>
    <row r="8" spans="1:15" x14ac:dyDescent="0.55000000000000004">
      <c r="B8" s="89"/>
      <c r="C8" s="90"/>
      <c r="D8" s="87" t="s">
        <v>262</v>
      </c>
      <c r="E8" s="88" t="e">
        <f>VLOOKUP(D8,計算シート!$B$6:$D$23,2,FALSE)</f>
        <v>#N/A</v>
      </c>
    </row>
    <row r="9" spans="1:15" x14ac:dyDescent="0.55000000000000004">
      <c r="B9" s="89"/>
      <c r="C9" s="90"/>
      <c r="D9" s="87" t="s">
        <v>186</v>
      </c>
      <c r="E9" s="88" t="e">
        <f>VLOOKUP(D9,計算シート!$B$6:$D$23,2,FALSE)</f>
        <v>#N/A</v>
      </c>
    </row>
    <row r="10" spans="1:15" x14ac:dyDescent="0.55000000000000004">
      <c r="B10" s="91"/>
      <c r="C10" s="92"/>
      <c r="D10" s="87" t="s">
        <v>364</v>
      </c>
      <c r="E10" s="88" t="e">
        <f>VLOOKUP(D10,計算シート!$B$6:$D$23,2,FALSE)</f>
        <v>#N/A</v>
      </c>
    </row>
    <row r="11" spans="1:15" x14ac:dyDescent="0.55000000000000004">
      <c r="B11" s="30" t="s">
        <v>263</v>
      </c>
      <c r="C11" s="93" t="str">
        <f>VLOOKUP(B11,計算シート!B:D,2,FALSE)</f>
        <v>error</v>
      </c>
      <c r="D11" s="94"/>
      <c r="E11" s="94"/>
    </row>
    <row r="12" spans="1:15" x14ac:dyDescent="0.55000000000000004">
      <c r="B12" s="89" t="s">
        <v>244</v>
      </c>
      <c r="C12" s="146" t="e">
        <f>VLOOKUP(B12,計算シート!B:D,2,FALSE)</f>
        <v>#N/A</v>
      </c>
      <c r="D12" s="87" t="s">
        <v>259</v>
      </c>
      <c r="E12" s="88" t="e">
        <f>VLOOKUP(D12,計算シート!$B$6:$D$23,3,FALSE)</f>
        <v>#N/A</v>
      </c>
    </row>
    <row r="13" spans="1:15" x14ac:dyDescent="0.55000000000000004">
      <c r="B13" s="89" t="s">
        <v>278</v>
      </c>
      <c r="C13" s="89"/>
      <c r="D13" s="87" t="s">
        <v>262</v>
      </c>
      <c r="E13" s="88" t="e">
        <f>VLOOKUP(D13,計算シート!$B$6:$D$23,3,FALSE)</f>
        <v>#N/A</v>
      </c>
    </row>
    <row r="14" spans="1:15" x14ac:dyDescent="0.55000000000000004">
      <c r="B14" s="89"/>
      <c r="C14" s="89"/>
      <c r="D14" s="87" t="s">
        <v>186</v>
      </c>
      <c r="E14" s="88" t="e">
        <f>VLOOKUP(D14,計算シート!$B$6:$D$23,3,FALSE)</f>
        <v>#N/A</v>
      </c>
    </row>
    <row r="15" spans="1:15" x14ac:dyDescent="0.55000000000000004">
      <c r="B15" s="91"/>
      <c r="C15" s="91"/>
      <c r="D15" s="87" t="s">
        <v>364</v>
      </c>
      <c r="E15" s="88" t="e">
        <f>VLOOKUP(D15,計算シート!$B$6:$D$23,3,FALSE)</f>
        <v>#N/A</v>
      </c>
    </row>
    <row r="16" spans="1:15" x14ac:dyDescent="0.55000000000000004">
      <c r="B16" s="30" t="s">
        <v>195</v>
      </c>
      <c r="C16" s="88">
        <f>VLOOKUP(B16,計算シート!B:D,2,FALSE)</f>
        <v>330</v>
      </c>
      <c r="D16" s="94"/>
      <c r="E16" s="94"/>
    </row>
    <row r="17" spans="1:15" x14ac:dyDescent="0.55000000000000004">
      <c r="D17" s="95"/>
    </row>
    <row r="18" spans="1:15" x14ac:dyDescent="0.55000000000000004">
      <c r="D18" s="95"/>
    </row>
    <row r="19" spans="1:15" x14ac:dyDescent="0.55000000000000004">
      <c r="A19">
        <v>2</v>
      </c>
      <c r="B19" t="s">
        <v>250</v>
      </c>
    </row>
    <row r="20" spans="1:15" x14ac:dyDescent="0.55000000000000004">
      <c r="B20" s="85" t="s">
        <v>251</v>
      </c>
      <c r="C20" s="96" t="str">
        <f>VLOOKUP(B20,計算シート!B:D,2,FALSE)</f>
        <v>error</v>
      </c>
      <c r="D20" s="87" t="s">
        <v>43</v>
      </c>
      <c r="E20" s="88" t="e">
        <f>VLOOKUP(D20,計算シート!$B$33:$D$50,2,FALSE)</f>
        <v>#N/A</v>
      </c>
    </row>
    <row r="21" spans="1:15" x14ac:dyDescent="0.55000000000000004">
      <c r="B21" s="89"/>
      <c r="C21" s="89"/>
      <c r="D21" s="87" t="s">
        <v>41</v>
      </c>
      <c r="E21" s="88" t="e">
        <f>VLOOKUP(D21,計算シート!$B$33:$D$50,2,FALSE)</f>
        <v>#N/A</v>
      </c>
    </row>
    <row r="22" spans="1:15" x14ac:dyDescent="0.55000000000000004">
      <c r="B22" s="91"/>
      <c r="C22" s="91"/>
      <c r="D22" s="87" t="s">
        <v>42</v>
      </c>
      <c r="E22" s="88" t="e">
        <f>VLOOKUP(D22,計算シート!$B$33:$D$50,2,FALSE)</f>
        <v>#N/A</v>
      </c>
    </row>
    <row r="23" spans="1:15" x14ac:dyDescent="0.55000000000000004">
      <c r="B23" s="89" t="s">
        <v>255</v>
      </c>
      <c r="C23" s="89" t="e">
        <f>VLOOKUP(B23,計算シート!B:D,2,FALSE)</f>
        <v>#N/A</v>
      </c>
      <c r="D23" s="97" t="s">
        <v>43</v>
      </c>
      <c r="E23" s="88" t="e">
        <f>VLOOKUP(D23,計算シート!$B$33:$D$50,3,FALSE)</f>
        <v>#N/A</v>
      </c>
    </row>
    <row r="24" spans="1:15" x14ac:dyDescent="0.55000000000000004">
      <c r="B24" s="89"/>
      <c r="C24" s="89"/>
      <c r="D24" s="87" t="s">
        <v>41</v>
      </c>
      <c r="E24" s="88" t="e">
        <f>VLOOKUP(D24,計算シート!$B$33:$D$50,3,FALSE)</f>
        <v>#N/A</v>
      </c>
    </row>
    <row r="25" spans="1:15" x14ac:dyDescent="0.55000000000000004">
      <c r="B25" s="91"/>
      <c r="C25" s="91"/>
      <c r="D25" s="87" t="s">
        <v>42</v>
      </c>
      <c r="E25" s="88" t="e">
        <f>VLOOKUP(D25,計算シート!$B$33:$D$50,3,FALSE)</f>
        <v>#N/A</v>
      </c>
    </row>
    <row r="27" spans="1:15" x14ac:dyDescent="0.55000000000000004">
      <c r="A27">
        <v>3</v>
      </c>
      <c r="B27" t="s">
        <v>252</v>
      </c>
    </row>
    <row r="28" spans="1:15" x14ac:dyDescent="0.55000000000000004">
      <c r="B28" t="s">
        <v>189</v>
      </c>
      <c r="G28" t="s">
        <v>250</v>
      </c>
    </row>
    <row r="29" spans="1:15" x14ac:dyDescent="0.55000000000000004">
      <c r="B29" s="30" t="s">
        <v>3</v>
      </c>
      <c r="C29" s="28" t="s">
        <v>189</v>
      </c>
      <c r="D29" s="28" t="s">
        <v>253</v>
      </c>
      <c r="E29" s="28" t="s">
        <v>254</v>
      </c>
      <c r="G29" s="30"/>
      <c r="H29" s="28" t="s">
        <v>256</v>
      </c>
      <c r="I29" s="28" t="s">
        <v>254</v>
      </c>
    </row>
    <row r="30" spans="1:15" x14ac:dyDescent="0.55000000000000004">
      <c r="B30" s="30" t="s">
        <v>62</v>
      </c>
      <c r="C30" s="88">
        <f>IFERROR(INDEX(集計pivot売上!$28:$45,MATCH(月別売上報告!B30,集計pivot売上!$A$28:$A$45,0),MATCH(月別売上報告!$C$5,集計pivot売上!$28:$28,0)),0)</f>
        <v>0</v>
      </c>
      <c r="D30" s="88">
        <f>IFERROR(INDEX(集計pivot売上!$54:$71,MATCH(月別売上報告!B30,集計pivot売上!$A$54:$A$71,0),MATCH(月別売上報告!$C$5,集計pivot売上!$54:$54,0)),0)</f>
        <v>0</v>
      </c>
      <c r="E30" s="30">
        <f>IFERROR(INDEX(集計pivot売上!$108:$127,MATCH(月別売上報告!B30,集計pivot売上!$A$108:$A$126,0),MATCH(月別売上報告!$C$5,集計pivot売上!$108:$108,0)),0)</f>
        <v>0</v>
      </c>
      <c r="G30" s="30" t="s">
        <v>62</v>
      </c>
      <c r="H30" s="88">
        <f>IFERROR(INDEX(買取金額!$17:$36,MATCH(月別売上報告!G30,買取金額!$A$17:$A$36,0),MATCH(月別売上報告!$C$5,買取金額!$17:$17,0)),0)</f>
        <v>0</v>
      </c>
      <c r="I30" s="88">
        <f>IFERROR(INDEX(買取金額!$46:$65,MATCH(月別売上報告!G30,買取金額!$A$46:$A$65,0),MATCH(月別売上報告!$C$5,買取金額!$46:$46,0)),0)</f>
        <v>0</v>
      </c>
      <c r="O30" t="s">
        <v>351</v>
      </c>
    </row>
    <row r="31" spans="1:15" x14ac:dyDescent="0.55000000000000004">
      <c r="B31" s="30" t="s">
        <v>88</v>
      </c>
      <c r="C31" s="88">
        <f>IFERROR(INDEX(集計pivot売上!$28:$45,MATCH(月別売上報告!B31,集計pivot売上!$A$28:$A$45,0),MATCH(月別売上報告!$C$5,集計pivot売上!$28:$28,0)),0)</f>
        <v>0</v>
      </c>
      <c r="D31" s="88">
        <f>IFERROR(INDEX(集計pivot売上!$54:$71,MATCH(月別売上報告!B31,集計pivot売上!$A$54:$A$71,0),MATCH(月別売上報告!$C$5,集計pivot売上!$54:$54,0)),0)</f>
        <v>0</v>
      </c>
      <c r="E31" s="30">
        <f>IFERROR(INDEX(集計pivot売上!$108:$127,MATCH(月別売上報告!B31,集計pivot売上!$A$108:$A$126,0),MATCH(月別売上報告!$C$5,集計pivot売上!$108:$108,0)),0)</f>
        <v>0</v>
      </c>
      <c r="G31" s="30" t="s">
        <v>88</v>
      </c>
      <c r="H31" s="88">
        <f>IFERROR(INDEX(買取金額!$17:$36,MATCH(月別売上報告!G31,買取金額!$A$17:$A$36,0),MATCH(月別売上報告!$C$5,買取金額!$17:$17,0)),0)</f>
        <v>0</v>
      </c>
      <c r="I31" s="88">
        <f>IFERROR(INDEX(買取金額!$46:$65,MATCH(月別売上報告!G31,買取金額!$A$46:$A$65,0),MATCH(月別売上報告!$C$5,買取金額!$46:$46,0)),0)</f>
        <v>0</v>
      </c>
    </row>
    <row r="32" spans="1:15" x14ac:dyDescent="0.55000000000000004">
      <c r="B32" s="30" t="s">
        <v>63</v>
      </c>
      <c r="C32" s="88">
        <f>IFERROR(INDEX(集計pivot売上!$28:$45,MATCH(月別売上報告!B32,集計pivot売上!$A$28:$A$45,0),MATCH(月別売上報告!$C$5,集計pivot売上!$28:$28,0)),0)</f>
        <v>0</v>
      </c>
      <c r="D32" s="88">
        <f>IFERROR(INDEX(集計pivot売上!$54:$71,MATCH(月別売上報告!B32,集計pivot売上!$A$54:$A$71,0),MATCH(月別売上報告!$C$5,集計pivot売上!$54:$54,0)),0)</f>
        <v>0</v>
      </c>
      <c r="E32" s="30">
        <f>IFERROR(INDEX(集計pivot売上!$108:$127,MATCH(月別売上報告!B32,集計pivot売上!$A$108:$A$126,0),MATCH(月別売上報告!$C$5,集計pivot売上!$108:$108,0)),0)</f>
        <v>0</v>
      </c>
      <c r="G32" s="30" t="s">
        <v>63</v>
      </c>
      <c r="H32" s="88">
        <f>IFERROR(INDEX(買取金額!$17:$36,MATCH(月別売上報告!G32,買取金額!$A$17:$A$36,0),MATCH(月別売上報告!$C$5,買取金額!$17:$17,0)),0)</f>
        <v>0</v>
      </c>
      <c r="I32" s="88">
        <f>IFERROR(INDEX(買取金額!$46:$65,MATCH(月別売上報告!G32,買取金額!$A$46:$A$65,0),MATCH(月別売上報告!$C$5,買取金額!$46:$46,0)),0)</f>
        <v>0</v>
      </c>
    </row>
    <row r="33" spans="1:9" x14ac:dyDescent="0.55000000000000004">
      <c r="B33" s="30" t="s">
        <v>74</v>
      </c>
      <c r="C33" s="88">
        <f>IFERROR(INDEX(集計pivot売上!$28:$45,MATCH(月別売上報告!B33,集計pivot売上!$A$28:$A$45,0),MATCH(月別売上報告!$C$5,集計pivot売上!$28:$28,0)),0)</f>
        <v>0</v>
      </c>
      <c r="D33" s="88">
        <f>IFERROR(INDEX(集計pivot売上!$54:$71,MATCH(月別売上報告!B33,集計pivot売上!$A$54:$A$71,0),MATCH(月別売上報告!$C$5,集計pivot売上!$54:$54,0)),0)</f>
        <v>0</v>
      </c>
      <c r="E33" s="30">
        <f>IFERROR(INDEX(集計pivot売上!$108:$127,MATCH(月別売上報告!B33,集計pivot売上!$A$108:$A$126,0),MATCH(月別売上報告!$C$5,集計pivot売上!$108:$108,0)),0)</f>
        <v>0</v>
      </c>
      <c r="G33" s="30" t="s">
        <v>74</v>
      </c>
      <c r="H33" s="88">
        <f>IFERROR(INDEX(買取金額!$17:$36,MATCH(月別売上報告!G33,買取金額!$A$17:$A$36,0),MATCH(月別売上報告!$C$5,買取金額!$17:$17,0)),0)</f>
        <v>0</v>
      </c>
      <c r="I33" s="88">
        <f>IFERROR(INDEX(買取金額!$46:$65,MATCH(月別売上報告!G33,買取金額!$A$46:$A$65,0),MATCH(月別売上報告!$C$5,買取金額!$46:$46,0)),0)</f>
        <v>0</v>
      </c>
    </row>
    <row r="34" spans="1:9" x14ac:dyDescent="0.55000000000000004">
      <c r="B34" s="30" t="s">
        <v>84</v>
      </c>
      <c r="C34" s="88">
        <f>IFERROR(INDEX(集計pivot売上!$28:$45,MATCH(月別売上報告!B34,集計pivot売上!$A$28:$A$45,0),MATCH(月別売上報告!$C$5,集計pivot売上!$28:$28,0)),0)</f>
        <v>0</v>
      </c>
      <c r="D34" s="88">
        <f>IFERROR(INDEX(集計pivot売上!$54:$71,MATCH(月別売上報告!B34,集計pivot売上!$A$54:$A$71,0),MATCH(月別売上報告!$C$5,集計pivot売上!$54:$54,0)),0)</f>
        <v>0</v>
      </c>
      <c r="E34" s="30">
        <f>IFERROR(INDEX(集計pivot売上!$108:$127,MATCH(月別売上報告!B34,集計pivot売上!$A$108:$A$126,0),MATCH(月別売上報告!$C$5,集計pivot売上!$108:$108,0)),0)</f>
        <v>0</v>
      </c>
      <c r="G34" s="30" t="s">
        <v>84</v>
      </c>
      <c r="H34" s="88">
        <f>IFERROR(INDEX(買取金額!$17:$36,MATCH(月別売上報告!G34,買取金額!$A$17:$A$36,0),MATCH(月別売上報告!$C$5,買取金額!$17:$17,0)),0)</f>
        <v>0</v>
      </c>
      <c r="I34" s="88">
        <f>IFERROR(INDEX(買取金額!$46:$65,MATCH(月別売上報告!G34,買取金額!$A$46:$A$65,0),MATCH(月別売上報告!$C$5,買取金額!$46:$46,0)),0)</f>
        <v>0</v>
      </c>
    </row>
    <row r="35" spans="1:9" x14ac:dyDescent="0.55000000000000004">
      <c r="B35" s="30" t="s">
        <v>25</v>
      </c>
      <c r="C35" s="88">
        <f>IFERROR(INDEX(集計pivot売上!$28:$45,MATCH(月別売上報告!B35,集計pivot売上!$A$28:$A$45,0),MATCH(月別売上報告!$C$5,集計pivot売上!$28:$28,0)),0)</f>
        <v>0</v>
      </c>
      <c r="D35" s="88">
        <f>IFERROR(INDEX(集計pivot売上!$54:$71,MATCH(月別売上報告!B35,集計pivot売上!$A$54:$A$71,0),MATCH(月別売上報告!$C$5,集計pivot売上!$54:$54,0)),0)</f>
        <v>0</v>
      </c>
      <c r="E35" s="30">
        <f>IFERROR(INDEX(集計pivot売上!$108:$127,MATCH(月別売上報告!B35,集計pivot売上!$A$108:$A$126,0),MATCH(月別売上報告!$C$5,集計pivot売上!$108:$108,0)),0)</f>
        <v>0</v>
      </c>
      <c r="G35" s="30" t="s">
        <v>25</v>
      </c>
      <c r="H35" s="88">
        <f>IFERROR(INDEX(買取金額!$17:$36,MATCH(月別売上報告!G35,買取金額!$A$17:$A$36,0),MATCH(月別売上報告!$C$5,買取金額!$17:$17,0)),0)</f>
        <v>0</v>
      </c>
      <c r="I35" s="88">
        <f>IFERROR(INDEX(買取金額!$46:$65,MATCH(月別売上報告!G35,買取金額!$A$46:$A$65,0),MATCH(月別売上報告!$C$5,買取金額!$46:$46,0)),0)</f>
        <v>0</v>
      </c>
    </row>
    <row r="36" spans="1:9" x14ac:dyDescent="0.55000000000000004">
      <c r="B36" s="30" t="s">
        <v>64</v>
      </c>
      <c r="C36" s="88">
        <f>IFERROR(INDEX(集計pivot売上!$28:$45,MATCH(月別売上報告!B36,集計pivot売上!$A$28:$A$45,0),MATCH(月別売上報告!$C$5,集計pivot売上!$28:$28,0)),0)</f>
        <v>0</v>
      </c>
      <c r="D36" s="88">
        <f>IFERROR(INDEX(集計pivot売上!$54:$71,MATCH(月別売上報告!B36,集計pivot売上!$A$54:$A$71,0),MATCH(月別売上報告!$C$5,集計pivot売上!$54:$54,0)),0)</f>
        <v>0</v>
      </c>
      <c r="E36" s="30">
        <f>IFERROR(INDEX(集計pivot売上!$108:$127,MATCH(月別売上報告!B36,集計pivot売上!$A$108:$A$126,0),MATCH(月別売上報告!$C$5,集計pivot売上!$108:$108,0)),0)</f>
        <v>0</v>
      </c>
      <c r="G36" s="30" t="s">
        <v>64</v>
      </c>
      <c r="H36" s="88">
        <f>IFERROR(INDEX(買取金額!$17:$36,MATCH(月別売上報告!G36,買取金額!$A$17:$A$36,0),MATCH(月別売上報告!$C$5,買取金額!$17:$17,0)),0)</f>
        <v>0</v>
      </c>
      <c r="I36" s="88">
        <f>IFERROR(INDEX(買取金額!$46:$65,MATCH(月別売上報告!G36,買取金額!$A$46:$A$65,0),MATCH(月別売上報告!$C$5,買取金額!$46:$46,0)),0)</f>
        <v>0</v>
      </c>
    </row>
    <row r="37" spans="1:9" x14ac:dyDescent="0.55000000000000004">
      <c r="B37" s="30" t="s">
        <v>85</v>
      </c>
      <c r="C37" s="88">
        <f>IFERROR(INDEX(集計pivot売上!$28:$45,MATCH(月別売上報告!B37,集計pivot売上!$A$28:$A$45,0),MATCH(月別売上報告!$C$5,集計pivot売上!$28:$28,0)),0)</f>
        <v>0</v>
      </c>
      <c r="D37" s="88">
        <f>IFERROR(INDEX(集計pivot売上!$54:$71,MATCH(月別売上報告!B37,集計pivot売上!$A$54:$A$71,0),MATCH(月別売上報告!$C$5,集計pivot売上!$54:$54,0)),0)</f>
        <v>0</v>
      </c>
      <c r="E37" s="30">
        <f>IFERROR(INDEX(集計pivot売上!$108:$127,MATCH(月別売上報告!B37,集計pivot売上!$A$108:$A$126,0),MATCH(月別売上報告!$C$5,集計pivot売上!$108:$108,0)),0)</f>
        <v>0</v>
      </c>
      <c r="G37" s="30" t="s">
        <v>85</v>
      </c>
      <c r="H37" s="88">
        <f>IFERROR(INDEX(買取金額!$17:$36,MATCH(月別売上報告!G37,買取金額!$A$17:$A$36,0),MATCH(月別売上報告!$C$5,買取金額!$17:$17,0)),0)</f>
        <v>0</v>
      </c>
      <c r="I37" s="88">
        <f>IFERROR(INDEX(買取金額!$46:$65,MATCH(月別売上報告!G37,買取金額!$A$46:$A$65,0),MATCH(月別売上報告!$C$5,買取金額!$46:$46,0)),0)</f>
        <v>0</v>
      </c>
    </row>
    <row r="38" spans="1:9" x14ac:dyDescent="0.55000000000000004">
      <c r="B38" s="30" t="s">
        <v>50</v>
      </c>
      <c r="C38" s="88">
        <f>IFERROR(INDEX(集計pivot売上!$28:$45,MATCH(月別売上報告!B38,集計pivot売上!$A$28:$A$45,0),MATCH(月別売上報告!$C$5,集計pivot売上!$28:$28,0)),0)</f>
        <v>0</v>
      </c>
      <c r="D38" s="88">
        <f>IFERROR(INDEX(集計pivot売上!$54:$71,MATCH(月別売上報告!B38,集計pivot売上!$A$54:$A$71,0),MATCH(月別売上報告!$C$5,集計pivot売上!$54:$54,0)),0)</f>
        <v>0</v>
      </c>
      <c r="E38" s="30">
        <f>IFERROR(INDEX(集計pivot売上!$108:$127,MATCH(月別売上報告!B38,集計pivot売上!$A$108:$A$126,0),MATCH(月別売上報告!$C$5,集計pivot売上!$108:$108,0)),0)</f>
        <v>0</v>
      </c>
      <c r="G38" s="30" t="s">
        <v>50</v>
      </c>
      <c r="H38" s="88">
        <f>IFERROR(INDEX(買取金額!$17:$36,MATCH(月別売上報告!G38,買取金額!$A$17:$A$36,0),MATCH(月別売上報告!$C$5,買取金額!$17:$17,0)),0)</f>
        <v>0</v>
      </c>
      <c r="I38" s="88">
        <f>IFERROR(INDEX(買取金額!$46:$65,MATCH(月別売上報告!G38,買取金額!$A$46:$A$65,0),MATCH(月別売上報告!$C$5,買取金額!$46:$46,0)),0)</f>
        <v>0</v>
      </c>
    </row>
    <row r="39" spans="1:9" x14ac:dyDescent="0.55000000000000004">
      <c r="B39" s="30" t="s">
        <v>51</v>
      </c>
      <c r="C39" s="88">
        <f>IFERROR(INDEX(集計pivot売上!$28:$45,MATCH(月別売上報告!B39,集計pivot売上!$A$28:$A$45,0),MATCH(月別売上報告!$C$5,集計pivot売上!$28:$28,0)),0)</f>
        <v>0</v>
      </c>
      <c r="D39" s="88">
        <f>IFERROR(INDEX(集計pivot売上!$54:$71,MATCH(月別売上報告!B39,集計pivot売上!$A$54:$A$71,0),MATCH(月別売上報告!$C$5,集計pivot売上!$54:$54,0)),0)</f>
        <v>0</v>
      </c>
      <c r="E39" s="30">
        <f>IFERROR(INDEX(集計pivot売上!$108:$127,MATCH(月別売上報告!B39,集計pivot売上!$A$108:$A$126,0),MATCH(月別売上報告!$C$5,集計pivot売上!$108:$108,0)),0)</f>
        <v>0</v>
      </c>
      <c r="G39" s="30" t="s">
        <v>51</v>
      </c>
      <c r="H39" s="88">
        <f>IFERROR(INDEX(買取金額!$17:$36,MATCH(月別売上報告!G39,買取金額!$A$17:$A$36,0),MATCH(月別売上報告!$C$5,買取金額!$17:$17,0)),0)</f>
        <v>0</v>
      </c>
      <c r="I39" s="88">
        <f>IFERROR(INDEX(買取金額!$46:$65,MATCH(月別売上報告!G39,買取金額!$A$46:$A$65,0),MATCH(月別売上報告!$C$5,買取金額!$46:$46,0)),0)</f>
        <v>0</v>
      </c>
    </row>
    <row r="40" spans="1:9" x14ac:dyDescent="0.55000000000000004">
      <c r="B40" s="30" t="s">
        <v>89</v>
      </c>
      <c r="C40" s="88">
        <f>IFERROR(INDEX(集計pivot売上!$28:$45,MATCH(月別売上報告!B40,集計pivot売上!$A$28:$A$45,0),MATCH(月別売上報告!$C$5,集計pivot売上!$28:$28,0)),0)</f>
        <v>0</v>
      </c>
      <c r="D40" s="88">
        <f>IFERROR(INDEX(集計pivot売上!$54:$71,MATCH(月別売上報告!B40,集計pivot売上!$A$54:$A$71,0),MATCH(月別売上報告!$C$5,集計pivot売上!$54:$54,0)),0)</f>
        <v>0</v>
      </c>
      <c r="E40" s="30">
        <f>IFERROR(INDEX(集計pivot売上!$108:$127,MATCH(月別売上報告!B40,集計pivot売上!$A$108:$A$126,0),MATCH(月別売上報告!$C$5,集計pivot売上!$108:$108,0)),0)</f>
        <v>0</v>
      </c>
      <c r="G40" s="30" t="s">
        <v>89</v>
      </c>
      <c r="H40" s="88">
        <f>IFERROR(INDEX(買取金額!$17:$36,MATCH(月別売上報告!G40,買取金額!$A$17:$A$36,0),MATCH(月別売上報告!$C$5,買取金額!$17:$17,0)),0)</f>
        <v>0</v>
      </c>
      <c r="I40" s="88">
        <f>IFERROR(INDEX(買取金額!$46:$65,MATCH(月別売上報告!G40,買取金額!$A$46:$A$65,0),MATCH(月別売上報告!$C$5,買取金額!$46:$46,0)),0)</f>
        <v>0</v>
      </c>
    </row>
    <row r="41" spans="1:9" x14ac:dyDescent="0.55000000000000004">
      <c r="B41" s="30" t="s">
        <v>90</v>
      </c>
      <c r="C41" s="88">
        <f>IFERROR(INDEX(集計pivot売上!$28:$45,MATCH(月別売上報告!B41,集計pivot売上!$A$28:$A$45,0),MATCH(月別売上報告!$C$5,集計pivot売上!$28:$28,0)),0)</f>
        <v>0</v>
      </c>
      <c r="D41" s="88">
        <f>IFERROR(INDEX(集計pivot売上!$54:$71,MATCH(月別売上報告!B41,集計pivot売上!$A$54:$A$71,0),MATCH(月別売上報告!$C$5,集計pivot売上!$54:$54,0)),0)</f>
        <v>0</v>
      </c>
      <c r="E41" s="30">
        <f>IFERROR(INDEX(集計pivot売上!$108:$127,MATCH(月別売上報告!B41,集計pivot売上!$A$108:$A$126,0),MATCH(月別売上報告!$C$5,集計pivot売上!$108:$108,0)),0)</f>
        <v>0</v>
      </c>
      <c r="G41" s="30" t="s">
        <v>90</v>
      </c>
      <c r="H41" s="88">
        <f>IFERROR(INDEX(買取金額!$17:$36,MATCH(月別売上報告!G41,買取金額!$A$17:$A$36,0),MATCH(月別売上報告!$C$5,買取金額!$17:$17,0)),0)</f>
        <v>0</v>
      </c>
      <c r="I41" s="88">
        <f>IFERROR(INDEX(買取金額!$46:$65,MATCH(月別売上報告!G41,買取金額!$A$46:$A$65,0),MATCH(月別売上報告!$C$5,買取金額!$46:$46,0)),0)</f>
        <v>0</v>
      </c>
    </row>
    <row r="42" spans="1:9" x14ac:dyDescent="0.55000000000000004">
      <c r="B42" s="30" t="s">
        <v>91</v>
      </c>
      <c r="C42" s="88">
        <f>IFERROR(INDEX(集計pivot売上!$28:$45,MATCH(月別売上報告!B42,集計pivot売上!$A$28:$A$45,0),MATCH(月別売上報告!$C$5,集計pivot売上!$28:$28,0)),0)</f>
        <v>0</v>
      </c>
      <c r="D42" s="88">
        <f>IFERROR(INDEX(集計pivot売上!$54:$71,MATCH(月別売上報告!B42,集計pivot売上!$A$54:$A$71,0),MATCH(月別売上報告!$C$5,集計pivot売上!$54:$54,0)),0)</f>
        <v>0</v>
      </c>
      <c r="E42" s="30">
        <f>IFERROR(INDEX(集計pivot売上!$108:$127,MATCH(月別売上報告!B42,集計pivot売上!$A$108:$A$126,0),MATCH(月別売上報告!$C$5,集計pivot売上!$108:$108,0)),0)</f>
        <v>0</v>
      </c>
      <c r="G42" s="30" t="s">
        <v>91</v>
      </c>
      <c r="H42" s="88">
        <f>IFERROR(INDEX(買取金額!$17:$36,MATCH(月別売上報告!G42,買取金額!$A$17:$A$36,0),MATCH(月別売上報告!$C$5,買取金額!$17:$17,0)),0)</f>
        <v>0</v>
      </c>
      <c r="I42" s="88">
        <f>IFERROR(INDEX(買取金額!$46:$65,MATCH(月別売上報告!G42,買取金額!$A$46:$A$65,0),MATCH(月別売上報告!$C$5,買取金額!$46:$46,0)),0)</f>
        <v>0</v>
      </c>
    </row>
    <row r="43" spans="1:9" x14ac:dyDescent="0.55000000000000004">
      <c r="B43" s="30" t="s">
        <v>86</v>
      </c>
      <c r="C43" s="88">
        <f>IFERROR(INDEX(集計pivot売上!$28:$45,MATCH(月別売上報告!B43,集計pivot売上!$A$28:$A$45,0),MATCH(月別売上報告!$C$5,集計pivot売上!$28:$28,0)),0)</f>
        <v>0</v>
      </c>
      <c r="D43" s="88">
        <f>IFERROR(INDEX(集計pivot売上!$54:$71,MATCH(月別売上報告!B43,集計pivot売上!$A$54:$A$71,0),MATCH(月別売上報告!$C$5,集計pivot売上!$54:$54,0)),0)</f>
        <v>0</v>
      </c>
      <c r="E43" s="30">
        <f>IFERROR(INDEX(集計pivot売上!$108:$127,MATCH(月別売上報告!B43,集計pivot売上!$A$108:$A$126,0),MATCH(月別売上報告!$C$5,集計pivot売上!$108:$108,0)),0)</f>
        <v>0</v>
      </c>
      <c r="G43" s="30" t="s">
        <v>86</v>
      </c>
      <c r="H43" s="88">
        <f>IFERROR(INDEX(買取金額!$17:$36,MATCH(月別売上報告!G43,買取金額!$A$17:$A$36,0),MATCH(月別売上報告!$C$5,買取金額!$17:$17,0)),0)</f>
        <v>0</v>
      </c>
      <c r="I43" s="88">
        <f>IFERROR(INDEX(買取金額!$46:$65,MATCH(月別売上報告!G43,買取金額!$A$46:$A$65,0),MATCH(月別売上報告!$C$5,買取金額!$46:$46,0)),0)</f>
        <v>0</v>
      </c>
    </row>
    <row r="44" spans="1:9" x14ac:dyDescent="0.55000000000000004">
      <c r="B44" s="30" t="s">
        <v>87</v>
      </c>
      <c r="C44" s="88">
        <f>IFERROR(INDEX(集計pivot売上!$28:$45,MATCH(月別売上報告!B44,集計pivot売上!$A$28:$A$45,0),MATCH(月別売上報告!$C$5,集計pivot売上!$28:$28,0)),0)</f>
        <v>0</v>
      </c>
      <c r="D44" s="88">
        <f>IFERROR(INDEX(集計pivot売上!$54:$71,MATCH(月別売上報告!B44,集計pivot売上!$A$54:$A$71,0),MATCH(月別売上報告!$C$5,集計pivot売上!$54:$54,0)),0)</f>
        <v>0</v>
      </c>
      <c r="E44" s="30">
        <f>IFERROR(INDEX(集計pivot売上!$108:$127,MATCH(月別売上報告!B44,集計pivot売上!$A$108:$A$126,0),MATCH(月別売上報告!$C$5,集計pivot売上!$108:$108,0)),0)</f>
        <v>0</v>
      </c>
      <c r="G44" s="30" t="s">
        <v>87</v>
      </c>
      <c r="H44" s="88">
        <f>IFERROR(INDEX(買取金額!$17:$36,MATCH(月別売上報告!G44,買取金額!$A$17:$A$36,0),MATCH(月別売上報告!$C$5,買取金額!$17:$17,0)),0)</f>
        <v>0</v>
      </c>
      <c r="I44" s="88">
        <f>IFERROR(INDEX(買取金額!$46:$65,MATCH(月別売上報告!G44,買取金額!$A$46:$A$65,0),MATCH(月別売上報告!$C$5,買取金額!$46:$46,0)),0)</f>
        <v>0</v>
      </c>
    </row>
    <row r="45" spans="1:9" x14ac:dyDescent="0.55000000000000004">
      <c r="B45" s="30" t="s">
        <v>92</v>
      </c>
      <c r="C45" s="88">
        <f>IFERROR(INDEX(集計pivot売上!$28:$45,MATCH(月別売上報告!B45,集計pivot売上!$A$28:$A$45,0),MATCH(月別売上報告!$C$5,集計pivot売上!$28:$28,0)),0)</f>
        <v>0</v>
      </c>
      <c r="D45" s="88">
        <f>IFERROR(INDEX(集計pivot売上!$54:$71,MATCH(月別売上報告!B45,集計pivot売上!$A$54:$A$71,0),MATCH(月別売上報告!$C$5,集計pivot売上!$54:$54,0)),0)</f>
        <v>0</v>
      </c>
      <c r="E45" s="30">
        <f>IFERROR(INDEX(集計pivot売上!$108:$127,MATCH(月別売上報告!B45,集計pivot売上!$A$108:$A$126,0),MATCH(月別売上報告!$C$5,集計pivot売上!$108:$108,0)),0)</f>
        <v>0</v>
      </c>
      <c r="G45" s="30" t="s">
        <v>92</v>
      </c>
      <c r="H45" s="88">
        <f>IFERROR(INDEX(買取金額!$17:$36,MATCH(月別売上報告!G45,買取金額!$A$17:$A$36,0),MATCH(月別売上報告!$C$5,買取金額!$17:$17,0)),0)</f>
        <v>0</v>
      </c>
      <c r="I45" s="88">
        <f>IFERROR(INDEX(買取金額!$46:$65,MATCH(月別売上報告!G45,買取金額!$A$46:$A$65,0),MATCH(月別売上報告!$C$5,買取金額!$46:$46,0)),0)</f>
        <v>0</v>
      </c>
    </row>
    <row r="46" spans="1:9" x14ac:dyDescent="0.55000000000000004">
      <c r="B46" s="30" t="s">
        <v>93</v>
      </c>
      <c r="C46" s="88">
        <f>IFERROR(INDEX(集計pivot売上!$28:$45,MATCH(月別売上報告!B46,集計pivot売上!$A$28:$A$45,0),MATCH(月別売上報告!$C$5,集計pivot売上!$28:$28,0)),0)</f>
        <v>0</v>
      </c>
      <c r="D46" s="88">
        <f>IFERROR(INDEX(集計pivot売上!$54:$71,MATCH(月別売上報告!B46,集計pivot売上!$A$54:$A$71,0),MATCH(月別売上報告!$C$5,集計pivot売上!$54:$54,0)),0)</f>
        <v>0</v>
      </c>
      <c r="E46" s="30">
        <f>IFERROR(INDEX(集計pivot売上!$108:$127,MATCH(月別売上報告!B46,集計pivot売上!$A$108:$A$126,0),MATCH(月別売上報告!$C$5,集計pivot売上!$108:$108,0)),0)</f>
        <v>0</v>
      </c>
      <c r="G46" s="30" t="s">
        <v>93</v>
      </c>
      <c r="H46" s="88">
        <f>IFERROR(INDEX(買取金額!$17:$36,MATCH(月別売上報告!G46,買取金額!$A$17:$A$36,0),MATCH(月別売上報告!$C$5,買取金額!$17:$17,0)),0)</f>
        <v>0</v>
      </c>
      <c r="I46" s="88">
        <f>IFERROR(INDEX(買取金額!$46:$65,MATCH(月別売上報告!G46,買取金額!$A$46:$A$65,0),MATCH(月別売上報告!$C$5,買取金額!$46:$46,0)),0)</f>
        <v>0</v>
      </c>
    </row>
    <row r="48" spans="1:9" x14ac:dyDescent="0.55000000000000004">
      <c r="A48">
        <v>4</v>
      </c>
      <c r="B48" t="s">
        <v>292</v>
      </c>
    </row>
    <row r="49" spans="2:13" x14ac:dyDescent="0.55000000000000004">
      <c r="B49" t="s">
        <v>285</v>
      </c>
      <c r="C49">
        <f>INDEX(月別売上報告pivot!$227:$235,MATCH(月別売上報告!$L49,月別売上報告pivot!$A$227:$A$235,0),MATCH(月別売上報告!$M49,月別売上報告pivot!$227:$227,0))</f>
        <v>2</v>
      </c>
      <c r="D49" t="s">
        <v>286</v>
      </c>
      <c r="L49" t="s">
        <v>282</v>
      </c>
      <c r="M49" t="s">
        <v>284</v>
      </c>
    </row>
    <row r="50" spans="2:13" x14ac:dyDescent="0.55000000000000004">
      <c r="B50" t="s">
        <v>287</v>
      </c>
      <c r="C50" t="e">
        <f>INDEX(月別売上報告pivot!227:235,MATCH(月別売上報告!L50,月別売上報告pivot!A227:A235,0),MATCH(月別売上報告!C5,月別売上報告pivot!227:227,0))</f>
        <v>#N/A</v>
      </c>
      <c r="D50" t="s">
        <v>286</v>
      </c>
      <c r="L50" t="s">
        <v>283</v>
      </c>
    </row>
    <row r="51" spans="2:13" x14ac:dyDescent="0.55000000000000004">
      <c r="B51" t="s">
        <v>288</v>
      </c>
      <c r="C51" s="132" t="e">
        <f>HLOOKUP(C5,月別売上報告pivot!259:260,2,FALSE)</f>
        <v>#N/A</v>
      </c>
      <c r="D51" t="s">
        <v>291</v>
      </c>
    </row>
    <row r="53" spans="2:13" x14ac:dyDescent="0.55000000000000004">
      <c r="B53" t="s">
        <v>293</v>
      </c>
      <c r="C53">
        <f>INDEX(月別売上報告pivot!$227:$235,MATCH(月別売上報告!$L53,月別売上報告pivot!$A$227:$A$235,0),MATCH(月別売上報告!$M53,月別売上報告pivot!$227:$227,0))</f>
        <v>1</v>
      </c>
      <c r="D53" t="s">
        <v>286</v>
      </c>
      <c r="E53" t="s">
        <v>294</v>
      </c>
      <c r="L53" t="s">
        <v>283</v>
      </c>
      <c r="M53" t="s">
        <v>284</v>
      </c>
    </row>
    <row r="54" spans="2:13" x14ac:dyDescent="0.55000000000000004">
      <c r="B54" t="s">
        <v>295</v>
      </c>
      <c r="C54" s="132">
        <f>HLOOKUP(M54,月別売上報告pivot!259:260,2,FALSE)</f>
        <v>0</v>
      </c>
      <c r="D54" t="s">
        <v>291</v>
      </c>
      <c r="E54" t="s">
        <v>296</v>
      </c>
      <c r="M54" t="s">
        <v>284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N25"/>
  <sheetViews>
    <sheetView workbookViewId="0">
      <pane xSplit="3" ySplit="6" topLeftCell="D7" activePane="bottomRight" state="frozen"/>
      <selection activeCell="BQ25" sqref="BQ25"/>
      <selection pane="topRight" activeCell="BQ25" sqref="BQ25"/>
      <selection pane="bottomLeft" activeCell="BQ25" sqref="BQ25"/>
      <selection pane="bottomRight" activeCell="E7" sqref="E7"/>
    </sheetView>
  </sheetViews>
  <sheetFormatPr defaultRowHeight="18" x14ac:dyDescent="0.55000000000000004"/>
  <cols>
    <col min="2" max="2" width="17.1640625" bestFit="1" customWidth="1"/>
    <col min="3" max="3" width="9.1640625" customWidth="1"/>
    <col min="4" max="4" width="9" customWidth="1"/>
    <col min="6" max="6" width="9" customWidth="1"/>
    <col min="89" max="89" width="17.1640625" bestFit="1" customWidth="1"/>
  </cols>
  <sheetData>
    <row r="1" spans="2:92" x14ac:dyDescent="0.55000000000000004">
      <c r="B1">
        <v>2021</v>
      </c>
      <c r="C1" t="s">
        <v>116</v>
      </c>
    </row>
    <row r="2" spans="2:92" x14ac:dyDescent="0.55000000000000004">
      <c r="B2" t="s">
        <v>189</v>
      </c>
    </row>
    <row r="3" spans="2:92" hidden="1" x14ac:dyDescent="0.55000000000000004">
      <c r="B3" t="s">
        <v>121</v>
      </c>
      <c r="C3">
        <f>B1</f>
        <v>2021</v>
      </c>
      <c r="D3" s="1">
        <f>$C$3</f>
        <v>2021</v>
      </c>
      <c r="E3" s="1"/>
      <c r="F3" s="1"/>
      <c r="G3" s="1"/>
      <c r="H3" s="1"/>
      <c r="I3" s="1"/>
      <c r="J3" s="1"/>
      <c r="K3" s="1">
        <f>$C$3</f>
        <v>2021</v>
      </c>
      <c r="L3" s="1"/>
      <c r="M3" s="1"/>
      <c r="N3" s="1"/>
      <c r="O3" s="1"/>
      <c r="P3" s="1"/>
      <c r="Q3" s="1"/>
      <c r="R3" s="1">
        <f>$C$3</f>
        <v>2021</v>
      </c>
      <c r="S3" s="1"/>
      <c r="T3" s="1"/>
      <c r="U3" s="1"/>
      <c r="V3" s="1"/>
      <c r="W3" s="1"/>
      <c r="X3" s="1"/>
      <c r="Y3" s="1">
        <f>$C$3</f>
        <v>2021</v>
      </c>
      <c r="Z3" s="1"/>
      <c r="AA3" s="1"/>
      <c r="AB3" s="1"/>
      <c r="AC3" s="1"/>
      <c r="AD3" s="1"/>
      <c r="AE3" s="1"/>
      <c r="AF3" s="1">
        <f>$C$3</f>
        <v>2021</v>
      </c>
      <c r="AG3" s="1"/>
      <c r="AH3" s="1"/>
      <c r="AI3" s="1"/>
      <c r="AJ3" s="1"/>
      <c r="AK3" s="1"/>
      <c r="AL3" s="1"/>
      <c r="AM3" s="1">
        <f>$C$3</f>
        <v>2021</v>
      </c>
      <c r="AN3" s="1"/>
      <c r="AO3" s="1"/>
      <c r="AP3" s="1"/>
      <c r="AQ3" s="1"/>
      <c r="AR3" s="1"/>
      <c r="AS3" s="1"/>
      <c r="AT3" s="1">
        <f>$C$3</f>
        <v>2021</v>
      </c>
      <c r="AU3" s="1"/>
      <c r="AV3" s="1"/>
      <c r="AW3" s="1"/>
      <c r="AX3" s="1"/>
      <c r="AY3" s="1"/>
      <c r="AZ3" s="1"/>
      <c r="BA3" s="1">
        <f>$C$3</f>
        <v>2021</v>
      </c>
      <c r="BB3" s="1"/>
      <c r="BC3" s="1"/>
      <c r="BD3" s="1"/>
      <c r="BE3" s="1"/>
      <c r="BF3" s="1"/>
      <c r="BG3" s="1"/>
      <c r="BH3" s="1">
        <f>$C$3</f>
        <v>2021</v>
      </c>
      <c r="BI3" s="1"/>
      <c r="BJ3" s="1"/>
      <c r="BK3" s="1"/>
      <c r="BL3" s="1"/>
      <c r="BM3" s="1"/>
      <c r="BN3" s="1"/>
      <c r="BO3" s="1">
        <f>$C$3+1</f>
        <v>2022</v>
      </c>
      <c r="BP3" s="1"/>
      <c r="BQ3" s="1"/>
      <c r="BR3" s="1"/>
      <c r="BS3" s="1"/>
      <c r="BT3" s="1"/>
      <c r="BU3" s="1"/>
      <c r="BV3" s="1">
        <f>$C$3+1</f>
        <v>2022</v>
      </c>
      <c r="BW3" s="1"/>
      <c r="BX3" s="1"/>
      <c r="BY3" s="1"/>
      <c r="BZ3" s="1"/>
      <c r="CA3" s="1"/>
      <c r="CB3" s="1"/>
      <c r="CC3" s="1">
        <f>$C$3+1</f>
        <v>2022</v>
      </c>
      <c r="CD3" s="1"/>
      <c r="CE3" s="1"/>
      <c r="CF3" s="1"/>
      <c r="CG3" s="1"/>
      <c r="CH3" s="1"/>
      <c r="CI3" s="1"/>
    </row>
    <row r="4" spans="2:92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>
        <f>D4+1</f>
        <v>5</v>
      </c>
      <c r="L4" s="1"/>
      <c r="M4" s="1"/>
      <c r="N4" s="1"/>
      <c r="O4" s="1"/>
      <c r="P4" s="1"/>
      <c r="Q4" s="1"/>
      <c r="R4" s="1">
        <f>K4+1</f>
        <v>6</v>
      </c>
      <c r="S4" s="1"/>
      <c r="T4" s="1"/>
      <c r="U4" s="1"/>
      <c r="V4" s="1"/>
      <c r="W4" s="1"/>
      <c r="X4" s="1"/>
      <c r="Y4" s="1">
        <f>R4+1</f>
        <v>7</v>
      </c>
      <c r="Z4" s="1"/>
      <c r="AA4" s="1"/>
      <c r="AB4" s="1"/>
      <c r="AC4" s="1"/>
      <c r="AD4" s="1"/>
      <c r="AE4" s="1"/>
      <c r="AF4" s="1">
        <f>Y4+1</f>
        <v>8</v>
      </c>
      <c r="AG4" s="1"/>
      <c r="AH4" s="1"/>
      <c r="AI4" s="1"/>
      <c r="AJ4" s="1"/>
      <c r="AK4" s="1"/>
      <c r="AL4" s="1"/>
      <c r="AM4" s="1">
        <f>AF4+1</f>
        <v>9</v>
      </c>
      <c r="AN4" s="1"/>
      <c r="AO4" s="1"/>
      <c r="AP4" s="1"/>
      <c r="AQ4" s="1"/>
      <c r="AR4" s="1"/>
      <c r="AS4" s="1"/>
      <c r="AT4" s="1">
        <f>AM4+1</f>
        <v>10</v>
      </c>
      <c r="AU4" s="1"/>
      <c r="AV4" s="1"/>
      <c r="AW4" s="1"/>
      <c r="AX4" s="1"/>
      <c r="AY4" s="1"/>
      <c r="AZ4" s="1"/>
      <c r="BA4" s="1">
        <f>AT4+1</f>
        <v>11</v>
      </c>
      <c r="BB4" s="1"/>
      <c r="BC4" s="1"/>
      <c r="BD4" s="1"/>
      <c r="BE4" s="1"/>
      <c r="BF4" s="1"/>
      <c r="BG4" s="1"/>
      <c r="BH4" s="1">
        <f>BA4+1</f>
        <v>12</v>
      </c>
      <c r="BI4" s="1"/>
      <c r="BJ4" s="1"/>
      <c r="BK4" s="1"/>
      <c r="BL4" s="1"/>
      <c r="BM4" s="1"/>
      <c r="BN4" s="1"/>
      <c r="BO4" s="1">
        <v>1</v>
      </c>
      <c r="BP4" s="1"/>
      <c r="BQ4" s="1"/>
      <c r="BR4" s="1"/>
      <c r="BS4" s="1"/>
      <c r="BT4" s="1"/>
      <c r="BU4" s="1"/>
      <c r="BV4" s="1">
        <f>BO4+1</f>
        <v>2</v>
      </c>
      <c r="BW4" s="1"/>
      <c r="BX4" s="1"/>
      <c r="BY4" s="1"/>
      <c r="BZ4" s="1"/>
      <c r="CA4" s="1"/>
      <c r="CB4" s="1"/>
      <c r="CC4" s="1">
        <f>BV4+1</f>
        <v>3</v>
      </c>
      <c r="CD4" s="1"/>
      <c r="CE4" s="1"/>
      <c r="CF4" s="1"/>
      <c r="CG4" s="1"/>
      <c r="CH4" s="1"/>
      <c r="CI4" s="1"/>
    </row>
    <row r="5" spans="2:92" s="2" customFormat="1" x14ac:dyDescent="0.55000000000000004">
      <c r="B5" s="31"/>
      <c r="C5" s="37" t="str">
        <f>CONCATENATE(C3,"/",C4)</f>
        <v>2021/3</v>
      </c>
      <c r="D5" s="39" t="str">
        <f>CONCATENATE(D3,"/",D4)</f>
        <v>2021/4</v>
      </c>
      <c r="E5" s="29"/>
      <c r="F5" s="29"/>
      <c r="G5" s="45"/>
      <c r="H5" s="45"/>
      <c r="I5" s="45"/>
      <c r="J5" s="40"/>
      <c r="K5" s="39" t="str">
        <f>CONCATENATE(K3,"/",K4)</f>
        <v>2021/5</v>
      </c>
      <c r="L5" s="29"/>
      <c r="M5" s="29"/>
      <c r="N5" s="29"/>
      <c r="O5" s="29"/>
      <c r="P5" s="45"/>
      <c r="Q5" s="40"/>
      <c r="R5" s="39" t="str">
        <f>CONCATENATE(R3,"/",R4)</f>
        <v>2021/6</v>
      </c>
      <c r="S5" s="29"/>
      <c r="T5" s="29"/>
      <c r="U5" s="29"/>
      <c r="V5" s="29"/>
      <c r="W5" s="45"/>
      <c r="X5" s="40"/>
      <c r="Y5" s="39" t="str">
        <f>CONCATENATE(Y3,"/",Y4)</f>
        <v>2021/7</v>
      </c>
      <c r="Z5" s="29"/>
      <c r="AA5" s="29"/>
      <c r="AB5" s="29"/>
      <c r="AC5" s="29"/>
      <c r="AD5" s="45"/>
      <c r="AE5" s="40"/>
      <c r="AF5" s="39" t="str">
        <f>CONCATENATE(AF3,"/",AF4)</f>
        <v>2021/8</v>
      </c>
      <c r="AG5" s="29"/>
      <c r="AH5" s="29"/>
      <c r="AI5" s="29"/>
      <c r="AJ5" s="29"/>
      <c r="AK5" s="45"/>
      <c r="AL5" s="40"/>
      <c r="AM5" s="39" t="str">
        <f>CONCATENATE(AM3,"/",AM4)</f>
        <v>2021/9</v>
      </c>
      <c r="AN5" s="29"/>
      <c r="AO5" s="29"/>
      <c r="AP5" s="29"/>
      <c r="AQ5" s="29"/>
      <c r="AR5" s="45"/>
      <c r="AS5" s="40"/>
      <c r="AT5" s="39" t="str">
        <f>CONCATENATE(AT3,"/",AT4)</f>
        <v>2021/10</v>
      </c>
      <c r="AU5" s="29"/>
      <c r="AV5" s="29"/>
      <c r="AW5" s="29"/>
      <c r="AX5" s="29"/>
      <c r="AY5" s="45"/>
      <c r="AZ5" s="40"/>
      <c r="BA5" s="39" t="str">
        <f>CONCATENATE(BA3,"/",BA4)</f>
        <v>2021/11</v>
      </c>
      <c r="BB5" s="29"/>
      <c r="BC5" s="29"/>
      <c r="BD5" s="29"/>
      <c r="BE5" s="29"/>
      <c r="BF5" s="45"/>
      <c r="BG5" s="40"/>
      <c r="BH5" s="39" t="str">
        <f>CONCATENATE(BH3,"/",BH4)</f>
        <v>2021/12</v>
      </c>
      <c r="BI5" s="29"/>
      <c r="BJ5" s="29"/>
      <c r="BK5" s="29"/>
      <c r="BL5" s="29"/>
      <c r="BM5" s="45"/>
      <c r="BN5" s="45"/>
      <c r="BO5" s="39" t="str">
        <f>CONCATENATE(BO3,"/",BO4)</f>
        <v>2022/1</v>
      </c>
      <c r="BP5" s="29"/>
      <c r="BQ5" s="29"/>
      <c r="BR5" s="29"/>
      <c r="BS5" s="29"/>
      <c r="BT5" s="45"/>
      <c r="BU5" s="40"/>
      <c r="BV5" s="39" t="str">
        <f>CONCATENATE(BV3,"/",BV4)</f>
        <v>2022/2</v>
      </c>
      <c r="BW5" s="29"/>
      <c r="BX5" s="29"/>
      <c r="BY5" s="45"/>
      <c r="BZ5" s="45"/>
      <c r="CA5" s="45"/>
      <c r="CB5" s="40"/>
      <c r="CC5" s="34" t="str">
        <f>CONCATENATE(CC3,"/",CC4)</f>
        <v>2022/3</v>
      </c>
      <c r="CD5" s="29"/>
      <c r="CE5" s="29"/>
      <c r="CF5" s="29"/>
      <c r="CG5" s="29"/>
      <c r="CH5" s="45"/>
      <c r="CI5" s="29"/>
      <c r="CK5" s="2" t="s">
        <v>246</v>
      </c>
    </row>
    <row r="6" spans="2:92" x14ac:dyDescent="0.55000000000000004">
      <c r="B6" s="32" t="s">
        <v>104</v>
      </c>
      <c r="C6" s="37" t="s">
        <v>195</v>
      </c>
      <c r="D6" s="41" t="s">
        <v>196</v>
      </c>
      <c r="E6" s="48" t="s">
        <v>197</v>
      </c>
      <c r="F6" s="49" t="s">
        <v>199</v>
      </c>
      <c r="G6" s="50" t="s">
        <v>201</v>
      </c>
      <c r="H6" s="51" t="s">
        <v>40</v>
      </c>
      <c r="I6" s="60" t="s">
        <v>194</v>
      </c>
      <c r="J6" s="47" t="s">
        <v>200</v>
      </c>
      <c r="K6" s="41" t="s">
        <v>196</v>
      </c>
      <c r="L6" s="48" t="s">
        <v>197</v>
      </c>
      <c r="M6" s="49" t="s">
        <v>199</v>
      </c>
      <c r="N6" s="50" t="s">
        <v>201</v>
      </c>
      <c r="O6" s="51" t="s">
        <v>40</v>
      </c>
      <c r="P6" s="60" t="s">
        <v>194</v>
      </c>
      <c r="Q6" s="47" t="s">
        <v>200</v>
      </c>
      <c r="R6" s="41" t="s">
        <v>196</v>
      </c>
      <c r="S6" s="48" t="s">
        <v>197</v>
      </c>
      <c r="T6" s="49" t="s">
        <v>199</v>
      </c>
      <c r="U6" s="50" t="s">
        <v>201</v>
      </c>
      <c r="V6" s="51" t="s">
        <v>40</v>
      </c>
      <c r="W6" s="60" t="s">
        <v>194</v>
      </c>
      <c r="X6" s="47" t="s">
        <v>200</v>
      </c>
      <c r="Y6" s="41" t="s">
        <v>196</v>
      </c>
      <c r="Z6" s="48" t="s">
        <v>197</v>
      </c>
      <c r="AA6" s="49" t="s">
        <v>199</v>
      </c>
      <c r="AB6" s="50" t="s">
        <v>201</v>
      </c>
      <c r="AC6" s="51" t="s">
        <v>40</v>
      </c>
      <c r="AD6" s="60" t="s">
        <v>194</v>
      </c>
      <c r="AE6" s="47" t="s">
        <v>200</v>
      </c>
      <c r="AF6" s="41" t="s">
        <v>196</v>
      </c>
      <c r="AG6" s="48" t="s">
        <v>197</v>
      </c>
      <c r="AH6" s="49" t="s">
        <v>199</v>
      </c>
      <c r="AI6" s="50" t="s">
        <v>201</v>
      </c>
      <c r="AJ6" s="51" t="s">
        <v>40</v>
      </c>
      <c r="AK6" s="60" t="s">
        <v>194</v>
      </c>
      <c r="AL6" s="47" t="s">
        <v>200</v>
      </c>
      <c r="AM6" s="41" t="s">
        <v>196</v>
      </c>
      <c r="AN6" s="48" t="s">
        <v>197</v>
      </c>
      <c r="AO6" s="49" t="s">
        <v>199</v>
      </c>
      <c r="AP6" s="50" t="s">
        <v>201</v>
      </c>
      <c r="AQ6" s="51" t="s">
        <v>40</v>
      </c>
      <c r="AR6" s="60" t="s">
        <v>194</v>
      </c>
      <c r="AS6" s="47" t="s">
        <v>200</v>
      </c>
      <c r="AT6" s="41" t="s">
        <v>196</v>
      </c>
      <c r="AU6" s="48" t="s">
        <v>197</v>
      </c>
      <c r="AV6" s="49" t="s">
        <v>199</v>
      </c>
      <c r="AW6" s="50" t="s">
        <v>201</v>
      </c>
      <c r="AX6" s="51" t="s">
        <v>40</v>
      </c>
      <c r="AY6" s="60" t="s">
        <v>194</v>
      </c>
      <c r="AZ6" s="47" t="s">
        <v>200</v>
      </c>
      <c r="BA6" s="41" t="s">
        <v>196</v>
      </c>
      <c r="BB6" s="48" t="s">
        <v>197</v>
      </c>
      <c r="BC6" s="49" t="s">
        <v>199</v>
      </c>
      <c r="BD6" s="50" t="s">
        <v>201</v>
      </c>
      <c r="BE6" s="51" t="s">
        <v>40</v>
      </c>
      <c r="BF6" s="60" t="s">
        <v>194</v>
      </c>
      <c r="BG6" s="47" t="s">
        <v>200</v>
      </c>
      <c r="BH6" s="41" t="s">
        <v>196</v>
      </c>
      <c r="BI6" s="48" t="s">
        <v>197</v>
      </c>
      <c r="BJ6" s="49" t="s">
        <v>199</v>
      </c>
      <c r="BK6" s="50" t="s">
        <v>201</v>
      </c>
      <c r="BL6" s="51" t="s">
        <v>40</v>
      </c>
      <c r="BM6" s="60" t="s">
        <v>194</v>
      </c>
      <c r="BN6" s="47" t="s">
        <v>200</v>
      </c>
      <c r="BO6" s="41" t="s">
        <v>196</v>
      </c>
      <c r="BP6" s="48" t="s">
        <v>197</v>
      </c>
      <c r="BQ6" s="49" t="s">
        <v>199</v>
      </c>
      <c r="BR6" s="50" t="s">
        <v>201</v>
      </c>
      <c r="BS6" s="51" t="s">
        <v>40</v>
      </c>
      <c r="BT6" s="60" t="s">
        <v>194</v>
      </c>
      <c r="BU6" s="47" t="s">
        <v>200</v>
      </c>
      <c r="BV6" s="41" t="s">
        <v>196</v>
      </c>
      <c r="BW6" s="48" t="s">
        <v>197</v>
      </c>
      <c r="BX6" s="49" t="s">
        <v>199</v>
      </c>
      <c r="BY6" s="50" t="s">
        <v>201</v>
      </c>
      <c r="BZ6" s="51" t="s">
        <v>40</v>
      </c>
      <c r="CA6" s="60" t="s">
        <v>194</v>
      </c>
      <c r="CB6" s="47" t="s">
        <v>200</v>
      </c>
      <c r="CC6" s="41" t="s">
        <v>196</v>
      </c>
      <c r="CD6" s="48" t="s">
        <v>197</v>
      </c>
      <c r="CE6" s="49" t="s">
        <v>199</v>
      </c>
      <c r="CF6" s="50" t="s">
        <v>201</v>
      </c>
      <c r="CG6" s="51" t="s">
        <v>40</v>
      </c>
      <c r="CH6" s="60" t="s">
        <v>194</v>
      </c>
      <c r="CI6" s="62" t="s">
        <v>200</v>
      </c>
      <c r="CK6" t="str">
        <f>B6</f>
        <v>種別</v>
      </c>
      <c r="CL6" t="s">
        <v>247</v>
      </c>
      <c r="CM6" t="s">
        <v>248</v>
      </c>
      <c r="CN6" t="s">
        <v>98</v>
      </c>
    </row>
    <row r="7" spans="2:92" s="46" customFormat="1" x14ac:dyDescent="0.55000000000000004">
      <c r="B7" s="52" t="str">
        <f>'master（記入例）'!AL3</f>
        <v>清酒</v>
      </c>
      <c r="C7" s="53">
        <v>3080</v>
      </c>
      <c r="D7" s="54">
        <f>IFERROR(INDEX(集計pivot売上!$3:$22,MATCH(集計2021年度売上old!$B7,集計pivot売上!$A$3:$A$22,0),MATCH(集計2021年度売上old!D$5,集計pivot売上!$3:$3,0)),0)</f>
        <v>0</v>
      </c>
      <c r="E7" s="55">
        <f>IFERROR(INDEX(集計pivot売上!$28:$47,MATCH(集計2021年度売上old!$B7,集計pivot売上!$A$28:$A$47,0),MATCH(集計2021年度売上old!D$5,集計pivot売上!$28:$28,0)),0)</f>
        <v>0</v>
      </c>
      <c r="F7" s="56">
        <f>IFERROR(INDEX(集計pivot売上!$83:$109,MATCH(集計2021年度売上old!$B7,集計pivot売上!$A$83:$A$109,0),MATCH(集計2021年度売上old!D$5,集計pivot売上!$83:$83,0)),0)</f>
        <v>0</v>
      </c>
      <c r="G7" s="57">
        <f>IFERROR(INDEX(集計pivot売上!$118:$137,MATCH(集計2021年度売上old!$B7,集計pivot売上!$A$118:$A$137,0),MATCH(集計2021年度売上old!D$5,集計pivot売上!$118:$118,0)),0)</f>
        <v>0</v>
      </c>
      <c r="H7" s="58">
        <f>IFERROR(INDEX(集計pivot売上!$151:$170,MATCH(集計2021年度売上old!$B7,集計pivot売上!$A$151:$A$170,0),MATCH(集計2021年度売上old!D$5,集計pivot売上!$151:$151,0)),0)</f>
        <v>0</v>
      </c>
      <c r="I7" s="61">
        <f>IFERROR(INDEX(集計pivot売上!$54:$73,MATCH(集計2021年度売上old!$B7,集計pivot売上!$A$54:$A$73,0),MATCH(集計2021年度売上old!D$5,集計pivot売上!$54:$54,0)),0)</f>
        <v>0</v>
      </c>
      <c r="J7" s="59">
        <f>C7+D7-I7</f>
        <v>3080</v>
      </c>
      <c r="K7" s="54">
        <f>IFERROR(INDEX(集計pivot売上!$3:$22,MATCH(集計2021年度売上old!$B7,集計pivot売上!$A$3:$A$22,0),MATCH(集計2021年度売上old!K$5,集計pivot売上!$3:$3,0)),0)</f>
        <v>0</v>
      </c>
      <c r="L7" s="55">
        <f>IFERROR(INDEX(集計pivot売上!$28:$47,MATCH(集計2021年度売上old!$B7,集計pivot売上!$A$28:$A$47,0),MATCH(集計2021年度売上old!K$5,集計pivot売上!$28:$28,0)),0)</f>
        <v>0</v>
      </c>
      <c r="M7" s="56">
        <f>IFERROR(INDEX(集計pivot売上!$83:$109,MATCH(集計2021年度売上old!$B7,集計pivot売上!$A$83:$A$109,0),MATCH(集計2021年度売上old!K$5,集計pivot売上!$83:$83,0)),0)</f>
        <v>0</v>
      </c>
      <c r="N7" s="57">
        <f>IFERROR(INDEX(集計pivot売上!$118:$137,MATCH(集計2021年度売上old!$B7,集計pivot売上!$A$118:$A$137,0),MATCH(集計2021年度売上old!K$5,集計pivot売上!$118:$118,0)),0)</f>
        <v>0</v>
      </c>
      <c r="O7" s="58">
        <f>IFERROR(INDEX(集計pivot売上!$151:$170,MATCH(集計2021年度売上old!$B7,集計pivot売上!$A$151:$A$170,0),MATCH(集計2021年度売上old!K$5,集計pivot売上!$151:$151,0)),0)</f>
        <v>0</v>
      </c>
      <c r="P7" s="61">
        <f>IFERROR(INDEX(集計pivot売上!$54:$73,MATCH(集計2021年度売上old!$B7,集計pivot売上!$A$54:$A$73,0),MATCH(集計2021年度売上old!K$5,集計pivot売上!$54:$54,0)),0)</f>
        <v>0</v>
      </c>
      <c r="Q7" s="59">
        <f>J7+K7-P7</f>
        <v>3080</v>
      </c>
      <c r="R7" s="54">
        <f>IFERROR(INDEX(集計pivot売上!$3:$22,MATCH(集計2021年度売上old!$B7,集計pivot売上!$A$3:$A$22,0),MATCH(集計2021年度売上old!R$5,集計pivot売上!$3:$3,0)),0)</f>
        <v>0</v>
      </c>
      <c r="S7" s="55">
        <f>IFERROR(INDEX(集計pivot売上!$28:$47,MATCH(集計2021年度売上old!$B7,集計pivot売上!$A$28:$A$47,0),MATCH(集計2021年度売上old!R$5,集計pivot売上!$28:$28,0)),0)</f>
        <v>0</v>
      </c>
      <c r="T7" s="56">
        <f>IFERROR(INDEX(集計pivot売上!$83:$109,MATCH(集計2021年度売上old!$B7,集計pivot売上!$A$83:$A$109,0),MATCH(集計2021年度売上old!R$5,集計pivot売上!$83:$83,0)),0)</f>
        <v>0</v>
      </c>
      <c r="U7" s="57">
        <f>IFERROR(INDEX(集計pivot売上!$118:$137,MATCH(集計2021年度売上old!$B7,集計pivot売上!$A$118:$A$137,0),MATCH(集計2021年度売上old!R$5,集計pivot売上!$118:$118,0)),0)</f>
        <v>0</v>
      </c>
      <c r="V7" s="58">
        <f>IFERROR(INDEX(集計pivot売上!$151:$170,MATCH(集計2021年度売上old!$B7,集計pivot売上!$A$151:$A$170,0),MATCH(集計2021年度売上old!R$5,集計pivot売上!$151:$151,0)),0)</f>
        <v>0</v>
      </c>
      <c r="W7" s="61">
        <f>IFERROR(INDEX(集計pivot売上!$54:$73,MATCH(集計2021年度売上old!$B7,集計pivot売上!$A$54:$A$73,0),MATCH(集計2021年度売上old!R$5,集計pivot売上!$54:$54,0)),0)</f>
        <v>0</v>
      </c>
      <c r="X7" s="59">
        <f>Q7+R7-W7</f>
        <v>3080</v>
      </c>
      <c r="Y7" s="54">
        <f>IFERROR(INDEX(集計pivot売上!$3:$22,MATCH(集計2021年度売上old!$B7,集計pivot売上!$A$3:$A$22,0),MATCH(集計2021年度売上old!Y$5,集計pivot売上!$3:$3,0)),0)</f>
        <v>0</v>
      </c>
      <c r="Z7" s="55">
        <f>IFERROR(INDEX(集計pivot売上!$28:$47,MATCH(集計2021年度売上old!$B7,集計pivot売上!$A$28:$A$47,0),MATCH(集計2021年度売上old!Y$5,集計pivot売上!$28:$28,0)),0)</f>
        <v>0</v>
      </c>
      <c r="AA7" s="56">
        <f>IFERROR(INDEX(集計pivot売上!$83:$109,MATCH(集計2021年度売上old!$B7,集計pivot売上!$A$83:$A$109,0),MATCH(集計2021年度売上old!Y$5,集計pivot売上!$83:$83,0)),0)</f>
        <v>0</v>
      </c>
      <c r="AB7" s="57">
        <f>IFERROR(INDEX(集計pivot売上!$118:$137,MATCH(集計2021年度売上old!$B7,集計pivot売上!$A$118:$A$137,0),MATCH(集計2021年度売上old!Y$5,集計pivot売上!$118:$118,0)),0)</f>
        <v>0</v>
      </c>
      <c r="AC7" s="58">
        <f>IFERROR(INDEX(集計pivot売上!$151:$170,MATCH(集計2021年度売上old!$B7,集計pivot売上!$A$151:$A$170,0),MATCH(集計2021年度売上old!Y$5,集計pivot売上!$151:$151,0)),0)</f>
        <v>0</v>
      </c>
      <c r="AD7" s="61">
        <f>IFERROR(INDEX(集計pivot売上!$54:$73,MATCH(集計2021年度売上old!$B7,集計pivot売上!$A$54:$A$73,0),MATCH(集計2021年度売上old!Y$5,集計pivot売上!$54:$54,0)),0)</f>
        <v>0</v>
      </c>
      <c r="AE7" s="59">
        <f>X7+Y7-AD7</f>
        <v>3080</v>
      </c>
      <c r="AF7" s="54">
        <f>IFERROR(INDEX(集計pivot売上!$3:$22,MATCH(集計2021年度売上old!$B7,集計pivot売上!$A$3:$A$22,0),MATCH(集計2021年度売上old!AF$5,集計pivot売上!$3:$3,0)),0)</f>
        <v>0</v>
      </c>
      <c r="AG7" s="55">
        <f>IFERROR(INDEX(集計pivot売上!$28:$47,MATCH(集計2021年度売上old!$B7,集計pivot売上!$A$28:$A$47,0),MATCH(集計2021年度売上old!AF$5,集計pivot売上!$28:$28,0)),0)</f>
        <v>0</v>
      </c>
      <c r="AH7" s="56">
        <f>IFERROR(INDEX(集計pivot売上!$83:$109,MATCH(集計2021年度売上old!$B7,集計pivot売上!$A$83:$A$109,0),MATCH(集計2021年度売上old!AF$5,集計pivot売上!$83:$83,0)),0)</f>
        <v>0</v>
      </c>
      <c r="AI7" s="57">
        <f>IFERROR(INDEX(集計pivot売上!$118:$137,MATCH(集計2021年度売上old!$B7,集計pivot売上!$A$118:$A$137,0),MATCH(集計2021年度売上old!AF$5,集計pivot売上!$118:$118,0)),0)</f>
        <v>0</v>
      </c>
      <c r="AJ7" s="58">
        <f>IFERROR(INDEX(集計pivot売上!$151:$170,MATCH(集計2021年度売上old!$B7,集計pivot売上!$A$151:$A$170,0),MATCH(集計2021年度売上old!AF$5,集計pivot売上!$151:$151,0)),0)</f>
        <v>0</v>
      </c>
      <c r="AK7" s="61">
        <f>IFERROR(INDEX(集計pivot売上!$54:$73,MATCH(集計2021年度売上old!$B7,集計pivot売上!$A$54:$A$73,0),MATCH(集計2021年度売上old!AF$5,集計pivot売上!$54:$54,0)),0)</f>
        <v>0</v>
      </c>
      <c r="AL7" s="59">
        <f>AE7+AF7-AK7</f>
        <v>3080</v>
      </c>
      <c r="AM7" s="54">
        <f>IFERROR(INDEX(集計pivot売上!$3:$22,MATCH(集計2021年度売上old!$B7,集計pivot売上!$A$3:$A$22,0),MATCH(集計2021年度売上old!AM$5,集計pivot売上!$3:$3,0)),0)</f>
        <v>0</v>
      </c>
      <c r="AN7" s="55">
        <f>IFERROR(INDEX(集計pivot売上!$28:$47,MATCH(集計2021年度売上old!$B7,集計pivot売上!$A$28:$A$47,0),MATCH(集計2021年度売上old!AM$5,集計pivot売上!$28:$28,0)),0)</f>
        <v>0</v>
      </c>
      <c r="AO7" s="56">
        <f>IFERROR(INDEX(集計pivot売上!$83:$109,MATCH(集計2021年度売上old!$B7,集計pivot売上!$A$83:$A$109,0),MATCH(集計2021年度売上old!AM$5,集計pivot売上!$83:$83,0)),0)</f>
        <v>0</v>
      </c>
      <c r="AP7" s="57">
        <f>IFERROR(INDEX(集計pivot売上!$118:$137,MATCH(集計2021年度売上old!$B7,集計pivot売上!$A$118:$A$137,0),MATCH(集計2021年度売上old!AM$5,集計pivot売上!$118:$118,0)),0)</f>
        <v>0</v>
      </c>
      <c r="AQ7" s="58">
        <f>IFERROR(INDEX(集計pivot売上!$151:$170,MATCH(集計2021年度売上old!$B7,集計pivot売上!$A$151:$A$170,0),MATCH(集計2021年度売上old!AM$5,集計pivot売上!$151:$151,0)),0)</f>
        <v>0</v>
      </c>
      <c r="AR7" s="61">
        <f>IFERROR(INDEX(集計pivot売上!$54:$73,MATCH(集計2021年度売上old!$B7,集計pivot売上!$A$54:$A$73,0),MATCH(集計2021年度売上old!AM$5,集計pivot売上!$54:$54,0)),0)</f>
        <v>0</v>
      </c>
      <c r="AS7" s="59">
        <f>AL7+AM7-AR7</f>
        <v>3080</v>
      </c>
      <c r="AT7" s="54">
        <f>IFERROR(INDEX(集計pivot売上!$3:$22,MATCH(集計2021年度売上old!$B7,集計pivot売上!$A$3:$A$22,0),MATCH(集計2021年度売上old!AT$5,集計pivot売上!$3:$3,0)),0)</f>
        <v>0</v>
      </c>
      <c r="AU7" s="55">
        <f>IFERROR(INDEX(集計pivot売上!$28:$47,MATCH(集計2021年度売上old!$B7,集計pivot売上!$A$28:$A$47,0),MATCH(集計2021年度売上old!AT$5,集計pivot売上!$28:$28,0)),0)</f>
        <v>0</v>
      </c>
      <c r="AV7" s="56">
        <f>IFERROR(INDEX(集計pivot売上!$83:$109,MATCH(集計2021年度売上old!$B7,集計pivot売上!$A$83:$A$109,0),MATCH(集計2021年度売上old!AT$5,集計pivot売上!$83:$83,0)),0)</f>
        <v>0</v>
      </c>
      <c r="AW7" s="57">
        <f>IFERROR(INDEX(集計pivot売上!$118:$137,MATCH(集計2021年度売上old!$B7,集計pivot売上!$A$118:$A$137,0),MATCH(集計2021年度売上old!AT$5,集計pivot売上!$118:$118,0)),0)</f>
        <v>0</v>
      </c>
      <c r="AX7" s="58">
        <f>IFERROR(INDEX(集計pivot売上!$151:$170,MATCH(集計2021年度売上old!$B7,集計pivot売上!$A$151:$A$170,0),MATCH(集計2021年度売上old!AT$5,集計pivot売上!$151:$151,0)),0)</f>
        <v>0</v>
      </c>
      <c r="AY7" s="61">
        <f>IFERROR(INDEX(集計pivot売上!$54:$73,MATCH(集計2021年度売上old!$B7,集計pivot売上!$A$54:$A$73,0),MATCH(集計2021年度売上old!AT$5,集計pivot売上!$54:$54,0)),0)</f>
        <v>0</v>
      </c>
      <c r="AZ7" s="59">
        <f>AS7+AT7-AY7</f>
        <v>3080</v>
      </c>
      <c r="BA7" s="54">
        <f>IFERROR(INDEX(集計pivot売上!$3:$22,MATCH(集計2021年度売上old!$B7,集計pivot売上!$A$3:$A$22,0),MATCH(集計2021年度売上old!BA$5,集計pivot売上!$3:$3,0)),0)</f>
        <v>0</v>
      </c>
      <c r="BB7" s="55">
        <f>IFERROR(INDEX(集計pivot売上!$28:$47,MATCH(集計2021年度売上old!$B7,集計pivot売上!$A$28:$A$47,0),MATCH(集計2021年度売上old!BA$5,集計pivot売上!$28:$28,0)),0)</f>
        <v>0</v>
      </c>
      <c r="BC7" s="56">
        <f>IFERROR(INDEX(集計pivot売上!$83:$109,MATCH(集計2021年度売上old!$B7,集計pivot売上!$A$83:$A$109,0),MATCH(集計2021年度売上old!BA$5,集計pivot売上!$83:$83,0)),0)</f>
        <v>0</v>
      </c>
      <c r="BD7" s="57">
        <f>IFERROR(INDEX(集計pivot売上!$118:$137,MATCH(集計2021年度売上old!$B7,集計pivot売上!$A$118:$A$137,0),MATCH(集計2021年度売上old!BA$5,集計pivot売上!$118:$118,0)),0)</f>
        <v>0</v>
      </c>
      <c r="BE7" s="58">
        <f>IFERROR(INDEX(集計pivot売上!$151:$170,MATCH(集計2021年度売上old!$B7,集計pivot売上!$A$151:$A$170,0),MATCH(集計2021年度売上old!BA$5,集計pivot売上!$151:$151,0)),0)</f>
        <v>0</v>
      </c>
      <c r="BF7" s="61">
        <f>IFERROR(INDEX(集計pivot売上!$54:$73,MATCH(集計2021年度売上old!$B7,集計pivot売上!$A$54:$A$73,0),MATCH(集計2021年度売上old!BA$5,集計pivot売上!$54:$54,0)),0)</f>
        <v>0</v>
      </c>
      <c r="BG7" s="59">
        <f>AZ7+BA7-BF7</f>
        <v>3080</v>
      </c>
      <c r="BH7" s="54">
        <f>IFERROR(INDEX(集計pivot売上!$3:$22,MATCH(集計2021年度売上old!$B7,集計pivot売上!$A$3:$A$22,0),MATCH(集計2021年度売上old!BH$5,集計pivot売上!$3:$3,0)),0)</f>
        <v>0</v>
      </c>
      <c r="BI7" s="55">
        <f>IFERROR(INDEX(集計pivot売上!$28:$47,MATCH(集計2021年度売上old!$B7,集計pivot売上!$A$28:$A$47,0),MATCH(集計2021年度売上old!BH$5,集計pivot売上!$28:$28,0)),0)</f>
        <v>0</v>
      </c>
      <c r="BJ7" s="56">
        <f>IFERROR(INDEX(集計pivot売上!$83:$109,MATCH(集計2021年度売上old!$B7,集計pivot売上!$A$83:$A$109,0),MATCH(集計2021年度売上old!BH$5,集計pivot売上!$83:$83,0)),0)</f>
        <v>0</v>
      </c>
      <c r="BK7" s="57">
        <f>IFERROR(INDEX(集計pivot売上!$118:$137,MATCH(集計2021年度売上old!$B7,集計pivot売上!$A$118:$A$137,0),MATCH(集計2021年度売上old!BH$5,集計pivot売上!$118:$118,0)),0)</f>
        <v>0</v>
      </c>
      <c r="BL7" s="58">
        <f>IFERROR(INDEX(集計pivot売上!$151:$170,MATCH(集計2021年度売上old!$B7,集計pivot売上!$A$151:$A$170,0),MATCH(集計2021年度売上old!BH$5,集計pivot売上!$151:$151,0)),0)</f>
        <v>0</v>
      </c>
      <c r="BM7" s="61">
        <f>IFERROR(INDEX(集計pivot売上!$54:$73,MATCH(集計2021年度売上old!$B7,集計pivot売上!$A$54:$A$73,0),MATCH(集計2021年度売上old!BH$5,集計pivot売上!$54:$54,0)),0)</f>
        <v>0</v>
      </c>
      <c r="BN7" s="59">
        <f>BG7+BH7-BM7</f>
        <v>3080</v>
      </c>
      <c r="BO7" s="54">
        <f>IFERROR(INDEX(集計pivot売上!$3:$22,MATCH(集計2021年度売上old!$B7,集計pivot売上!$A$3:$A$22,0),MATCH(集計2021年度売上old!BO$5,集計pivot売上!$3:$3,0)),0)</f>
        <v>0</v>
      </c>
      <c r="BP7" s="55">
        <f>IFERROR(INDEX(集計pivot売上!$28:$47,MATCH(集計2021年度売上old!$B7,集計pivot売上!$A$28:$A$47,0),MATCH(集計2021年度売上old!BO$5,集計pivot売上!$28:$28,0)),0)</f>
        <v>0</v>
      </c>
      <c r="BQ7" s="56">
        <f>IFERROR(INDEX(集計pivot売上!$83:$109,MATCH(集計2021年度売上old!$B7,集計pivot売上!$A$83:$A$109,0),MATCH(集計2021年度売上old!BO$5,集計pivot売上!$83:$83,0)),0)</f>
        <v>0</v>
      </c>
      <c r="BR7" s="57">
        <f>IFERROR(INDEX(集計pivot売上!$118:$137,MATCH(集計2021年度売上old!$B7,集計pivot売上!$A$118:$A$137,0),MATCH(集計2021年度売上old!BO$5,集計pivot売上!$118:$118,0)),0)</f>
        <v>0</v>
      </c>
      <c r="BS7" s="58">
        <f>IFERROR(INDEX(集計pivot売上!$151:$170,MATCH(集計2021年度売上old!$B7,集計pivot売上!$A$151:$A$170,0),MATCH(集計2021年度売上old!BO$5,集計pivot売上!$151:$151,0)),0)</f>
        <v>0</v>
      </c>
      <c r="BT7" s="61">
        <f>IFERROR(INDEX(集計pivot売上!$54:$73,MATCH(集計2021年度売上old!$B7,集計pivot売上!$A$54:$A$73,0),MATCH(集計2021年度売上old!BO$5,集計pivot売上!$54:$54,0)),0)</f>
        <v>0</v>
      </c>
      <c r="BU7" s="59">
        <f>BN7+BO7-BT7</f>
        <v>3080</v>
      </c>
      <c r="BV7" s="54">
        <f>IFERROR(INDEX(集計pivot売上!$3:$22,MATCH(集計2021年度売上old!$B7,集計pivot売上!$A$3:$A$22,0),MATCH(集計2021年度売上old!BV$5,集計pivot売上!$3:$3,0)),0)</f>
        <v>0</v>
      </c>
      <c r="BW7" s="55">
        <f>IFERROR(INDEX(集計pivot売上!$28:$47,MATCH(集計2021年度売上old!$B7,集計pivot売上!$A$28:$A$47,0),MATCH(集計2021年度売上old!BV$5,集計pivot売上!$28:$28,0)),0)</f>
        <v>0</v>
      </c>
      <c r="BX7" s="56">
        <f>IFERROR(INDEX(集計pivot売上!$83:$109,MATCH(集計2021年度売上old!$B7,集計pivot売上!$A$83:$A$109,0),MATCH(集計2021年度売上old!BV$5,集計pivot売上!$83:$83,0)),0)</f>
        <v>0</v>
      </c>
      <c r="BY7" s="57">
        <f>IFERROR(INDEX(集計pivot売上!$118:$137,MATCH(集計2021年度売上old!$B7,集計pivot売上!$A$118:$A$137,0),MATCH(集計2021年度売上old!BV$5,集計pivot売上!$118:$118,0)),0)</f>
        <v>0</v>
      </c>
      <c r="BZ7" s="58">
        <f>IFERROR(INDEX(集計pivot売上!$151:$170,MATCH(集計2021年度売上old!$B7,集計pivot売上!$A$151:$A$170,0),MATCH(集計2021年度売上old!BV$5,集計pivot売上!$151:$151,0)),0)</f>
        <v>0</v>
      </c>
      <c r="CA7" s="61">
        <f>IFERROR(INDEX(集計pivot売上!$54:$73,MATCH(集計2021年度売上old!$B7,集計pivot売上!$A$54:$A$73,0),MATCH(集計2021年度売上old!BV$5,集計pivot売上!$54:$54,0)),0)</f>
        <v>0</v>
      </c>
      <c r="CB7" s="59">
        <f>BU7+BV7-CA7</f>
        <v>3080</v>
      </c>
      <c r="CC7" s="54">
        <f>IFERROR(INDEX(集計pivot売上!$3:$22,MATCH(集計2021年度売上old!$B7,集計pivot売上!$A$3:$A$22,0),MATCH(集計2021年度売上old!CC$5,集計pivot売上!$3:$3,0)),0)</f>
        <v>0</v>
      </c>
      <c r="CD7" s="55">
        <f>IFERROR(INDEX(集計pivot売上!$28:$47,MATCH(集計2021年度売上old!$B7,集計pivot売上!$A$28:$A$47,0),MATCH(集計2021年度売上old!CC$5,集計pivot売上!$28:$28,0)),0)</f>
        <v>0</v>
      </c>
      <c r="CE7" s="56">
        <f>IFERROR(INDEX(集計pivot売上!$83:$109,MATCH(集計2021年度売上old!$B7,集計pivot売上!$A$83:$A$109,0),MATCH(集計2021年度売上old!CC$5,集計pivot売上!$83:$83,0)),0)</f>
        <v>0</v>
      </c>
      <c r="CF7" s="57">
        <f>IFERROR(INDEX(集計pivot売上!$118:$137,MATCH(集計2021年度売上old!$B7,集計pivot売上!$A$118:$A$137,0),MATCH(集計2021年度売上old!CC$5,集計pivot売上!$118:$118,0)),0)</f>
        <v>0</v>
      </c>
      <c r="CG7" s="58">
        <f>IFERROR(INDEX(集計pivot売上!$151:$170,MATCH(集計2021年度売上old!$B7,集計pivot売上!$A$151:$A$170,0),MATCH(集計2021年度売上old!CC$5,集計pivot売上!$151:$151,0)),0)</f>
        <v>0</v>
      </c>
      <c r="CH7" s="61">
        <f>IFERROR(INDEX(集計pivot売上!$54:$73,MATCH(集計2021年度売上old!$B7,集計pivot売上!$A$54:$A$73,0),MATCH(集計2021年度売上old!CC$5,集計pivot売上!$54:$54,0)),0)</f>
        <v>0</v>
      </c>
      <c r="CI7" s="63">
        <f>CB7+CC7-CH7</f>
        <v>3080</v>
      </c>
      <c r="CK7" t="str">
        <f t="shared" ref="CK7:CK23" si="0">B7</f>
        <v>清酒</v>
      </c>
      <c r="CL7" s="46">
        <f>SUMIF($C$6:$CI$6,"=ネット",$C7:$CI7)+SUMIF($C$6:$CI$6,"=店舗",$C7:$CI7)</f>
        <v>0</v>
      </c>
      <c r="CM7" s="46">
        <f>SUMIF($C$6:$CI$6,"=業販",$C7:$CI7)</f>
        <v>0</v>
      </c>
      <c r="CN7" s="46">
        <f>CI7</f>
        <v>3080</v>
      </c>
    </row>
    <row r="8" spans="2:92" s="46" customFormat="1" x14ac:dyDescent="0.55000000000000004">
      <c r="B8" s="52" t="str">
        <f>'master（記入例）'!AL4</f>
        <v>合成清酒</v>
      </c>
      <c r="C8" s="53">
        <v>0</v>
      </c>
      <c r="D8" s="54">
        <f>IFERROR(INDEX(集計pivot売上!$3:$22,MATCH(集計2021年度売上old!$B8,集計pivot売上!$A$3:$A$22,0),MATCH(集計2021年度売上old!D$5,集計pivot売上!$3:$3,0)),0)</f>
        <v>0</v>
      </c>
      <c r="E8" s="55">
        <f>IFERROR(INDEX(集計pivot売上!$28:$47,MATCH(集計2021年度売上old!$B8,集計pivot売上!$A$28:$A$47,0),MATCH(集計2021年度売上old!D$5,集計pivot売上!$28:$28,0)),0)</f>
        <v>0</v>
      </c>
      <c r="F8" s="56">
        <f>IFERROR(INDEX(集計pivot売上!$83:$109,MATCH(集計2021年度売上old!$B8,集計pivot売上!$A$83:$A$109,0),MATCH(集計2021年度売上old!D$5,集計pivot売上!$83:$83,0)),0)</f>
        <v>0</v>
      </c>
      <c r="G8" s="57">
        <f>IFERROR(INDEX(集計pivot売上!$118:$137,MATCH(集計2021年度売上old!$B8,集計pivot売上!$A$118:$A$137,0),MATCH(集計2021年度売上old!D$5,集計pivot売上!$118:$118,0)),0)</f>
        <v>0</v>
      </c>
      <c r="H8" s="58">
        <f>IFERROR(INDEX(集計pivot売上!$151:$170,MATCH(集計2021年度売上old!$B8,集計pivot売上!$A$151:$A$170,0),MATCH(集計2021年度売上old!D$5,集計pivot売上!$151:$151,0)),0)</f>
        <v>0</v>
      </c>
      <c r="I8" s="61">
        <f>IFERROR(INDEX(集計pivot売上!$54:$73,MATCH(集計2021年度売上old!$B8,集計pivot売上!$A$54:$A$73,0),MATCH(集計2021年度売上old!D$5,集計pivot売上!$54:$54,0)),0)</f>
        <v>0</v>
      </c>
      <c r="J8" s="59">
        <f t="shared" ref="J8:J23" si="1">C8+D8-I8</f>
        <v>0</v>
      </c>
      <c r="K8" s="54">
        <f>IFERROR(INDEX(集計pivot売上!$3:$22,MATCH(集計2021年度売上old!$B8,集計pivot売上!$A$3:$A$22,0),MATCH(集計2021年度売上old!K$5,集計pivot売上!$3:$3,0)),0)</f>
        <v>0</v>
      </c>
      <c r="L8" s="55">
        <f>IFERROR(INDEX(集計pivot売上!$28:$47,MATCH(集計2021年度売上old!$B8,集計pivot売上!$A$28:$A$47,0),MATCH(集計2021年度売上old!K$5,集計pivot売上!$28:$28,0)),0)</f>
        <v>0</v>
      </c>
      <c r="M8" s="56">
        <f>IFERROR(INDEX(集計pivot売上!$83:$109,MATCH(集計2021年度売上old!$B8,集計pivot売上!$A$83:$A$109,0),MATCH(集計2021年度売上old!K$5,集計pivot売上!$83:$83,0)),0)</f>
        <v>0</v>
      </c>
      <c r="N8" s="57">
        <f>IFERROR(INDEX(集計pivot売上!$118:$137,MATCH(集計2021年度売上old!$B8,集計pivot売上!$A$118:$A$137,0),MATCH(集計2021年度売上old!K$5,集計pivot売上!$118:$118,0)),0)</f>
        <v>0</v>
      </c>
      <c r="O8" s="58">
        <f>IFERROR(INDEX(集計pivot売上!$151:$170,MATCH(集計2021年度売上old!$B8,集計pivot売上!$A$151:$A$170,0),MATCH(集計2021年度売上old!K$5,集計pivot売上!$151:$151,0)),0)</f>
        <v>0</v>
      </c>
      <c r="P8" s="61">
        <f>IFERROR(INDEX(集計pivot売上!$54:$73,MATCH(集計2021年度売上old!$B8,集計pivot売上!$A$54:$A$73,0),MATCH(集計2021年度売上old!K$5,集計pivot売上!$54:$54,0)),0)</f>
        <v>0</v>
      </c>
      <c r="Q8" s="59">
        <f t="shared" ref="Q8:Q23" si="2">J8+K8-P8</f>
        <v>0</v>
      </c>
      <c r="R8" s="54">
        <f>IFERROR(INDEX(集計pivot売上!$3:$22,MATCH(集計2021年度売上old!$B8,集計pivot売上!$A$3:$A$22,0),MATCH(集計2021年度売上old!R$5,集計pivot売上!$3:$3,0)),0)</f>
        <v>0</v>
      </c>
      <c r="S8" s="55">
        <f>IFERROR(INDEX(集計pivot売上!$28:$47,MATCH(集計2021年度売上old!$B8,集計pivot売上!$A$28:$A$47,0),MATCH(集計2021年度売上old!R$5,集計pivot売上!$28:$28,0)),0)</f>
        <v>0</v>
      </c>
      <c r="T8" s="56">
        <f>IFERROR(INDEX(集計pivot売上!$83:$109,MATCH(集計2021年度売上old!$B8,集計pivot売上!$A$83:$A$109,0),MATCH(集計2021年度売上old!R$5,集計pivot売上!$83:$83,0)),0)</f>
        <v>0</v>
      </c>
      <c r="U8" s="57">
        <f>IFERROR(INDEX(集計pivot売上!$118:$137,MATCH(集計2021年度売上old!$B8,集計pivot売上!$A$118:$A$137,0),MATCH(集計2021年度売上old!R$5,集計pivot売上!$118:$118,0)),0)</f>
        <v>0</v>
      </c>
      <c r="V8" s="58">
        <f>IFERROR(INDEX(集計pivot売上!$151:$170,MATCH(集計2021年度売上old!$B8,集計pivot売上!$A$151:$A$170,0),MATCH(集計2021年度売上old!R$5,集計pivot売上!$151:$151,0)),0)</f>
        <v>0</v>
      </c>
      <c r="W8" s="61">
        <f>IFERROR(INDEX(集計pivot売上!$54:$73,MATCH(集計2021年度売上old!$B8,集計pivot売上!$A$54:$A$73,0),MATCH(集計2021年度売上old!R$5,集計pivot売上!$54:$54,0)),0)</f>
        <v>0</v>
      </c>
      <c r="X8" s="59">
        <f t="shared" ref="X8:X23" si="3">Q8+R8-W8</f>
        <v>0</v>
      </c>
      <c r="Y8" s="54">
        <f>IFERROR(INDEX(集計pivot売上!$3:$22,MATCH(集計2021年度売上old!$B8,集計pivot売上!$A$3:$A$22,0),MATCH(集計2021年度売上old!Y$5,集計pivot売上!$3:$3,0)),0)</f>
        <v>0</v>
      </c>
      <c r="Z8" s="55">
        <f>IFERROR(INDEX(集計pivot売上!$28:$47,MATCH(集計2021年度売上old!$B8,集計pivot売上!$A$28:$A$47,0),MATCH(集計2021年度売上old!Y$5,集計pivot売上!$28:$28,0)),0)</f>
        <v>0</v>
      </c>
      <c r="AA8" s="56">
        <f>IFERROR(INDEX(集計pivot売上!$83:$109,MATCH(集計2021年度売上old!$B8,集計pivot売上!$A$83:$A$109,0),MATCH(集計2021年度売上old!Y$5,集計pivot売上!$83:$83,0)),0)</f>
        <v>0</v>
      </c>
      <c r="AB8" s="57">
        <f>IFERROR(INDEX(集計pivot売上!$118:$137,MATCH(集計2021年度売上old!$B8,集計pivot売上!$A$118:$A$137,0),MATCH(集計2021年度売上old!Y$5,集計pivot売上!$118:$118,0)),0)</f>
        <v>0</v>
      </c>
      <c r="AC8" s="58">
        <f>IFERROR(INDEX(集計pivot売上!$151:$170,MATCH(集計2021年度売上old!$B8,集計pivot売上!$A$151:$A$170,0),MATCH(集計2021年度売上old!Y$5,集計pivot売上!$151:$151,0)),0)</f>
        <v>0</v>
      </c>
      <c r="AD8" s="61">
        <f>IFERROR(INDEX(集計pivot売上!$54:$73,MATCH(集計2021年度売上old!$B8,集計pivot売上!$A$54:$A$73,0),MATCH(集計2021年度売上old!Y$5,集計pivot売上!$54:$54,0)),0)</f>
        <v>0</v>
      </c>
      <c r="AE8" s="59">
        <f t="shared" ref="AE8:AE23" si="4">X8+Y8-AD8</f>
        <v>0</v>
      </c>
      <c r="AF8" s="54">
        <f>IFERROR(INDEX(集計pivot売上!$3:$22,MATCH(集計2021年度売上old!$B8,集計pivot売上!$A$3:$A$22,0),MATCH(集計2021年度売上old!AF$5,集計pivot売上!$3:$3,0)),0)</f>
        <v>0</v>
      </c>
      <c r="AG8" s="55">
        <f>IFERROR(INDEX(集計pivot売上!$28:$47,MATCH(集計2021年度売上old!$B8,集計pivot売上!$A$28:$A$47,0),MATCH(集計2021年度売上old!AF$5,集計pivot売上!$28:$28,0)),0)</f>
        <v>0</v>
      </c>
      <c r="AH8" s="56">
        <f>IFERROR(INDEX(集計pivot売上!$83:$109,MATCH(集計2021年度売上old!$B8,集計pivot売上!$A$83:$A$109,0),MATCH(集計2021年度売上old!AF$5,集計pivot売上!$83:$83,0)),0)</f>
        <v>0</v>
      </c>
      <c r="AI8" s="57">
        <f>IFERROR(INDEX(集計pivot売上!$118:$137,MATCH(集計2021年度売上old!$B8,集計pivot売上!$A$118:$A$137,0),MATCH(集計2021年度売上old!AF$5,集計pivot売上!$118:$118,0)),0)</f>
        <v>0</v>
      </c>
      <c r="AJ8" s="58">
        <f>IFERROR(INDEX(集計pivot売上!$151:$170,MATCH(集計2021年度売上old!$B8,集計pivot売上!$A$151:$A$170,0),MATCH(集計2021年度売上old!AF$5,集計pivot売上!$151:$151,0)),0)</f>
        <v>0</v>
      </c>
      <c r="AK8" s="61">
        <f>IFERROR(INDEX(集計pivot売上!$54:$73,MATCH(集計2021年度売上old!$B8,集計pivot売上!$A$54:$A$73,0),MATCH(集計2021年度売上old!AF$5,集計pivot売上!$54:$54,0)),0)</f>
        <v>0</v>
      </c>
      <c r="AL8" s="59">
        <f t="shared" ref="AL8:AL23" si="5">AE8+AF8-AK8</f>
        <v>0</v>
      </c>
      <c r="AM8" s="54">
        <f>IFERROR(INDEX(集計pivot売上!$3:$22,MATCH(集計2021年度売上old!$B8,集計pivot売上!$A$3:$A$22,0),MATCH(集計2021年度売上old!AM$5,集計pivot売上!$3:$3,0)),0)</f>
        <v>0</v>
      </c>
      <c r="AN8" s="55">
        <f>IFERROR(INDEX(集計pivot売上!$28:$47,MATCH(集計2021年度売上old!$B8,集計pivot売上!$A$28:$A$47,0),MATCH(集計2021年度売上old!AM$5,集計pivot売上!$28:$28,0)),0)</f>
        <v>0</v>
      </c>
      <c r="AO8" s="56">
        <f>IFERROR(INDEX(集計pivot売上!$83:$109,MATCH(集計2021年度売上old!$B8,集計pivot売上!$A$83:$A$109,0),MATCH(集計2021年度売上old!AM$5,集計pivot売上!$83:$83,0)),0)</f>
        <v>0</v>
      </c>
      <c r="AP8" s="57">
        <f>IFERROR(INDEX(集計pivot売上!$118:$137,MATCH(集計2021年度売上old!$B8,集計pivot売上!$A$118:$A$137,0),MATCH(集計2021年度売上old!AM$5,集計pivot売上!$118:$118,0)),0)</f>
        <v>0</v>
      </c>
      <c r="AQ8" s="58">
        <f>IFERROR(INDEX(集計pivot売上!$151:$170,MATCH(集計2021年度売上old!$B8,集計pivot売上!$A$151:$A$170,0),MATCH(集計2021年度売上old!AM$5,集計pivot売上!$151:$151,0)),0)</f>
        <v>0</v>
      </c>
      <c r="AR8" s="61">
        <f>IFERROR(INDEX(集計pivot売上!$54:$73,MATCH(集計2021年度売上old!$B8,集計pivot売上!$A$54:$A$73,0),MATCH(集計2021年度売上old!AM$5,集計pivot売上!$54:$54,0)),0)</f>
        <v>0</v>
      </c>
      <c r="AS8" s="59">
        <f t="shared" ref="AS8:AS23" si="6">AL8+AM8-AR8</f>
        <v>0</v>
      </c>
      <c r="AT8" s="54">
        <f>IFERROR(INDEX(集計pivot売上!$3:$22,MATCH(集計2021年度売上old!$B8,集計pivot売上!$A$3:$A$22,0),MATCH(集計2021年度売上old!AT$5,集計pivot売上!$3:$3,0)),0)</f>
        <v>0</v>
      </c>
      <c r="AU8" s="55">
        <f>IFERROR(INDEX(集計pivot売上!$28:$47,MATCH(集計2021年度売上old!$B8,集計pivot売上!$A$28:$A$47,0),MATCH(集計2021年度売上old!AT$5,集計pivot売上!$28:$28,0)),0)</f>
        <v>0</v>
      </c>
      <c r="AV8" s="56">
        <f>IFERROR(INDEX(集計pivot売上!$83:$109,MATCH(集計2021年度売上old!$B8,集計pivot売上!$A$83:$A$109,0),MATCH(集計2021年度売上old!AT$5,集計pivot売上!$83:$83,0)),0)</f>
        <v>0</v>
      </c>
      <c r="AW8" s="57">
        <f>IFERROR(INDEX(集計pivot売上!$118:$137,MATCH(集計2021年度売上old!$B8,集計pivot売上!$A$118:$A$137,0),MATCH(集計2021年度売上old!AT$5,集計pivot売上!$118:$118,0)),0)</f>
        <v>0</v>
      </c>
      <c r="AX8" s="58">
        <f>IFERROR(INDEX(集計pivot売上!$151:$170,MATCH(集計2021年度売上old!$B8,集計pivot売上!$A$151:$A$170,0),MATCH(集計2021年度売上old!AT$5,集計pivot売上!$151:$151,0)),0)</f>
        <v>0</v>
      </c>
      <c r="AY8" s="61">
        <f>IFERROR(INDEX(集計pivot売上!$54:$73,MATCH(集計2021年度売上old!$B8,集計pivot売上!$A$54:$A$73,0),MATCH(集計2021年度売上old!AT$5,集計pivot売上!$54:$54,0)),0)</f>
        <v>0</v>
      </c>
      <c r="AZ8" s="59">
        <f t="shared" ref="AZ8:AZ23" si="7">AS8+AT8-AY8</f>
        <v>0</v>
      </c>
      <c r="BA8" s="54">
        <f>IFERROR(INDEX(集計pivot売上!$3:$22,MATCH(集計2021年度売上old!$B8,集計pivot売上!$A$3:$A$22,0),MATCH(集計2021年度売上old!BA$5,集計pivot売上!$3:$3,0)),0)</f>
        <v>0</v>
      </c>
      <c r="BB8" s="55">
        <f>IFERROR(INDEX(集計pivot売上!$28:$47,MATCH(集計2021年度売上old!$B8,集計pivot売上!$A$28:$A$47,0),MATCH(集計2021年度売上old!BA$5,集計pivot売上!$28:$28,0)),0)</f>
        <v>0</v>
      </c>
      <c r="BC8" s="56">
        <f>IFERROR(INDEX(集計pivot売上!$83:$109,MATCH(集計2021年度売上old!$B8,集計pivot売上!$A$83:$A$109,0),MATCH(集計2021年度売上old!BA$5,集計pivot売上!$83:$83,0)),0)</f>
        <v>0</v>
      </c>
      <c r="BD8" s="57">
        <f>IFERROR(INDEX(集計pivot売上!$118:$137,MATCH(集計2021年度売上old!$B8,集計pivot売上!$A$118:$A$137,0),MATCH(集計2021年度売上old!BA$5,集計pivot売上!$118:$118,0)),0)</f>
        <v>0</v>
      </c>
      <c r="BE8" s="58">
        <f>IFERROR(INDEX(集計pivot売上!$151:$170,MATCH(集計2021年度売上old!$B8,集計pivot売上!$A$151:$A$170,0),MATCH(集計2021年度売上old!BA$5,集計pivot売上!$151:$151,0)),0)</f>
        <v>0</v>
      </c>
      <c r="BF8" s="61">
        <f>IFERROR(INDEX(集計pivot売上!$54:$73,MATCH(集計2021年度売上old!$B8,集計pivot売上!$A$54:$A$73,0),MATCH(集計2021年度売上old!BA$5,集計pivot売上!$54:$54,0)),0)</f>
        <v>0</v>
      </c>
      <c r="BG8" s="59">
        <f t="shared" ref="BG8:BG23" si="8">AZ8+BA8-BF8</f>
        <v>0</v>
      </c>
      <c r="BH8" s="54">
        <f>IFERROR(INDEX(集計pivot売上!$3:$22,MATCH(集計2021年度売上old!$B8,集計pivot売上!$A$3:$A$22,0),MATCH(集計2021年度売上old!BH$5,集計pivot売上!$3:$3,0)),0)</f>
        <v>0</v>
      </c>
      <c r="BI8" s="55">
        <f>IFERROR(INDEX(集計pivot売上!$28:$47,MATCH(集計2021年度売上old!$B8,集計pivot売上!$A$28:$A$47,0),MATCH(集計2021年度売上old!BH$5,集計pivot売上!$28:$28,0)),0)</f>
        <v>0</v>
      </c>
      <c r="BJ8" s="56">
        <f>IFERROR(INDEX(集計pivot売上!$83:$109,MATCH(集計2021年度売上old!$B8,集計pivot売上!$A$83:$A$109,0),MATCH(集計2021年度売上old!BH$5,集計pivot売上!$83:$83,0)),0)</f>
        <v>0</v>
      </c>
      <c r="BK8" s="57">
        <f>IFERROR(INDEX(集計pivot売上!$118:$137,MATCH(集計2021年度売上old!$B8,集計pivot売上!$A$118:$A$137,0),MATCH(集計2021年度売上old!BH$5,集計pivot売上!$118:$118,0)),0)</f>
        <v>0</v>
      </c>
      <c r="BL8" s="58">
        <f>IFERROR(INDEX(集計pivot売上!$151:$170,MATCH(集計2021年度売上old!$B8,集計pivot売上!$A$151:$A$170,0),MATCH(集計2021年度売上old!BH$5,集計pivot売上!$151:$151,0)),0)</f>
        <v>0</v>
      </c>
      <c r="BM8" s="61">
        <f>IFERROR(INDEX(集計pivot売上!$54:$73,MATCH(集計2021年度売上old!$B8,集計pivot売上!$A$54:$A$73,0),MATCH(集計2021年度売上old!BH$5,集計pivot売上!$54:$54,0)),0)</f>
        <v>0</v>
      </c>
      <c r="BN8" s="59">
        <f t="shared" ref="BN8:BN23" si="9">BG8+BH8-BM8</f>
        <v>0</v>
      </c>
      <c r="BO8" s="54">
        <f>IFERROR(INDEX(集計pivot売上!$3:$22,MATCH(集計2021年度売上old!$B8,集計pivot売上!$A$3:$A$22,0),MATCH(集計2021年度売上old!BO$5,集計pivot売上!$3:$3,0)),0)</f>
        <v>0</v>
      </c>
      <c r="BP8" s="55">
        <f>IFERROR(INDEX(集計pivot売上!$28:$47,MATCH(集計2021年度売上old!$B8,集計pivot売上!$A$28:$A$47,0),MATCH(集計2021年度売上old!BO$5,集計pivot売上!$28:$28,0)),0)</f>
        <v>0</v>
      </c>
      <c r="BQ8" s="56">
        <f>IFERROR(INDEX(集計pivot売上!$83:$109,MATCH(集計2021年度売上old!$B8,集計pivot売上!$A$83:$A$109,0),MATCH(集計2021年度売上old!BO$5,集計pivot売上!$83:$83,0)),0)</f>
        <v>0</v>
      </c>
      <c r="BR8" s="57">
        <f>IFERROR(INDEX(集計pivot売上!$118:$137,MATCH(集計2021年度売上old!$B8,集計pivot売上!$A$118:$A$137,0),MATCH(集計2021年度売上old!BO$5,集計pivot売上!$118:$118,0)),0)</f>
        <v>0</v>
      </c>
      <c r="BS8" s="58">
        <f>IFERROR(INDEX(集計pivot売上!$151:$170,MATCH(集計2021年度売上old!$B8,集計pivot売上!$A$151:$A$170,0),MATCH(集計2021年度売上old!BO$5,集計pivot売上!$151:$151,0)),0)</f>
        <v>0</v>
      </c>
      <c r="BT8" s="61">
        <f>IFERROR(INDEX(集計pivot売上!$54:$73,MATCH(集計2021年度売上old!$B8,集計pivot売上!$A$54:$A$73,0),MATCH(集計2021年度売上old!BO$5,集計pivot売上!$54:$54,0)),0)</f>
        <v>0</v>
      </c>
      <c r="BU8" s="59">
        <f t="shared" ref="BU8:BU23" si="10">BN8+BO8-BT8</f>
        <v>0</v>
      </c>
      <c r="BV8" s="54">
        <f>IFERROR(INDEX(集計pivot売上!$3:$22,MATCH(集計2021年度売上old!$B8,集計pivot売上!$A$3:$A$22,0),MATCH(集計2021年度売上old!BV$5,集計pivot売上!$3:$3,0)),0)</f>
        <v>0</v>
      </c>
      <c r="BW8" s="55">
        <f>IFERROR(INDEX(集計pivot売上!$28:$47,MATCH(集計2021年度売上old!$B8,集計pivot売上!$A$28:$A$47,0),MATCH(集計2021年度売上old!BV$5,集計pivot売上!$28:$28,0)),0)</f>
        <v>0</v>
      </c>
      <c r="BX8" s="56">
        <f>IFERROR(INDEX(集計pivot売上!$83:$109,MATCH(集計2021年度売上old!$B8,集計pivot売上!$A$83:$A$109,0),MATCH(集計2021年度売上old!BV$5,集計pivot売上!$83:$83,0)),0)</f>
        <v>0</v>
      </c>
      <c r="BY8" s="57">
        <f>IFERROR(INDEX(集計pivot売上!$118:$137,MATCH(集計2021年度売上old!$B8,集計pivot売上!$A$118:$A$137,0),MATCH(集計2021年度売上old!BV$5,集計pivot売上!$118:$118,0)),0)</f>
        <v>0</v>
      </c>
      <c r="BZ8" s="58">
        <f>IFERROR(INDEX(集計pivot売上!$151:$170,MATCH(集計2021年度売上old!$B8,集計pivot売上!$A$151:$A$170,0),MATCH(集計2021年度売上old!BV$5,集計pivot売上!$151:$151,0)),0)</f>
        <v>0</v>
      </c>
      <c r="CA8" s="61">
        <f>IFERROR(INDEX(集計pivot売上!$54:$73,MATCH(集計2021年度売上old!$B8,集計pivot売上!$A$54:$A$73,0),MATCH(集計2021年度売上old!BV$5,集計pivot売上!$54:$54,0)),0)</f>
        <v>0</v>
      </c>
      <c r="CB8" s="59">
        <f t="shared" ref="CB8:CB23" si="11">BU8+BV8-CA8</f>
        <v>0</v>
      </c>
      <c r="CC8" s="54">
        <f>IFERROR(INDEX(集計pivot売上!$3:$22,MATCH(集計2021年度売上old!$B8,集計pivot売上!$A$3:$A$22,0),MATCH(集計2021年度売上old!CC$5,集計pivot売上!$3:$3,0)),0)</f>
        <v>0</v>
      </c>
      <c r="CD8" s="55">
        <f>IFERROR(INDEX(集計pivot売上!$28:$47,MATCH(集計2021年度売上old!$B8,集計pivot売上!$A$28:$A$47,0),MATCH(集計2021年度売上old!CC$5,集計pivot売上!$28:$28,0)),0)</f>
        <v>0</v>
      </c>
      <c r="CE8" s="56">
        <f>IFERROR(INDEX(集計pivot売上!$83:$109,MATCH(集計2021年度売上old!$B8,集計pivot売上!$A$83:$A$109,0),MATCH(集計2021年度売上old!CC$5,集計pivot売上!$83:$83,0)),0)</f>
        <v>0</v>
      </c>
      <c r="CF8" s="57">
        <f>IFERROR(INDEX(集計pivot売上!$118:$137,MATCH(集計2021年度売上old!$B8,集計pivot売上!$A$118:$A$137,0),MATCH(集計2021年度売上old!CC$5,集計pivot売上!$118:$118,0)),0)</f>
        <v>0</v>
      </c>
      <c r="CG8" s="58">
        <f>IFERROR(INDEX(集計pivot売上!$151:$170,MATCH(集計2021年度売上old!$B8,集計pivot売上!$A$151:$A$170,0),MATCH(集計2021年度売上old!CC$5,集計pivot売上!$151:$151,0)),0)</f>
        <v>0</v>
      </c>
      <c r="CH8" s="61">
        <f>IFERROR(INDEX(集計pivot売上!$54:$73,MATCH(集計2021年度売上old!$B8,集計pivot売上!$A$54:$A$73,0),MATCH(集計2021年度売上old!CC$5,集計pivot売上!$54:$54,0)),0)</f>
        <v>0</v>
      </c>
      <c r="CI8" s="63">
        <f t="shared" ref="CI8:CI23" si="12">CB8+CC8-CH8</f>
        <v>0</v>
      </c>
      <c r="CK8" t="str">
        <f t="shared" si="0"/>
        <v>合成清酒</v>
      </c>
      <c r="CL8" s="46">
        <f t="shared" ref="CL8:CL23" si="13">SUMIF($C$6:$CI$6,"=ネット",$C8:$CI8)+SUMIF($C$6:$CI$6,"=店舗",$C8:$CI8)+C8</f>
        <v>0</v>
      </c>
      <c r="CM8" s="46">
        <f t="shared" ref="CM8:CM23" si="14">SUMIF($C$6:$CI$6,"=業販",$C8:$CI8)</f>
        <v>0</v>
      </c>
      <c r="CN8" s="46">
        <f t="shared" ref="CN8:CN23" si="15">CI8</f>
        <v>0</v>
      </c>
    </row>
    <row r="9" spans="2:92" s="46" customFormat="1" x14ac:dyDescent="0.55000000000000004">
      <c r="B9" s="52" t="str">
        <f>'master（記入例）'!AL5</f>
        <v>連続式蒸留焼酎</v>
      </c>
      <c r="C9" s="53">
        <v>0</v>
      </c>
      <c r="D9" s="54">
        <f>IFERROR(INDEX(集計pivot売上!$3:$22,MATCH(集計2021年度売上old!$B9,集計pivot売上!$A$3:$A$22,0),MATCH(集計2021年度売上old!D$5,集計pivot売上!$3:$3,0)),0)</f>
        <v>0</v>
      </c>
      <c r="E9" s="55">
        <f>IFERROR(INDEX(集計pivot売上!$28:$47,MATCH(集計2021年度売上old!$B9,集計pivot売上!$A$28:$A$47,0),MATCH(集計2021年度売上old!D$5,集計pivot売上!$28:$28,0)),0)</f>
        <v>0</v>
      </c>
      <c r="F9" s="56">
        <f>IFERROR(INDEX(集計pivot売上!$83:$109,MATCH(集計2021年度売上old!$B9,集計pivot売上!$A$83:$A$109,0),MATCH(集計2021年度売上old!D$5,集計pivot売上!$83:$83,0)),0)</f>
        <v>0</v>
      </c>
      <c r="G9" s="57">
        <f>IFERROR(INDEX(集計pivot売上!$118:$137,MATCH(集計2021年度売上old!$B9,集計pivot売上!$A$118:$A$137,0),MATCH(集計2021年度売上old!D$5,集計pivot売上!$118:$118,0)),0)</f>
        <v>0</v>
      </c>
      <c r="H9" s="58">
        <f>IFERROR(INDEX(集計pivot売上!$151:$170,MATCH(集計2021年度売上old!$B9,集計pivot売上!$A$151:$A$170,0),MATCH(集計2021年度売上old!D$5,集計pivot売上!$151:$151,0)),0)</f>
        <v>0</v>
      </c>
      <c r="I9" s="61">
        <f>IFERROR(INDEX(集計pivot売上!$54:$73,MATCH(集計2021年度売上old!$B9,集計pivot売上!$A$54:$A$73,0),MATCH(集計2021年度売上old!D$5,集計pivot売上!$54:$54,0)),0)</f>
        <v>0</v>
      </c>
      <c r="J9" s="59">
        <f t="shared" si="1"/>
        <v>0</v>
      </c>
      <c r="K9" s="54">
        <f>IFERROR(INDEX(集計pivot売上!$3:$22,MATCH(集計2021年度売上old!$B9,集計pivot売上!$A$3:$A$22,0),MATCH(集計2021年度売上old!K$5,集計pivot売上!$3:$3,0)),0)</f>
        <v>0</v>
      </c>
      <c r="L9" s="55">
        <f>IFERROR(INDEX(集計pivot売上!$28:$47,MATCH(集計2021年度売上old!$B9,集計pivot売上!$A$28:$A$47,0),MATCH(集計2021年度売上old!K$5,集計pivot売上!$28:$28,0)),0)</f>
        <v>0</v>
      </c>
      <c r="M9" s="56">
        <f>IFERROR(INDEX(集計pivot売上!$83:$109,MATCH(集計2021年度売上old!$B9,集計pivot売上!$A$83:$A$109,0),MATCH(集計2021年度売上old!K$5,集計pivot売上!$83:$83,0)),0)</f>
        <v>0</v>
      </c>
      <c r="N9" s="57">
        <f>IFERROR(INDEX(集計pivot売上!$118:$137,MATCH(集計2021年度売上old!$B9,集計pivot売上!$A$118:$A$137,0),MATCH(集計2021年度売上old!K$5,集計pivot売上!$118:$118,0)),0)</f>
        <v>0</v>
      </c>
      <c r="O9" s="58">
        <f>IFERROR(INDEX(集計pivot売上!$151:$170,MATCH(集計2021年度売上old!$B9,集計pivot売上!$A$151:$A$170,0),MATCH(集計2021年度売上old!K$5,集計pivot売上!$151:$151,0)),0)</f>
        <v>0</v>
      </c>
      <c r="P9" s="61">
        <f>IFERROR(INDEX(集計pivot売上!$54:$73,MATCH(集計2021年度売上old!$B9,集計pivot売上!$A$54:$A$73,0),MATCH(集計2021年度売上old!K$5,集計pivot売上!$54:$54,0)),0)</f>
        <v>0</v>
      </c>
      <c r="Q9" s="59">
        <f t="shared" si="2"/>
        <v>0</v>
      </c>
      <c r="R9" s="54">
        <f>IFERROR(INDEX(集計pivot売上!$3:$22,MATCH(集計2021年度売上old!$B9,集計pivot売上!$A$3:$A$22,0),MATCH(集計2021年度売上old!R$5,集計pivot売上!$3:$3,0)),0)</f>
        <v>0</v>
      </c>
      <c r="S9" s="55">
        <f>IFERROR(INDEX(集計pivot売上!$28:$47,MATCH(集計2021年度売上old!$B9,集計pivot売上!$A$28:$A$47,0),MATCH(集計2021年度売上old!R$5,集計pivot売上!$28:$28,0)),0)</f>
        <v>0</v>
      </c>
      <c r="T9" s="56">
        <f>IFERROR(INDEX(集計pivot売上!$83:$109,MATCH(集計2021年度売上old!$B9,集計pivot売上!$A$83:$A$109,0),MATCH(集計2021年度売上old!R$5,集計pivot売上!$83:$83,0)),0)</f>
        <v>0</v>
      </c>
      <c r="U9" s="57">
        <f>IFERROR(INDEX(集計pivot売上!$118:$137,MATCH(集計2021年度売上old!$B9,集計pivot売上!$A$118:$A$137,0),MATCH(集計2021年度売上old!R$5,集計pivot売上!$118:$118,0)),0)</f>
        <v>0</v>
      </c>
      <c r="V9" s="58">
        <f>IFERROR(INDEX(集計pivot売上!$151:$170,MATCH(集計2021年度売上old!$B9,集計pivot売上!$A$151:$A$170,0),MATCH(集計2021年度売上old!R$5,集計pivot売上!$151:$151,0)),0)</f>
        <v>0</v>
      </c>
      <c r="W9" s="61">
        <f>IFERROR(INDEX(集計pivot売上!$54:$73,MATCH(集計2021年度売上old!$B9,集計pivot売上!$A$54:$A$73,0),MATCH(集計2021年度売上old!R$5,集計pivot売上!$54:$54,0)),0)</f>
        <v>0</v>
      </c>
      <c r="X9" s="59">
        <f t="shared" si="3"/>
        <v>0</v>
      </c>
      <c r="Y9" s="54">
        <f>IFERROR(INDEX(集計pivot売上!$3:$22,MATCH(集計2021年度売上old!$B9,集計pivot売上!$A$3:$A$22,0),MATCH(集計2021年度売上old!Y$5,集計pivot売上!$3:$3,0)),0)</f>
        <v>0</v>
      </c>
      <c r="Z9" s="55">
        <f>IFERROR(INDEX(集計pivot売上!$28:$47,MATCH(集計2021年度売上old!$B9,集計pivot売上!$A$28:$A$47,0),MATCH(集計2021年度売上old!Y$5,集計pivot売上!$28:$28,0)),0)</f>
        <v>0</v>
      </c>
      <c r="AA9" s="56">
        <f>IFERROR(INDEX(集計pivot売上!$83:$109,MATCH(集計2021年度売上old!$B9,集計pivot売上!$A$83:$A$109,0),MATCH(集計2021年度売上old!Y$5,集計pivot売上!$83:$83,0)),0)</f>
        <v>0</v>
      </c>
      <c r="AB9" s="57">
        <f>IFERROR(INDEX(集計pivot売上!$118:$137,MATCH(集計2021年度売上old!$B9,集計pivot売上!$A$118:$A$137,0),MATCH(集計2021年度売上old!Y$5,集計pivot売上!$118:$118,0)),0)</f>
        <v>0</v>
      </c>
      <c r="AC9" s="58">
        <f>IFERROR(INDEX(集計pivot売上!$151:$170,MATCH(集計2021年度売上old!$B9,集計pivot売上!$A$151:$A$170,0),MATCH(集計2021年度売上old!Y$5,集計pivot売上!$151:$151,0)),0)</f>
        <v>0</v>
      </c>
      <c r="AD9" s="61">
        <f>IFERROR(INDEX(集計pivot売上!$54:$73,MATCH(集計2021年度売上old!$B9,集計pivot売上!$A$54:$A$73,0),MATCH(集計2021年度売上old!Y$5,集計pivot売上!$54:$54,0)),0)</f>
        <v>0</v>
      </c>
      <c r="AE9" s="59">
        <f t="shared" si="4"/>
        <v>0</v>
      </c>
      <c r="AF9" s="54">
        <f>IFERROR(INDEX(集計pivot売上!$3:$22,MATCH(集計2021年度売上old!$B9,集計pivot売上!$A$3:$A$22,0),MATCH(集計2021年度売上old!AF$5,集計pivot売上!$3:$3,0)),0)</f>
        <v>0</v>
      </c>
      <c r="AG9" s="55">
        <f>IFERROR(INDEX(集計pivot売上!$28:$47,MATCH(集計2021年度売上old!$B9,集計pivot売上!$A$28:$A$47,0),MATCH(集計2021年度売上old!AF$5,集計pivot売上!$28:$28,0)),0)</f>
        <v>0</v>
      </c>
      <c r="AH9" s="56">
        <f>IFERROR(INDEX(集計pivot売上!$83:$109,MATCH(集計2021年度売上old!$B9,集計pivot売上!$A$83:$A$109,0),MATCH(集計2021年度売上old!AF$5,集計pivot売上!$83:$83,0)),0)</f>
        <v>0</v>
      </c>
      <c r="AI9" s="57">
        <f>IFERROR(INDEX(集計pivot売上!$118:$137,MATCH(集計2021年度売上old!$B9,集計pivot売上!$A$118:$A$137,0),MATCH(集計2021年度売上old!AF$5,集計pivot売上!$118:$118,0)),0)</f>
        <v>0</v>
      </c>
      <c r="AJ9" s="58">
        <f>IFERROR(INDEX(集計pivot売上!$151:$170,MATCH(集計2021年度売上old!$B9,集計pivot売上!$A$151:$A$170,0),MATCH(集計2021年度売上old!AF$5,集計pivot売上!$151:$151,0)),0)</f>
        <v>0</v>
      </c>
      <c r="AK9" s="61">
        <f>IFERROR(INDEX(集計pivot売上!$54:$73,MATCH(集計2021年度売上old!$B9,集計pivot売上!$A$54:$A$73,0),MATCH(集計2021年度売上old!AF$5,集計pivot売上!$54:$54,0)),0)</f>
        <v>0</v>
      </c>
      <c r="AL9" s="59">
        <f t="shared" si="5"/>
        <v>0</v>
      </c>
      <c r="AM9" s="54">
        <f>IFERROR(INDEX(集計pivot売上!$3:$22,MATCH(集計2021年度売上old!$B9,集計pivot売上!$A$3:$A$22,0),MATCH(集計2021年度売上old!AM$5,集計pivot売上!$3:$3,0)),0)</f>
        <v>0</v>
      </c>
      <c r="AN9" s="55">
        <f>IFERROR(INDEX(集計pivot売上!$28:$47,MATCH(集計2021年度売上old!$B9,集計pivot売上!$A$28:$A$47,0),MATCH(集計2021年度売上old!AM$5,集計pivot売上!$28:$28,0)),0)</f>
        <v>0</v>
      </c>
      <c r="AO9" s="56">
        <f>IFERROR(INDEX(集計pivot売上!$83:$109,MATCH(集計2021年度売上old!$B9,集計pivot売上!$A$83:$A$109,0),MATCH(集計2021年度売上old!AM$5,集計pivot売上!$83:$83,0)),0)</f>
        <v>0</v>
      </c>
      <c r="AP9" s="57">
        <f>IFERROR(INDEX(集計pivot売上!$118:$137,MATCH(集計2021年度売上old!$B9,集計pivot売上!$A$118:$A$137,0),MATCH(集計2021年度売上old!AM$5,集計pivot売上!$118:$118,0)),0)</f>
        <v>0</v>
      </c>
      <c r="AQ9" s="58">
        <f>IFERROR(INDEX(集計pivot売上!$151:$170,MATCH(集計2021年度売上old!$B9,集計pivot売上!$A$151:$A$170,0),MATCH(集計2021年度売上old!AM$5,集計pivot売上!$151:$151,0)),0)</f>
        <v>0</v>
      </c>
      <c r="AR9" s="61">
        <f>IFERROR(INDEX(集計pivot売上!$54:$73,MATCH(集計2021年度売上old!$B9,集計pivot売上!$A$54:$A$73,0),MATCH(集計2021年度売上old!AM$5,集計pivot売上!$54:$54,0)),0)</f>
        <v>0</v>
      </c>
      <c r="AS9" s="59">
        <f t="shared" si="6"/>
        <v>0</v>
      </c>
      <c r="AT9" s="54">
        <f>IFERROR(INDEX(集計pivot売上!$3:$22,MATCH(集計2021年度売上old!$B9,集計pivot売上!$A$3:$A$22,0),MATCH(集計2021年度売上old!AT$5,集計pivot売上!$3:$3,0)),0)</f>
        <v>0</v>
      </c>
      <c r="AU9" s="55">
        <f>IFERROR(INDEX(集計pivot売上!$28:$47,MATCH(集計2021年度売上old!$B9,集計pivot売上!$A$28:$A$47,0),MATCH(集計2021年度売上old!AT$5,集計pivot売上!$28:$28,0)),0)</f>
        <v>0</v>
      </c>
      <c r="AV9" s="56">
        <f>IFERROR(INDEX(集計pivot売上!$83:$109,MATCH(集計2021年度売上old!$B9,集計pivot売上!$A$83:$A$109,0),MATCH(集計2021年度売上old!AT$5,集計pivot売上!$83:$83,0)),0)</f>
        <v>0</v>
      </c>
      <c r="AW9" s="57">
        <f>IFERROR(INDEX(集計pivot売上!$118:$137,MATCH(集計2021年度売上old!$B9,集計pivot売上!$A$118:$A$137,0),MATCH(集計2021年度売上old!AT$5,集計pivot売上!$118:$118,0)),0)</f>
        <v>0</v>
      </c>
      <c r="AX9" s="58">
        <f>IFERROR(INDEX(集計pivot売上!$151:$170,MATCH(集計2021年度売上old!$B9,集計pivot売上!$A$151:$A$170,0),MATCH(集計2021年度売上old!AT$5,集計pivot売上!$151:$151,0)),0)</f>
        <v>0</v>
      </c>
      <c r="AY9" s="61">
        <f>IFERROR(INDEX(集計pivot売上!$54:$73,MATCH(集計2021年度売上old!$B9,集計pivot売上!$A$54:$A$73,0),MATCH(集計2021年度売上old!AT$5,集計pivot売上!$54:$54,0)),0)</f>
        <v>0</v>
      </c>
      <c r="AZ9" s="59">
        <f t="shared" si="7"/>
        <v>0</v>
      </c>
      <c r="BA9" s="54">
        <f>IFERROR(INDEX(集計pivot売上!$3:$22,MATCH(集計2021年度売上old!$B9,集計pivot売上!$A$3:$A$22,0),MATCH(集計2021年度売上old!BA$5,集計pivot売上!$3:$3,0)),0)</f>
        <v>0</v>
      </c>
      <c r="BB9" s="55">
        <f>IFERROR(INDEX(集計pivot売上!$28:$47,MATCH(集計2021年度売上old!$B9,集計pivot売上!$A$28:$A$47,0),MATCH(集計2021年度売上old!BA$5,集計pivot売上!$28:$28,0)),0)</f>
        <v>0</v>
      </c>
      <c r="BC9" s="56">
        <f>IFERROR(INDEX(集計pivot売上!$83:$109,MATCH(集計2021年度売上old!$B9,集計pivot売上!$A$83:$A$109,0),MATCH(集計2021年度売上old!BA$5,集計pivot売上!$83:$83,0)),0)</f>
        <v>0</v>
      </c>
      <c r="BD9" s="57">
        <f>IFERROR(INDEX(集計pivot売上!$118:$137,MATCH(集計2021年度売上old!$B9,集計pivot売上!$A$118:$A$137,0),MATCH(集計2021年度売上old!BA$5,集計pivot売上!$118:$118,0)),0)</f>
        <v>0</v>
      </c>
      <c r="BE9" s="58">
        <f>IFERROR(INDEX(集計pivot売上!$151:$170,MATCH(集計2021年度売上old!$B9,集計pivot売上!$A$151:$A$170,0),MATCH(集計2021年度売上old!BA$5,集計pivot売上!$151:$151,0)),0)</f>
        <v>0</v>
      </c>
      <c r="BF9" s="61">
        <f>IFERROR(INDEX(集計pivot売上!$54:$73,MATCH(集計2021年度売上old!$B9,集計pivot売上!$A$54:$A$73,0),MATCH(集計2021年度売上old!BA$5,集計pivot売上!$54:$54,0)),0)</f>
        <v>0</v>
      </c>
      <c r="BG9" s="59">
        <f t="shared" si="8"/>
        <v>0</v>
      </c>
      <c r="BH9" s="54">
        <f>IFERROR(INDEX(集計pivot売上!$3:$22,MATCH(集計2021年度売上old!$B9,集計pivot売上!$A$3:$A$22,0),MATCH(集計2021年度売上old!BH$5,集計pivot売上!$3:$3,0)),0)</f>
        <v>0</v>
      </c>
      <c r="BI9" s="55">
        <f>IFERROR(INDEX(集計pivot売上!$28:$47,MATCH(集計2021年度売上old!$B9,集計pivot売上!$A$28:$A$47,0),MATCH(集計2021年度売上old!BH$5,集計pivot売上!$28:$28,0)),0)</f>
        <v>0</v>
      </c>
      <c r="BJ9" s="56">
        <f>IFERROR(INDEX(集計pivot売上!$83:$109,MATCH(集計2021年度売上old!$B9,集計pivot売上!$A$83:$A$109,0),MATCH(集計2021年度売上old!BH$5,集計pivot売上!$83:$83,0)),0)</f>
        <v>0</v>
      </c>
      <c r="BK9" s="57">
        <f>IFERROR(INDEX(集計pivot売上!$118:$137,MATCH(集計2021年度売上old!$B9,集計pivot売上!$A$118:$A$137,0),MATCH(集計2021年度売上old!BH$5,集計pivot売上!$118:$118,0)),0)</f>
        <v>0</v>
      </c>
      <c r="BL9" s="58">
        <f>IFERROR(INDEX(集計pivot売上!$151:$170,MATCH(集計2021年度売上old!$B9,集計pivot売上!$A$151:$A$170,0),MATCH(集計2021年度売上old!BH$5,集計pivot売上!$151:$151,0)),0)</f>
        <v>0</v>
      </c>
      <c r="BM9" s="61">
        <f>IFERROR(INDEX(集計pivot売上!$54:$73,MATCH(集計2021年度売上old!$B9,集計pivot売上!$A$54:$A$73,0),MATCH(集計2021年度売上old!BH$5,集計pivot売上!$54:$54,0)),0)</f>
        <v>0</v>
      </c>
      <c r="BN9" s="59">
        <f t="shared" si="9"/>
        <v>0</v>
      </c>
      <c r="BO9" s="54">
        <f>IFERROR(INDEX(集計pivot売上!$3:$22,MATCH(集計2021年度売上old!$B9,集計pivot売上!$A$3:$A$22,0),MATCH(集計2021年度売上old!BO$5,集計pivot売上!$3:$3,0)),0)</f>
        <v>0</v>
      </c>
      <c r="BP9" s="55">
        <f>IFERROR(INDEX(集計pivot売上!$28:$47,MATCH(集計2021年度売上old!$B9,集計pivot売上!$A$28:$A$47,0),MATCH(集計2021年度売上old!BO$5,集計pivot売上!$28:$28,0)),0)</f>
        <v>0</v>
      </c>
      <c r="BQ9" s="56">
        <f>IFERROR(INDEX(集計pivot売上!$83:$109,MATCH(集計2021年度売上old!$B9,集計pivot売上!$A$83:$A$109,0),MATCH(集計2021年度売上old!BO$5,集計pivot売上!$83:$83,0)),0)</f>
        <v>0</v>
      </c>
      <c r="BR9" s="57">
        <f>IFERROR(INDEX(集計pivot売上!$118:$137,MATCH(集計2021年度売上old!$B9,集計pivot売上!$A$118:$A$137,0),MATCH(集計2021年度売上old!BO$5,集計pivot売上!$118:$118,0)),0)</f>
        <v>0</v>
      </c>
      <c r="BS9" s="58">
        <f>IFERROR(INDEX(集計pivot売上!$151:$170,MATCH(集計2021年度売上old!$B9,集計pivot売上!$A$151:$A$170,0),MATCH(集計2021年度売上old!BO$5,集計pivot売上!$151:$151,0)),0)</f>
        <v>0</v>
      </c>
      <c r="BT9" s="61">
        <f>IFERROR(INDEX(集計pivot売上!$54:$73,MATCH(集計2021年度売上old!$B9,集計pivot売上!$A$54:$A$73,0),MATCH(集計2021年度売上old!BO$5,集計pivot売上!$54:$54,0)),0)</f>
        <v>0</v>
      </c>
      <c r="BU9" s="59">
        <f t="shared" si="10"/>
        <v>0</v>
      </c>
      <c r="BV9" s="54">
        <f>IFERROR(INDEX(集計pivot売上!$3:$22,MATCH(集計2021年度売上old!$B9,集計pivot売上!$A$3:$A$22,0),MATCH(集計2021年度売上old!BV$5,集計pivot売上!$3:$3,0)),0)</f>
        <v>0</v>
      </c>
      <c r="BW9" s="55">
        <f>IFERROR(INDEX(集計pivot売上!$28:$47,MATCH(集計2021年度売上old!$B9,集計pivot売上!$A$28:$A$47,0),MATCH(集計2021年度売上old!BV$5,集計pivot売上!$28:$28,0)),0)</f>
        <v>0</v>
      </c>
      <c r="BX9" s="56">
        <f>IFERROR(INDEX(集計pivot売上!$83:$109,MATCH(集計2021年度売上old!$B9,集計pivot売上!$A$83:$A$109,0),MATCH(集計2021年度売上old!BV$5,集計pivot売上!$83:$83,0)),0)</f>
        <v>0</v>
      </c>
      <c r="BY9" s="57">
        <f>IFERROR(INDEX(集計pivot売上!$118:$137,MATCH(集計2021年度売上old!$B9,集計pivot売上!$A$118:$A$137,0),MATCH(集計2021年度売上old!BV$5,集計pivot売上!$118:$118,0)),0)</f>
        <v>0</v>
      </c>
      <c r="BZ9" s="58">
        <f>IFERROR(INDEX(集計pivot売上!$151:$170,MATCH(集計2021年度売上old!$B9,集計pivot売上!$A$151:$A$170,0),MATCH(集計2021年度売上old!BV$5,集計pivot売上!$151:$151,0)),0)</f>
        <v>0</v>
      </c>
      <c r="CA9" s="61">
        <f>IFERROR(INDEX(集計pivot売上!$54:$73,MATCH(集計2021年度売上old!$B9,集計pivot売上!$A$54:$A$73,0),MATCH(集計2021年度売上old!BV$5,集計pivot売上!$54:$54,0)),0)</f>
        <v>0</v>
      </c>
      <c r="CB9" s="59">
        <f t="shared" si="11"/>
        <v>0</v>
      </c>
      <c r="CC9" s="54">
        <f>IFERROR(INDEX(集計pivot売上!$3:$22,MATCH(集計2021年度売上old!$B9,集計pivot売上!$A$3:$A$22,0),MATCH(集計2021年度売上old!CC$5,集計pivot売上!$3:$3,0)),0)</f>
        <v>0</v>
      </c>
      <c r="CD9" s="55">
        <f>IFERROR(INDEX(集計pivot売上!$28:$47,MATCH(集計2021年度売上old!$B9,集計pivot売上!$A$28:$A$47,0),MATCH(集計2021年度売上old!CC$5,集計pivot売上!$28:$28,0)),0)</f>
        <v>0</v>
      </c>
      <c r="CE9" s="56">
        <f>IFERROR(INDEX(集計pivot売上!$83:$109,MATCH(集計2021年度売上old!$B9,集計pivot売上!$A$83:$A$109,0),MATCH(集計2021年度売上old!CC$5,集計pivot売上!$83:$83,0)),0)</f>
        <v>0</v>
      </c>
      <c r="CF9" s="57">
        <f>IFERROR(INDEX(集計pivot売上!$118:$137,MATCH(集計2021年度売上old!$B9,集計pivot売上!$A$118:$A$137,0),MATCH(集計2021年度売上old!CC$5,集計pivot売上!$118:$118,0)),0)</f>
        <v>0</v>
      </c>
      <c r="CG9" s="58">
        <f>IFERROR(INDEX(集計pivot売上!$151:$170,MATCH(集計2021年度売上old!$B9,集計pivot売上!$A$151:$A$170,0),MATCH(集計2021年度売上old!CC$5,集計pivot売上!$151:$151,0)),0)</f>
        <v>0</v>
      </c>
      <c r="CH9" s="61">
        <f>IFERROR(INDEX(集計pivot売上!$54:$73,MATCH(集計2021年度売上old!$B9,集計pivot売上!$A$54:$A$73,0),MATCH(集計2021年度売上old!CC$5,集計pivot売上!$54:$54,0)),0)</f>
        <v>0</v>
      </c>
      <c r="CI9" s="63">
        <f t="shared" si="12"/>
        <v>0</v>
      </c>
      <c r="CK9" t="str">
        <f t="shared" si="0"/>
        <v>連続式蒸留焼酎</v>
      </c>
      <c r="CL9" s="46">
        <f t="shared" si="13"/>
        <v>0</v>
      </c>
      <c r="CM9" s="46">
        <f t="shared" si="14"/>
        <v>0</v>
      </c>
      <c r="CN9" s="46">
        <f t="shared" si="15"/>
        <v>0</v>
      </c>
    </row>
    <row r="10" spans="2:92" s="46" customFormat="1" x14ac:dyDescent="0.55000000000000004">
      <c r="B10" s="52" t="str">
        <f>'master（記入例）'!AL6</f>
        <v>単式蒸留焼酎</v>
      </c>
      <c r="C10" s="53">
        <v>0</v>
      </c>
      <c r="D10" s="54">
        <f>IFERROR(INDEX(集計pivot売上!$3:$22,MATCH(集計2021年度売上old!$B10,集計pivot売上!$A$3:$A$22,0),MATCH(集計2021年度売上old!D$5,集計pivot売上!$3:$3,0)),0)</f>
        <v>0</v>
      </c>
      <c r="E10" s="55">
        <f>IFERROR(INDEX(集計pivot売上!$28:$47,MATCH(集計2021年度売上old!$B10,集計pivot売上!$A$28:$A$47,0),MATCH(集計2021年度売上old!D$5,集計pivot売上!$28:$28,0)),0)</f>
        <v>0</v>
      </c>
      <c r="F10" s="56">
        <f>IFERROR(INDEX(集計pivot売上!$83:$109,MATCH(集計2021年度売上old!$B10,集計pivot売上!$A$83:$A$109,0),MATCH(集計2021年度売上old!D$5,集計pivot売上!$83:$83,0)),0)</f>
        <v>0</v>
      </c>
      <c r="G10" s="57">
        <f>IFERROR(INDEX(集計pivot売上!$118:$137,MATCH(集計2021年度売上old!$B10,集計pivot売上!$A$118:$A$137,0),MATCH(集計2021年度売上old!D$5,集計pivot売上!$118:$118,0)),0)</f>
        <v>0</v>
      </c>
      <c r="H10" s="58">
        <f>IFERROR(INDEX(集計pivot売上!$151:$170,MATCH(集計2021年度売上old!$B10,集計pivot売上!$A$151:$A$170,0),MATCH(集計2021年度売上old!D$5,集計pivot売上!$151:$151,0)),0)</f>
        <v>0</v>
      </c>
      <c r="I10" s="61">
        <f>IFERROR(INDEX(集計pivot売上!$54:$73,MATCH(集計2021年度売上old!$B10,集計pivot売上!$A$54:$A$73,0),MATCH(集計2021年度売上old!D$5,集計pivot売上!$54:$54,0)),0)</f>
        <v>0</v>
      </c>
      <c r="J10" s="59">
        <f t="shared" si="1"/>
        <v>0</v>
      </c>
      <c r="K10" s="54">
        <f>IFERROR(INDEX(集計pivot売上!$3:$22,MATCH(集計2021年度売上old!$B10,集計pivot売上!$A$3:$A$22,0),MATCH(集計2021年度売上old!K$5,集計pivot売上!$3:$3,0)),0)</f>
        <v>0</v>
      </c>
      <c r="L10" s="55">
        <f>IFERROR(INDEX(集計pivot売上!$28:$47,MATCH(集計2021年度売上old!$B10,集計pivot売上!$A$28:$A$47,0),MATCH(集計2021年度売上old!K$5,集計pivot売上!$28:$28,0)),0)</f>
        <v>0</v>
      </c>
      <c r="M10" s="56">
        <f>IFERROR(INDEX(集計pivot売上!$83:$109,MATCH(集計2021年度売上old!$B10,集計pivot売上!$A$83:$A$109,0),MATCH(集計2021年度売上old!K$5,集計pivot売上!$83:$83,0)),0)</f>
        <v>0</v>
      </c>
      <c r="N10" s="57">
        <f>IFERROR(INDEX(集計pivot売上!$118:$137,MATCH(集計2021年度売上old!$B10,集計pivot売上!$A$118:$A$137,0),MATCH(集計2021年度売上old!K$5,集計pivot売上!$118:$118,0)),0)</f>
        <v>0</v>
      </c>
      <c r="O10" s="58">
        <f>IFERROR(INDEX(集計pivot売上!$151:$170,MATCH(集計2021年度売上old!$B10,集計pivot売上!$A$151:$A$170,0),MATCH(集計2021年度売上old!K$5,集計pivot売上!$151:$151,0)),0)</f>
        <v>0</v>
      </c>
      <c r="P10" s="61">
        <f>IFERROR(INDEX(集計pivot売上!$54:$73,MATCH(集計2021年度売上old!$B10,集計pivot売上!$A$54:$A$73,0),MATCH(集計2021年度売上old!K$5,集計pivot売上!$54:$54,0)),0)</f>
        <v>0</v>
      </c>
      <c r="Q10" s="59">
        <f t="shared" si="2"/>
        <v>0</v>
      </c>
      <c r="R10" s="54">
        <f>IFERROR(INDEX(集計pivot売上!$3:$22,MATCH(集計2021年度売上old!$B10,集計pivot売上!$A$3:$A$22,0),MATCH(集計2021年度売上old!R$5,集計pivot売上!$3:$3,0)),0)</f>
        <v>0</v>
      </c>
      <c r="S10" s="55">
        <f>IFERROR(INDEX(集計pivot売上!$28:$47,MATCH(集計2021年度売上old!$B10,集計pivot売上!$A$28:$A$47,0),MATCH(集計2021年度売上old!R$5,集計pivot売上!$28:$28,0)),0)</f>
        <v>0</v>
      </c>
      <c r="T10" s="56">
        <f>IFERROR(INDEX(集計pivot売上!$83:$109,MATCH(集計2021年度売上old!$B10,集計pivot売上!$A$83:$A$109,0),MATCH(集計2021年度売上old!R$5,集計pivot売上!$83:$83,0)),0)</f>
        <v>0</v>
      </c>
      <c r="U10" s="57">
        <f>IFERROR(INDEX(集計pivot売上!$118:$137,MATCH(集計2021年度売上old!$B10,集計pivot売上!$A$118:$A$137,0),MATCH(集計2021年度売上old!R$5,集計pivot売上!$118:$118,0)),0)</f>
        <v>0</v>
      </c>
      <c r="V10" s="58">
        <f>IFERROR(INDEX(集計pivot売上!$151:$170,MATCH(集計2021年度売上old!$B10,集計pivot売上!$A$151:$A$170,0),MATCH(集計2021年度売上old!R$5,集計pivot売上!$151:$151,0)),0)</f>
        <v>0</v>
      </c>
      <c r="W10" s="61">
        <f>IFERROR(INDEX(集計pivot売上!$54:$73,MATCH(集計2021年度売上old!$B10,集計pivot売上!$A$54:$A$73,0),MATCH(集計2021年度売上old!R$5,集計pivot売上!$54:$54,0)),0)</f>
        <v>0</v>
      </c>
      <c r="X10" s="59">
        <f t="shared" si="3"/>
        <v>0</v>
      </c>
      <c r="Y10" s="54">
        <f>IFERROR(INDEX(集計pivot売上!$3:$22,MATCH(集計2021年度売上old!$B10,集計pivot売上!$A$3:$A$22,0),MATCH(集計2021年度売上old!Y$5,集計pivot売上!$3:$3,0)),0)</f>
        <v>0</v>
      </c>
      <c r="Z10" s="55">
        <f>IFERROR(INDEX(集計pivot売上!$28:$47,MATCH(集計2021年度売上old!$B10,集計pivot売上!$A$28:$A$47,0),MATCH(集計2021年度売上old!Y$5,集計pivot売上!$28:$28,0)),0)</f>
        <v>0</v>
      </c>
      <c r="AA10" s="56">
        <f>IFERROR(INDEX(集計pivot売上!$83:$109,MATCH(集計2021年度売上old!$B10,集計pivot売上!$A$83:$A$109,0),MATCH(集計2021年度売上old!Y$5,集計pivot売上!$83:$83,0)),0)</f>
        <v>0</v>
      </c>
      <c r="AB10" s="57">
        <f>IFERROR(INDEX(集計pivot売上!$118:$137,MATCH(集計2021年度売上old!$B10,集計pivot売上!$A$118:$A$137,0),MATCH(集計2021年度売上old!Y$5,集計pivot売上!$118:$118,0)),0)</f>
        <v>0</v>
      </c>
      <c r="AC10" s="58">
        <f>IFERROR(INDEX(集計pivot売上!$151:$170,MATCH(集計2021年度売上old!$B10,集計pivot売上!$A$151:$A$170,0),MATCH(集計2021年度売上old!Y$5,集計pivot売上!$151:$151,0)),0)</f>
        <v>0</v>
      </c>
      <c r="AD10" s="61">
        <f>IFERROR(INDEX(集計pivot売上!$54:$73,MATCH(集計2021年度売上old!$B10,集計pivot売上!$A$54:$A$73,0),MATCH(集計2021年度売上old!Y$5,集計pivot売上!$54:$54,0)),0)</f>
        <v>0</v>
      </c>
      <c r="AE10" s="59">
        <f t="shared" si="4"/>
        <v>0</v>
      </c>
      <c r="AF10" s="54">
        <f>IFERROR(INDEX(集計pivot売上!$3:$22,MATCH(集計2021年度売上old!$B10,集計pivot売上!$A$3:$A$22,0),MATCH(集計2021年度売上old!AF$5,集計pivot売上!$3:$3,0)),0)</f>
        <v>0</v>
      </c>
      <c r="AG10" s="55">
        <f>IFERROR(INDEX(集計pivot売上!$28:$47,MATCH(集計2021年度売上old!$B10,集計pivot売上!$A$28:$A$47,0),MATCH(集計2021年度売上old!AF$5,集計pivot売上!$28:$28,0)),0)</f>
        <v>0</v>
      </c>
      <c r="AH10" s="56">
        <f>IFERROR(INDEX(集計pivot売上!$83:$109,MATCH(集計2021年度売上old!$B10,集計pivot売上!$A$83:$A$109,0),MATCH(集計2021年度売上old!AF$5,集計pivot売上!$83:$83,0)),0)</f>
        <v>0</v>
      </c>
      <c r="AI10" s="57">
        <f>IFERROR(INDEX(集計pivot売上!$118:$137,MATCH(集計2021年度売上old!$B10,集計pivot売上!$A$118:$A$137,0),MATCH(集計2021年度売上old!AF$5,集計pivot売上!$118:$118,0)),0)</f>
        <v>0</v>
      </c>
      <c r="AJ10" s="58">
        <f>IFERROR(INDEX(集計pivot売上!$151:$170,MATCH(集計2021年度売上old!$B10,集計pivot売上!$A$151:$A$170,0),MATCH(集計2021年度売上old!AF$5,集計pivot売上!$151:$151,0)),0)</f>
        <v>0</v>
      </c>
      <c r="AK10" s="61">
        <f>IFERROR(INDEX(集計pivot売上!$54:$73,MATCH(集計2021年度売上old!$B10,集計pivot売上!$A$54:$A$73,0),MATCH(集計2021年度売上old!AF$5,集計pivot売上!$54:$54,0)),0)</f>
        <v>0</v>
      </c>
      <c r="AL10" s="59">
        <f t="shared" si="5"/>
        <v>0</v>
      </c>
      <c r="AM10" s="54">
        <f>IFERROR(INDEX(集計pivot売上!$3:$22,MATCH(集計2021年度売上old!$B10,集計pivot売上!$A$3:$A$22,0),MATCH(集計2021年度売上old!AM$5,集計pivot売上!$3:$3,0)),0)</f>
        <v>0</v>
      </c>
      <c r="AN10" s="55">
        <f>IFERROR(INDEX(集計pivot売上!$28:$47,MATCH(集計2021年度売上old!$B10,集計pivot売上!$A$28:$A$47,0),MATCH(集計2021年度売上old!AM$5,集計pivot売上!$28:$28,0)),0)</f>
        <v>0</v>
      </c>
      <c r="AO10" s="56">
        <f>IFERROR(INDEX(集計pivot売上!$83:$109,MATCH(集計2021年度売上old!$B10,集計pivot売上!$A$83:$A$109,0),MATCH(集計2021年度売上old!AM$5,集計pivot売上!$83:$83,0)),0)</f>
        <v>0</v>
      </c>
      <c r="AP10" s="57">
        <f>IFERROR(INDEX(集計pivot売上!$118:$137,MATCH(集計2021年度売上old!$B10,集計pivot売上!$A$118:$A$137,0),MATCH(集計2021年度売上old!AM$5,集計pivot売上!$118:$118,0)),0)</f>
        <v>0</v>
      </c>
      <c r="AQ10" s="58">
        <f>IFERROR(INDEX(集計pivot売上!$151:$170,MATCH(集計2021年度売上old!$B10,集計pivot売上!$A$151:$A$170,0),MATCH(集計2021年度売上old!AM$5,集計pivot売上!$151:$151,0)),0)</f>
        <v>0</v>
      </c>
      <c r="AR10" s="61">
        <f>IFERROR(INDEX(集計pivot売上!$54:$73,MATCH(集計2021年度売上old!$B10,集計pivot売上!$A$54:$A$73,0),MATCH(集計2021年度売上old!AM$5,集計pivot売上!$54:$54,0)),0)</f>
        <v>0</v>
      </c>
      <c r="AS10" s="59">
        <f t="shared" si="6"/>
        <v>0</v>
      </c>
      <c r="AT10" s="54">
        <f>IFERROR(INDEX(集計pivot売上!$3:$22,MATCH(集計2021年度売上old!$B10,集計pivot売上!$A$3:$A$22,0),MATCH(集計2021年度売上old!AT$5,集計pivot売上!$3:$3,0)),0)</f>
        <v>0</v>
      </c>
      <c r="AU10" s="55">
        <f>IFERROR(INDEX(集計pivot売上!$28:$47,MATCH(集計2021年度売上old!$B10,集計pivot売上!$A$28:$A$47,0),MATCH(集計2021年度売上old!AT$5,集計pivot売上!$28:$28,0)),0)</f>
        <v>0</v>
      </c>
      <c r="AV10" s="56">
        <f>IFERROR(INDEX(集計pivot売上!$83:$109,MATCH(集計2021年度売上old!$B10,集計pivot売上!$A$83:$A$109,0),MATCH(集計2021年度売上old!AT$5,集計pivot売上!$83:$83,0)),0)</f>
        <v>0</v>
      </c>
      <c r="AW10" s="57">
        <f>IFERROR(INDEX(集計pivot売上!$118:$137,MATCH(集計2021年度売上old!$B10,集計pivot売上!$A$118:$A$137,0),MATCH(集計2021年度売上old!AT$5,集計pivot売上!$118:$118,0)),0)</f>
        <v>0</v>
      </c>
      <c r="AX10" s="58">
        <f>IFERROR(INDEX(集計pivot売上!$151:$170,MATCH(集計2021年度売上old!$B10,集計pivot売上!$A$151:$A$170,0),MATCH(集計2021年度売上old!AT$5,集計pivot売上!$151:$151,0)),0)</f>
        <v>0</v>
      </c>
      <c r="AY10" s="61">
        <f>IFERROR(INDEX(集計pivot売上!$54:$73,MATCH(集計2021年度売上old!$B10,集計pivot売上!$A$54:$A$73,0),MATCH(集計2021年度売上old!AT$5,集計pivot売上!$54:$54,0)),0)</f>
        <v>0</v>
      </c>
      <c r="AZ10" s="59">
        <f t="shared" si="7"/>
        <v>0</v>
      </c>
      <c r="BA10" s="54">
        <f>IFERROR(INDEX(集計pivot売上!$3:$22,MATCH(集計2021年度売上old!$B10,集計pivot売上!$A$3:$A$22,0),MATCH(集計2021年度売上old!BA$5,集計pivot売上!$3:$3,0)),0)</f>
        <v>0</v>
      </c>
      <c r="BB10" s="55">
        <f>IFERROR(INDEX(集計pivot売上!$28:$47,MATCH(集計2021年度売上old!$B10,集計pivot売上!$A$28:$A$47,0),MATCH(集計2021年度売上old!BA$5,集計pivot売上!$28:$28,0)),0)</f>
        <v>0</v>
      </c>
      <c r="BC10" s="56">
        <f>IFERROR(INDEX(集計pivot売上!$83:$109,MATCH(集計2021年度売上old!$B10,集計pivot売上!$A$83:$A$109,0),MATCH(集計2021年度売上old!BA$5,集計pivot売上!$83:$83,0)),0)</f>
        <v>0</v>
      </c>
      <c r="BD10" s="57">
        <f>IFERROR(INDEX(集計pivot売上!$118:$137,MATCH(集計2021年度売上old!$B10,集計pivot売上!$A$118:$A$137,0),MATCH(集計2021年度売上old!BA$5,集計pivot売上!$118:$118,0)),0)</f>
        <v>0</v>
      </c>
      <c r="BE10" s="58">
        <f>IFERROR(INDEX(集計pivot売上!$151:$170,MATCH(集計2021年度売上old!$B10,集計pivot売上!$A$151:$A$170,0),MATCH(集計2021年度売上old!BA$5,集計pivot売上!$151:$151,0)),0)</f>
        <v>0</v>
      </c>
      <c r="BF10" s="61">
        <f>IFERROR(INDEX(集計pivot売上!$54:$73,MATCH(集計2021年度売上old!$B10,集計pivot売上!$A$54:$A$73,0),MATCH(集計2021年度売上old!BA$5,集計pivot売上!$54:$54,0)),0)</f>
        <v>0</v>
      </c>
      <c r="BG10" s="59">
        <f t="shared" si="8"/>
        <v>0</v>
      </c>
      <c r="BH10" s="54">
        <f>IFERROR(INDEX(集計pivot売上!$3:$22,MATCH(集計2021年度売上old!$B10,集計pivot売上!$A$3:$A$22,0),MATCH(集計2021年度売上old!BH$5,集計pivot売上!$3:$3,0)),0)</f>
        <v>0</v>
      </c>
      <c r="BI10" s="55">
        <f>IFERROR(INDEX(集計pivot売上!$28:$47,MATCH(集計2021年度売上old!$B10,集計pivot売上!$A$28:$A$47,0),MATCH(集計2021年度売上old!BH$5,集計pivot売上!$28:$28,0)),0)</f>
        <v>0</v>
      </c>
      <c r="BJ10" s="56">
        <f>IFERROR(INDEX(集計pivot売上!$83:$109,MATCH(集計2021年度売上old!$B10,集計pivot売上!$A$83:$A$109,0),MATCH(集計2021年度売上old!BH$5,集計pivot売上!$83:$83,0)),0)</f>
        <v>0</v>
      </c>
      <c r="BK10" s="57">
        <f>IFERROR(INDEX(集計pivot売上!$118:$137,MATCH(集計2021年度売上old!$B10,集計pivot売上!$A$118:$A$137,0),MATCH(集計2021年度売上old!BH$5,集計pivot売上!$118:$118,0)),0)</f>
        <v>0</v>
      </c>
      <c r="BL10" s="58">
        <f>IFERROR(INDEX(集計pivot売上!$151:$170,MATCH(集計2021年度売上old!$B10,集計pivot売上!$A$151:$A$170,0),MATCH(集計2021年度売上old!BH$5,集計pivot売上!$151:$151,0)),0)</f>
        <v>0</v>
      </c>
      <c r="BM10" s="61">
        <f>IFERROR(INDEX(集計pivot売上!$54:$73,MATCH(集計2021年度売上old!$B10,集計pivot売上!$A$54:$A$73,0),MATCH(集計2021年度売上old!BH$5,集計pivot売上!$54:$54,0)),0)</f>
        <v>0</v>
      </c>
      <c r="BN10" s="59">
        <f t="shared" si="9"/>
        <v>0</v>
      </c>
      <c r="BO10" s="54">
        <f>IFERROR(INDEX(集計pivot売上!$3:$22,MATCH(集計2021年度売上old!$B10,集計pivot売上!$A$3:$A$22,0),MATCH(集計2021年度売上old!BO$5,集計pivot売上!$3:$3,0)),0)</f>
        <v>0</v>
      </c>
      <c r="BP10" s="55">
        <f>IFERROR(INDEX(集計pivot売上!$28:$47,MATCH(集計2021年度売上old!$B10,集計pivot売上!$A$28:$A$47,0),MATCH(集計2021年度売上old!BO$5,集計pivot売上!$28:$28,0)),0)</f>
        <v>0</v>
      </c>
      <c r="BQ10" s="56">
        <f>IFERROR(INDEX(集計pivot売上!$83:$109,MATCH(集計2021年度売上old!$B10,集計pivot売上!$A$83:$A$109,0),MATCH(集計2021年度売上old!BO$5,集計pivot売上!$83:$83,0)),0)</f>
        <v>0</v>
      </c>
      <c r="BR10" s="57">
        <f>IFERROR(INDEX(集計pivot売上!$118:$137,MATCH(集計2021年度売上old!$B10,集計pivot売上!$A$118:$A$137,0),MATCH(集計2021年度売上old!BO$5,集計pivot売上!$118:$118,0)),0)</f>
        <v>0</v>
      </c>
      <c r="BS10" s="58">
        <f>IFERROR(INDEX(集計pivot売上!$151:$170,MATCH(集計2021年度売上old!$B10,集計pivot売上!$A$151:$A$170,0),MATCH(集計2021年度売上old!BO$5,集計pivot売上!$151:$151,0)),0)</f>
        <v>0</v>
      </c>
      <c r="BT10" s="61">
        <f>IFERROR(INDEX(集計pivot売上!$54:$73,MATCH(集計2021年度売上old!$B10,集計pivot売上!$A$54:$A$73,0),MATCH(集計2021年度売上old!BO$5,集計pivot売上!$54:$54,0)),0)</f>
        <v>0</v>
      </c>
      <c r="BU10" s="59">
        <f t="shared" si="10"/>
        <v>0</v>
      </c>
      <c r="BV10" s="54">
        <f>IFERROR(INDEX(集計pivot売上!$3:$22,MATCH(集計2021年度売上old!$B10,集計pivot売上!$A$3:$A$22,0),MATCH(集計2021年度売上old!BV$5,集計pivot売上!$3:$3,0)),0)</f>
        <v>0</v>
      </c>
      <c r="BW10" s="55">
        <f>IFERROR(INDEX(集計pivot売上!$28:$47,MATCH(集計2021年度売上old!$B10,集計pivot売上!$A$28:$A$47,0),MATCH(集計2021年度売上old!BV$5,集計pivot売上!$28:$28,0)),0)</f>
        <v>0</v>
      </c>
      <c r="BX10" s="56">
        <f>IFERROR(INDEX(集計pivot売上!$83:$109,MATCH(集計2021年度売上old!$B10,集計pivot売上!$A$83:$A$109,0),MATCH(集計2021年度売上old!BV$5,集計pivot売上!$83:$83,0)),0)</f>
        <v>0</v>
      </c>
      <c r="BY10" s="57">
        <f>IFERROR(INDEX(集計pivot売上!$118:$137,MATCH(集計2021年度売上old!$B10,集計pivot売上!$A$118:$A$137,0),MATCH(集計2021年度売上old!BV$5,集計pivot売上!$118:$118,0)),0)</f>
        <v>0</v>
      </c>
      <c r="BZ10" s="58">
        <f>IFERROR(INDEX(集計pivot売上!$151:$170,MATCH(集計2021年度売上old!$B10,集計pivot売上!$A$151:$A$170,0),MATCH(集計2021年度売上old!BV$5,集計pivot売上!$151:$151,0)),0)</f>
        <v>0</v>
      </c>
      <c r="CA10" s="61">
        <f>IFERROR(INDEX(集計pivot売上!$54:$73,MATCH(集計2021年度売上old!$B10,集計pivot売上!$A$54:$A$73,0),MATCH(集計2021年度売上old!BV$5,集計pivot売上!$54:$54,0)),0)</f>
        <v>0</v>
      </c>
      <c r="CB10" s="59">
        <f t="shared" si="11"/>
        <v>0</v>
      </c>
      <c r="CC10" s="54">
        <f>IFERROR(INDEX(集計pivot売上!$3:$22,MATCH(集計2021年度売上old!$B10,集計pivot売上!$A$3:$A$22,0),MATCH(集計2021年度売上old!CC$5,集計pivot売上!$3:$3,0)),0)</f>
        <v>0</v>
      </c>
      <c r="CD10" s="55">
        <f>IFERROR(INDEX(集計pivot売上!$28:$47,MATCH(集計2021年度売上old!$B10,集計pivot売上!$A$28:$A$47,0),MATCH(集計2021年度売上old!CC$5,集計pivot売上!$28:$28,0)),0)</f>
        <v>0</v>
      </c>
      <c r="CE10" s="56">
        <f>IFERROR(INDEX(集計pivot売上!$83:$109,MATCH(集計2021年度売上old!$B10,集計pivot売上!$A$83:$A$109,0),MATCH(集計2021年度売上old!CC$5,集計pivot売上!$83:$83,0)),0)</f>
        <v>0</v>
      </c>
      <c r="CF10" s="57">
        <f>IFERROR(INDEX(集計pivot売上!$118:$137,MATCH(集計2021年度売上old!$B10,集計pivot売上!$A$118:$A$137,0),MATCH(集計2021年度売上old!CC$5,集計pivot売上!$118:$118,0)),0)</f>
        <v>0</v>
      </c>
      <c r="CG10" s="58">
        <f>IFERROR(INDEX(集計pivot売上!$151:$170,MATCH(集計2021年度売上old!$B10,集計pivot売上!$A$151:$A$170,0),MATCH(集計2021年度売上old!CC$5,集計pivot売上!$151:$151,0)),0)</f>
        <v>0</v>
      </c>
      <c r="CH10" s="61">
        <f>IFERROR(INDEX(集計pivot売上!$54:$73,MATCH(集計2021年度売上old!$B10,集計pivot売上!$A$54:$A$73,0),MATCH(集計2021年度売上old!CC$5,集計pivot売上!$54:$54,0)),0)</f>
        <v>0</v>
      </c>
      <c r="CI10" s="63">
        <f t="shared" si="12"/>
        <v>0</v>
      </c>
      <c r="CK10" t="str">
        <f t="shared" si="0"/>
        <v>単式蒸留焼酎</v>
      </c>
      <c r="CL10" s="46">
        <f t="shared" si="13"/>
        <v>0</v>
      </c>
      <c r="CM10" s="46">
        <f t="shared" si="14"/>
        <v>0</v>
      </c>
      <c r="CN10" s="46">
        <f t="shared" si="15"/>
        <v>0</v>
      </c>
    </row>
    <row r="11" spans="2:92" s="46" customFormat="1" x14ac:dyDescent="0.55000000000000004">
      <c r="B11" s="52" t="str">
        <f>'master（記入例）'!AL7</f>
        <v>みりん</v>
      </c>
      <c r="C11" s="53">
        <v>0</v>
      </c>
      <c r="D11" s="54">
        <f>IFERROR(INDEX(集計pivot売上!$3:$22,MATCH(集計2021年度売上old!$B11,集計pivot売上!$A$3:$A$22,0),MATCH(集計2021年度売上old!D$5,集計pivot売上!$3:$3,0)),0)</f>
        <v>0</v>
      </c>
      <c r="E11" s="55">
        <f>IFERROR(INDEX(集計pivot売上!$28:$47,MATCH(集計2021年度売上old!$B11,集計pivot売上!$A$28:$A$47,0),MATCH(集計2021年度売上old!D$5,集計pivot売上!$28:$28,0)),0)</f>
        <v>0</v>
      </c>
      <c r="F11" s="56">
        <f>IFERROR(INDEX(集計pivot売上!$83:$109,MATCH(集計2021年度売上old!$B11,集計pivot売上!$A$83:$A$109,0),MATCH(集計2021年度売上old!D$5,集計pivot売上!$83:$83,0)),0)</f>
        <v>0</v>
      </c>
      <c r="G11" s="57">
        <f>IFERROR(INDEX(集計pivot売上!$118:$137,MATCH(集計2021年度売上old!$B11,集計pivot売上!$A$118:$A$137,0),MATCH(集計2021年度売上old!D$5,集計pivot売上!$118:$118,0)),0)</f>
        <v>0</v>
      </c>
      <c r="H11" s="58">
        <f>IFERROR(INDEX(集計pivot売上!$151:$170,MATCH(集計2021年度売上old!$B11,集計pivot売上!$A$151:$A$170,0),MATCH(集計2021年度売上old!D$5,集計pivot売上!$151:$151,0)),0)</f>
        <v>0</v>
      </c>
      <c r="I11" s="61">
        <f>IFERROR(INDEX(集計pivot売上!$54:$73,MATCH(集計2021年度売上old!$B11,集計pivot売上!$A$54:$A$73,0),MATCH(集計2021年度売上old!D$5,集計pivot売上!$54:$54,0)),0)</f>
        <v>0</v>
      </c>
      <c r="J11" s="59">
        <f t="shared" si="1"/>
        <v>0</v>
      </c>
      <c r="K11" s="54">
        <f>IFERROR(INDEX(集計pivot売上!$3:$22,MATCH(集計2021年度売上old!$B11,集計pivot売上!$A$3:$A$22,0),MATCH(集計2021年度売上old!K$5,集計pivot売上!$3:$3,0)),0)</f>
        <v>0</v>
      </c>
      <c r="L11" s="55">
        <f>IFERROR(INDEX(集計pivot売上!$28:$47,MATCH(集計2021年度売上old!$B11,集計pivot売上!$A$28:$A$47,0),MATCH(集計2021年度売上old!K$5,集計pivot売上!$28:$28,0)),0)</f>
        <v>0</v>
      </c>
      <c r="M11" s="56">
        <f>IFERROR(INDEX(集計pivot売上!$83:$109,MATCH(集計2021年度売上old!$B11,集計pivot売上!$A$83:$A$109,0),MATCH(集計2021年度売上old!K$5,集計pivot売上!$83:$83,0)),0)</f>
        <v>0</v>
      </c>
      <c r="N11" s="57">
        <f>IFERROR(INDEX(集計pivot売上!$118:$137,MATCH(集計2021年度売上old!$B11,集計pivot売上!$A$118:$A$137,0),MATCH(集計2021年度売上old!K$5,集計pivot売上!$118:$118,0)),0)</f>
        <v>0</v>
      </c>
      <c r="O11" s="58">
        <f>IFERROR(INDEX(集計pivot売上!$151:$170,MATCH(集計2021年度売上old!$B11,集計pivot売上!$A$151:$A$170,0),MATCH(集計2021年度売上old!K$5,集計pivot売上!$151:$151,0)),0)</f>
        <v>0</v>
      </c>
      <c r="P11" s="61">
        <f>IFERROR(INDEX(集計pivot売上!$54:$73,MATCH(集計2021年度売上old!$B11,集計pivot売上!$A$54:$A$73,0),MATCH(集計2021年度売上old!K$5,集計pivot売上!$54:$54,0)),0)</f>
        <v>0</v>
      </c>
      <c r="Q11" s="59">
        <f t="shared" si="2"/>
        <v>0</v>
      </c>
      <c r="R11" s="54">
        <f>IFERROR(INDEX(集計pivot売上!$3:$22,MATCH(集計2021年度売上old!$B11,集計pivot売上!$A$3:$A$22,0),MATCH(集計2021年度売上old!R$5,集計pivot売上!$3:$3,0)),0)</f>
        <v>0</v>
      </c>
      <c r="S11" s="55">
        <f>IFERROR(INDEX(集計pivot売上!$28:$47,MATCH(集計2021年度売上old!$B11,集計pivot売上!$A$28:$A$47,0),MATCH(集計2021年度売上old!R$5,集計pivot売上!$28:$28,0)),0)</f>
        <v>0</v>
      </c>
      <c r="T11" s="56">
        <f>IFERROR(INDEX(集計pivot売上!$83:$109,MATCH(集計2021年度売上old!$B11,集計pivot売上!$A$83:$A$109,0),MATCH(集計2021年度売上old!R$5,集計pivot売上!$83:$83,0)),0)</f>
        <v>0</v>
      </c>
      <c r="U11" s="57">
        <f>IFERROR(INDEX(集計pivot売上!$118:$137,MATCH(集計2021年度売上old!$B11,集計pivot売上!$A$118:$A$137,0),MATCH(集計2021年度売上old!R$5,集計pivot売上!$118:$118,0)),0)</f>
        <v>0</v>
      </c>
      <c r="V11" s="58">
        <f>IFERROR(INDEX(集計pivot売上!$151:$170,MATCH(集計2021年度売上old!$B11,集計pivot売上!$A$151:$A$170,0),MATCH(集計2021年度売上old!R$5,集計pivot売上!$151:$151,0)),0)</f>
        <v>0</v>
      </c>
      <c r="W11" s="61">
        <f>IFERROR(INDEX(集計pivot売上!$54:$73,MATCH(集計2021年度売上old!$B11,集計pivot売上!$A$54:$A$73,0),MATCH(集計2021年度売上old!R$5,集計pivot売上!$54:$54,0)),0)</f>
        <v>0</v>
      </c>
      <c r="X11" s="59">
        <f t="shared" si="3"/>
        <v>0</v>
      </c>
      <c r="Y11" s="54">
        <f>IFERROR(INDEX(集計pivot売上!$3:$22,MATCH(集計2021年度売上old!$B11,集計pivot売上!$A$3:$A$22,0),MATCH(集計2021年度売上old!Y$5,集計pivot売上!$3:$3,0)),0)</f>
        <v>0</v>
      </c>
      <c r="Z11" s="55">
        <f>IFERROR(INDEX(集計pivot売上!$28:$47,MATCH(集計2021年度売上old!$B11,集計pivot売上!$A$28:$A$47,0),MATCH(集計2021年度売上old!Y$5,集計pivot売上!$28:$28,0)),0)</f>
        <v>0</v>
      </c>
      <c r="AA11" s="56">
        <f>IFERROR(INDEX(集計pivot売上!$83:$109,MATCH(集計2021年度売上old!$B11,集計pivot売上!$A$83:$A$109,0),MATCH(集計2021年度売上old!Y$5,集計pivot売上!$83:$83,0)),0)</f>
        <v>0</v>
      </c>
      <c r="AB11" s="57">
        <f>IFERROR(INDEX(集計pivot売上!$118:$137,MATCH(集計2021年度売上old!$B11,集計pivot売上!$A$118:$A$137,0),MATCH(集計2021年度売上old!Y$5,集計pivot売上!$118:$118,0)),0)</f>
        <v>0</v>
      </c>
      <c r="AC11" s="58">
        <f>IFERROR(INDEX(集計pivot売上!$151:$170,MATCH(集計2021年度売上old!$B11,集計pivot売上!$A$151:$A$170,0),MATCH(集計2021年度売上old!Y$5,集計pivot売上!$151:$151,0)),0)</f>
        <v>0</v>
      </c>
      <c r="AD11" s="61">
        <f>IFERROR(INDEX(集計pivot売上!$54:$73,MATCH(集計2021年度売上old!$B11,集計pivot売上!$A$54:$A$73,0),MATCH(集計2021年度売上old!Y$5,集計pivot売上!$54:$54,0)),0)</f>
        <v>0</v>
      </c>
      <c r="AE11" s="59">
        <f t="shared" si="4"/>
        <v>0</v>
      </c>
      <c r="AF11" s="54">
        <f>IFERROR(INDEX(集計pivot売上!$3:$22,MATCH(集計2021年度売上old!$B11,集計pivot売上!$A$3:$A$22,0),MATCH(集計2021年度売上old!AF$5,集計pivot売上!$3:$3,0)),0)</f>
        <v>0</v>
      </c>
      <c r="AG11" s="55">
        <f>IFERROR(INDEX(集計pivot売上!$28:$47,MATCH(集計2021年度売上old!$B11,集計pivot売上!$A$28:$A$47,0),MATCH(集計2021年度売上old!AF$5,集計pivot売上!$28:$28,0)),0)</f>
        <v>0</v>
      </c>
      <c r="AH11" s="56">
        <f>IFERROR(INDEX(集計pivot売上!$83:$109,MATCH(集計2021年度売上old!$B11,集計pivot売上!$A$83:$A$109,0),MATCH(集計2021年度売上old!AF$5,集計pivot売上!$83:$83,0)),0)</f>
        <v>0</v>
      </c>
      <c r="AI11" s="57">
        <f>IFERROR(INDEX(集計pivot売上!$118:$137,MATCH(集計2021年度売上old!$B11,集計pivot売上!$A$118:$A$137,0),MATCH(集計2021年度売上old!AF$5,集計pivot売上!$118:$118,0)),0)</f>
        <v>0</v>
      </c>
      <c r="AJ11" s="58">
        <f>IFERROR(INDEX(集計pivot売上!$151:$170,MATCH(集計2021年度売上old!$B11,集計pivot売上!$A$151:$A$170,0),MATCH(集計2021年度売上old!AF$5,集計pivot売上!$151:$151,0)),0)</f>
        <v>0</v>
      </c>
      <c r="AK11" s="61">
        <f>IFERROR(INDEX(集計pivot売上!$54:$73,MATCH(集計2021年度売上old!$B11,集計pivot売上!$A$54:$A$73,0),MATCH(集計2021年度売上old!AF$5,集計pivot売上!$54:$54,0)),0)</f>
        <v>0</v>
      </c>
      <c r="AL11" s="59">
        <f t="shared" si="5"/>
        <v>0</v>
      </c>
      <c r="AM11" s="54">
        <f>IFERROR(INDEX(集計pivot売上!$3:$22,MATCH(集計2021年度売上old!$B11,集計pivot売上!$A$3:$A$22,0),MATCH(集計2021年度売上old!AM$5,集計pivot売上!$3:$3,0)),0)</f>
        <v>0</v>
      </c>
      <c r="AN11" s="55">
        <f>IFERROR(INDEX(集計pivot売上!$28:$47,MATCH(集計2021年度売上old!$B11,集計pivot売上!$A$28:$A$47,0),MATCH(集計2021年度売上old!AM$5,集計pivot売上!$28:$28,0)),0)</f>
        <v>0</v>
      </c>
      <c r="AO11" s="56">
        <f>IFERROR(INDEX(集計pivot売上!$83:$109,MATCH(集計2021年度売上old!$B11,集計pivot売上!$A$83:$A$109,0),MATCH(集計2021年度売上old!AM$5,集計pivot売上!$83:$83,0)),0)</f>
        <v>0</v>
      </c>
      <c r="AP11" s="57">
        <f>IFERROR(INDEX(集計pivot売上!$118:$137,MATCH(集計2021年度売上old!$B11,集計pivot売上!$A$118:$A$137,0),MATCH(集計2021年度売上old!AM$5,集計pivot売上!$118:$118,0)),0)</f>
        <v>0</v>
      </c>
      <c r="AQ11" s="58">
        <f>IFERROR(INDEX(集計pivot売上!$151:$170,MATCH(集計2021年度売上old!$B11,集計pivot売上!$A$151:$A$170,0),MATCH(集計2021年度売上old!AM$5,集計pivot売上!$151:$151,0)),0)</f>
        <v>0</v>
      </c>
      <c r="AR11" s="61">
        <f>IFERROR(INDEX(集計pivot売上!$54:$73,MATCH(集計2021年度売上old!$B11,集計pivot売上!$A$54:$A$73,0),MATCH(集計2021年度売上old!AM$5,集計pivot売上!$54:$54,0)),0)</f>
        <v>0</v>
      </c>
      <c r="AS11" s="59">
        <f t="shared" si="6"/>
        <v>0</v>
      </c>
      <c r="AT11" s="54">
        <f>IFERROR(INDEX(集計pivot売上!$3:$22,MATCH(集計2021年度売上old!$B11,集計pivot売上!$A$3:$A$22,0),MATCH(集計2021年度売上old!AT$5,集計pivot売上!$3:$3,0)),0)</f>
        <v>0</v>
      </c>
      <c r="AU11" s="55">
        <f>IFERROR(INDEX(集計pivot売上!$28:$47,MATCH(集計2021年度売上old!$B11,集計pivot売上!$A$28:$A$47,0),MATCH(集計2021年度売上old!AT$5,集計pivot売上!$28:$28,0)),0)</f>
        <v>0</v>
      </c>
      <c r="AV11" s="56">
        <f>IFERROR(INDEX(集計pivot売上!$83:$109,MATCH(集計2021年度売上old!$B11,集計pivot売上!$A$83:$A$109,0),MATCH(集計2021年度売上old!AT$5,集計pivot売上!$83:$83,0)),0)</f>
        <v>0</v>
      </c>
      <c r="AW11" s="57">
        <f>IFERROR(INDEX(集計pivot売上!$118:$137,MATCH(集計2021年度売上old!$B11,集計pivot売上!$A$118:$A$137,0),MATCH(集計2021年度売上old!AT$5,集計pivot売上!$118:$118,0)),0)</f>
        <v>0</v>
      </c>
      <c r="AX11" s="58">
        <f>IFERROR(INDEX(集計pivot売上!$151:$170,MATCH(集計2021年度売上old!$B11,集計pivot売上!$A$151:$A$170,0),MATCH(集計2021年度売上old!AT$5,集計pivot売上!$151:$151,0)),0)</f>
        <v>0</v>
      </c>
      <c r="AY11" s="61">
        <f>IFERROR(INDEX(集計pivot売上!$54:$73,MATCH(集計2021年度売上old!$B11,集計pivot売上!$A$54:$A$73,0),MATCH(集計2021年度売上old!AT$5,集計pivot売上!$54:$54,0)),0)</f>
        <v>0</v>
      </c>
      <c r="AZ11" s="59">
        <f t="shared" si="7"/>
        <v>0</v>
      </c>
      <c r="BA11" s="54">
        <f>IFERROR(INDEX(集計pivot売上!$3:$22,MATCH(集計2021年度売上old!$B11,集計pivot売上!$A$3:$A$22,0),MATCH(集計2021年度売上old!BA$5,集計pivot売上!$3:$3,0)),0)</f>
        <v>0</v>
      </c>
      <c r="BB11" s="55">
        <f>IFERROR(INDEX(集計pivot売上!$28:$47,MATCH(集計2021年度売上old!$B11,集計pivot売上!$A$28:$A$47,0),MATCH(集計2021年度売上old!BA$5,集計pivot売上!$28:$28,0)),0)</f>
        <v>0</v>
      </c>
      <c r="BC11" s="56">
        <f>IFERROR(INDEX(集計pivot売上!$83:$109,MATCH(集計2021年度売上old!$B11,集計pivot売上!$A$83:$A$109,0),MATCH(集計2021年度売上old!BA$5,集計pivot売上!$83:$83,0)),0)</f>
        <v>0</v>
      </c>
      <c r="BD11" s="57">
        <f>IFERROR(INDEX(集計pivot売上!$118:$137,MATCH(集計2021年度売上old!$B11,集計pivot売上!$A$118:$A$137,0),MATCH(集計2021年度売上old!BA$5,集計pivot売上!$118:$118,0)),0)</f>
        <v>0</v>
      </c>
      <c r="BE11" s="58">
        <f>IFERROR(INDEX(集計pivot売上!$151:$170,MATCH(集計2021年度売上old!$B11,集計pivot売上!$A$151:$A$170,0),MATCH(集計2021年度売上old!BA$5,集計pivot売上!$151:$151,0)),0)</f>
        <v>0</v>
      </c>
      <c r="BF11" s="61">
        <f>IFERROR(INDEX(集計pivot売上!$54:$73,MATCH(集計2021年度売上old!$B11,集計pivot売上!$A$54:$A$73,0),MATCH(集計2021年度売上old!BA$5,集計pivot売上!$54:$54,0)),0)</f>
        <v>0</v>
      </c>
      <c r="BG11" s="59">
        <f t="shared" si="8"/>
        <v>0</v>
      </c>
      <c r="BH11" s="54">
        <f>IFERROR(INDEX(集計pivot売上!$3:$22,MATCH(集計2021年度売上old!$B11,集計pivot売上!$A$3:$A$22,0),MATCH(集計2021年度売上old!BH$5,集計pivot売上!$3:$3,0)),0)</f>
        <v>0</v>
      </c>
      <c r="BI11" s="55">
        <f>IFERROR(INDEX(集計pivot売上!$28:$47,MATCH(集計2021年度売上old!$B11,集計pivot売上!$A$28:$A$47,0),MATCH(集計2021年度売上old!BH$5,集計pivot売上!$28:$28,0)),0)</f>
        <v>0</v>
      </c>
      <c r="BJ11" s="56">
        <f>IFERROR(INDEX(集計pivot売上!$83:$109,MATCH(集計2021年度売上old!$B11,集計pivot売上!$A$83:$A$109,0),MATCH(集計2021年度売上old!BH$5,集計pivot売上!$83:$83,0)),0)</f>
        <v>0</v>
      </c>
      <c r="BK11" s="57">
        <f>IFERROR(INDEX(集計pivot売上!$118:$137,MATCH(集計2021年度売上old!$B11,集計pivot売上!$A$118:$A$137,0),MATCH(集計2021年度売上old!BH$5,集計pivot売上!$118:$118,0)),0)</f>
        <v>0</v>
      </c>
      <c r="BL11" s="58">
        <f>IFERROR(INDEX(集計pivot売上!$151:$170,MATCH(集計2021年度売上old!$B11,集計pivot売上!$A$151:$A$170,0),MATCH(集計2021年度売上old!BH$5,集計pivot売上!$151:$151,0)),0)</f>
        <v>0</v>
      </c>
      <c r="BM11" s="61">
        <f>IFERROR(INDEX(集計pivot売上!$54:$73,MATCH(集計2021年度売上old!$B11,集計pivot売上!$A$54:$A$73,0),MATCH(集計2021年度売上old!BH$5,集計pivot売上!$54:$54,0)),0)</f>
        <v>0</v>
      </c>
      <c r="BN11" s="59">
        <f t="shared" si="9"/>
        <v>0</v>
      </c>
      <c r="BO11" s="54">
        <f>IFERROR(INDEX(集計pivot売上!$3:$22,MATCH(集計2021年度売上old!$B11,集計pivot売上!$A$3:$A$22,0),MATCH(集計2021年度売上old!BO$5,集計pivot売上!$3:$3,0)),0)</f>
        <v>0</v>
      </c>
      <c r="BP11" s="55">
        <f>IFERROR(INDEX(集計pivot売上!$28:$47,MATCH(集計2021年度売上old!$B11,集計pivot売上!$A$28:$A$47,0),MATCH(集計2021年度売上old!BO$5,集計pivot売上!$28:$28,0)),0)</f>
        <v>0</v>
      </c>
      <c r="BQ11" s="56">
        <f>IFERROR(INDEX(集計pivot売上!$83:$109,MATCH(集計2021年度売上old!$B11,集計pivot売上!$A$83:$A$109,0),MATCH(集計2021年度売上old!BO$5,集計pivot売上!$83:$83,0)),0)</f>
        <v>0</v>
      </c>
      <c r="BR11" s="57">
        <f>IFERROR(INDEX(集計pivot売上!$118:$137,MATCH(集計2021年度売上old!$B11,集計pivot売上!$A$118:$A$137,0),MATCH(集計2021年度売上old!BO$5,集計pivot売上!$118:$118,0)),0)</f>
        <v>0</v>
      </c>
      <c r="BS11" s="58">
        <f>IFERROR(INDEX(集計pivot売上!$151:$170,MATCH(集計2021年度売上old!$B11,集計pivot売上!$A$151:$A$170,0),MATCH(集計2021年度売上old!BO$5,集計pivot売上!$151:$151,0)),0)</f>
        <v>0</v>
      </c>
      <c r="BT11" s="61">
        <f>IFERROR(INDEX(集計pivot売上!$54:$73,MATCH(集計2021年度売上old!$B11,集計pivot売上!$A$54:$A$73,0),MATCH(集計2021年度売上old!BO$5,集計pivot売上!$54:$54,0)),0)</f>
        <v>0</v>
      </c>
      <c r="BU11" s="59">
        <f t="shared" si="10"/>
        <v>0</v>
      </c>
      <c r="BV11" s="54">
        <f>IFERROR(INDEX(集計pivot売上!$3:$22,MATCH(集計2021年度売上old!$B11,集計pivot売上!$A$3:$A$22,0),MATCH(集計2021年度売上old!BV$5,集計pivot売上!$3:$3,0)),0)</f>
        <v>0</v>
      </c>
      <c r="BW11" s="55">
        <f>IFERROR(INDEX(集計pivot売上!$28:$47,MATCH(集計2021年度売上old!$B11,集計pivot売上!$A$28:$A$47,0),MATCH(集計2021年度売上old!BV$5,集計pivot売上!$28:$28,0)),0)</f>
        <v>0</v>
      </c>
      <c r="BX11" s="56">
        <f>IFERROR(INDEX(集計pivot売上!$83:$109,MATCH(集計2021年度売上old!$B11,集計pivot売上!$A$83:$A$109,0),MATCH(集計2021年度売上old!BV$5,集計pivot売上!$83:$83,0)),0)</f>
        <v>0</v>
      </c>
      <c r="BY11" s="57">
        <f>IFERROR(INDEX(集計pivot売上!$118:$137,MATCH(集計2021年度売上old!$B11,集計pivot売上!$A$118:$A$137,0),MATCH(集計2021年度売上old!BV$5,集計pivot売上!$118:$118,0)),0)</f>
        <v>0</v>
      </c>
      <c r="BZ11" s="58">
        <f>IFERROR(INDEX(集計pivot売上!$151:$170,MATCH(集計2021年度売上old!$B11,集計pivot売上!$A$151:$A$170,0),MATCH(集計2021年度売上old!BV$5,集計pivot売上!$151:$151,0)),0)</f>
        <v>0</v>
      </c>
      <c r="CA11" s="61">
        <f>IFERROR(INDEX(集計pivot売上!$54:$73,MATCH(集計2021年度売上old!$B11,集計pivot売上!$A$54:$A$73,0),MATCH(集計2021年度売上old!BV$5,集計pivot売上!$54:$54,0)),0)</f>
        <v>0</v>
      </c>
      <c r="CB11" s="59">
        <f t="shared" si="11"/>
        <v>0</v>
      </c>
      <c r="CC11" s="54">
        <f>IFERROR(INDEX(集計pivot売上!$3:$22,MATCH(集計2021年度売上old!$B11,集計pivot売上!$A$3:$A$22,0),MATCH(集計2021年度売上old!CC$5,集計pivot売上!$3:$3,0)),0)</f>
        <v>0</v>
      </c>
      <c r="CD11" s="55">
        <f>IFERROR(INDEX(集計pivot売上!$28:$47,MATCH(集計2021年度売上old!$B11,集計pivot売上!$A$28:$A$47,0),MATCH(集計2021年度売上old!CC$5,集計pivot売上!$28:$28,0)),0)</f>
        <v>0</v>
      </c>
      <c r="CE11" s="56">
        <f>IFERROR(INDEX(集計pivot売上!$83:$109,MATCH(集計2021年度売上old!$B11,集計pivot売上!$A$83:$A$109,0),MATCH(集計2021年度売上old!CC$5,集計pivot売上!$83:$83,0)),0)</f>
        <v>0</v>
      </c>
      <c r="CF11" s="57">
        <f>IFERROR(INDEX(集計pivot売上!$118:$137,MATCH(集計2021年度売上old!$B11,集計pivot売上!$A$118:$A$137,0),MATCH(集計2021年度売上old!CC$5,集計pivot売上!$118:$118,0)),0)</f>
        <v>0</v>
      </c>
      <c r="CG11" s="58">
        <f>IFERROR(INDEX(集計pivot売上!$151:$170,MATCH(集計2021年度売上old!$B11,集計pivot売上!$A$151:$A$170,0),MATCH(集計2021年度売上old!CC$5,集計pivot売上!$151:$151,0)),0)</f>
        <v>0</v>
      </c>
      <c r="CH11" s="61">
        <f>IFERROR(INDEX(集計pivot売上!$54:$73,MATCH(集計2021年度売上old!$B11,集計pivot売上!$A$54:$A$73,0),MATCH(集計2021年度売上old!CC$5,集計pivot売上!$54:$54,0)),0)</f>
        <v>0</v>
      </c>
      <c r="CI11" s="63">
        <f t="shared" si="12"/>
        <v>0</v>
      </c>
      <c r="CK11" t="str">
        <f t="shared" si="0"/>
        <v>みりん</v>
      </c>
      <c r="CL11" s="46">
        <f t="shared" si="13"/>
        <v>0</v>
      </c>
      <c r="CM11" s="46">
        <f t="shared" si="14"/>
        <v>0</v>
      </c>
      <c r="CN11" s="46">
        <f t="shared" si="15"/>
        <v>0</v>
      </c>
    </row>
    <row r="12" spans="2:92" s="46" customFormat="1" x14ac:dyDescent="0.55000000000000004">
      <c r="B12" s="52" t="str">
        <f>'master（記入例）'!AL8</f>
        <v>ビール</v>
      </c>
      <c r="C12" s="53">
        <v>940</v>
      </c>
      <c r="D12" s="54">
        <f>IFERROR(INDEX(集計pivot売上!$3:$22,MATCH(集計2021年度売上old!$B12,集計pivot売上!$A$3:$A$22,0),MATCH(集計2021年度売上old!D$5,集計pivot売上!$3:$3,0)),0)</f>
        <v>0</v>
      </c>
      <c r="E12" s="55">
        <f>IFERROR(INDEX(集計pivot売上!$28:$47,MATCH(集計2021年度売上old!$B12,集計pivot売上!$A$28:$A$47,0),MATCH(集計2021年度売上old!D$5,集計pivot売上!$28:$28,0)),0)</f>
        <v>0</v>
      </c>
      <c r="F12" s="56">
        <f>IFERROR(INDEX(集計pivot売上!$83:$109,MATCH(集計2021年度売上old!$B12,集計pivot売上!$A$83:$A$109,0),MATCH(集計2021年度売上old!D$5,集計pivot売上!$83:$83,0)),0)</f>
        <v>0</v>
      </c>
      <c r="G12" s="57">
        <f>IFERROR(INDEX(集計pivot売上!$118:$137,MATCH(集計2021年度売上old!$B12,集計pivot売上!$A$118:$A$137,0),MATCH(集計2021年度売上old!D$5,集計pivot売上!$118:$118,0)),0)</f>
        <v>0</v>
      </c>
      <c r="H12" s="58">
        <f>IFERROR(INDEX(集計pivot売上!$151:$170,MATCH(集計2021年度売上old!$B12,集計pivot売上!$A$151:$A$170,0),MATCH(集計2021年度売上old!D$5,集計pivot売上!$151:$151,0)),0)</f>
        <v>0</v>
      </c>
      <c r="I12" s="61">
        <f>IFERROR(INDEX(集計pivot売上!$54:$73,MATCH(集計2021年度売上old!$B12,集計pivot売上!$A$54:$A$73,0),MATCH(集計2021年度売上old!D$5,集計pivot売上!$54:$54,0)),0)</f>
        <v>0</v>
      </c>
      <c r="J12" s="59">
        <f t="shared" si="1"/>
        <v>940</v>
      </c>
      <c r="K12" s="54">
        <f>IFERROR(INDEX(集計pivot売上!$3:$22,MATCH(集計2021年度売上old!$B12,集計pivot売上!$A$3:$A$22,0),MATCH(集計2021年度売上old!K$5,集計pivot売上!$3:$3,0)),0)</f>
        <v>0</v>
      </c>
      <c r="L12" s="55">
        <f>IFERROR(INDEX(集計pivot売上!$28:$47,MATCH(集計2021年度売上old!$B12,集計pivot売上!$A$28:$A$47,0),MATCH(集計2021年度売上old!K$5,集計pivot売上!$28:$28,0)),0)</f>
        <v>0</v>
      </c>
      <c r="M12" s="56">
        <f>IFERROR(INDEX(集計pivot売上!$83:$109,MATCH(集計2021年度売上old!$B12,集計pivot売上!$A$83:$A$109,0),MATCH(集計2021年度売上old!K$5,集計pivot売上!$83:$83,0)),0)</f>
        <v>0</v>
      </c>
      <c r="N12" s="57">
        <f>IFERROR(INDEX(集計pivot売上!$118:$137,MATCH(集計2021年度売上old!$B12,集計pivot売上!$A$118:$A$137,0),MATCH(集計2021年度売上old!K$5,集計pivot売上!$118:$118,0)),0)</f>
        <v>0</v>
      </c>
      <c r="O12" s="58">
        <f>IFERROR(INDEX(集計pivot売上!$151:$170,MATCH(集計2021年度売上old!$B12,集計pivot売上!$A$151:$A$170,0),MATCH(集計2021年度売上old!K$5,集計pivot売上!$151:$151,0)),0)</f>
        <v>0</v>
      </c>
      <c r="P12" s="61">
        <f>IFERROR(INDEX(集計pivot売上!$54:$73,MATCH(集計2021年度売上old!$B12,集計pivot売上!$A$54:$A$73,0),MATCH(集計2021年度売上old!K$5,集計pivot売上!$54:$54,0)),0)</f>
        <v>0</v>
      </c>
      <c r="Q12" s="59">
        <f t="shared" si="2"/>
        <v>940</v>
      </c>
      <c r="R12" s="54">
        <f>IFERROR(INDEX(集計pivot売上!$3:$22,MATCH(集計2021年度売上old!$B12,集計pivot売上!$A$3:$A$22,0),MATCH(集計2021年度売上old!R$5,集計pivot売上!$3:$3,0)),0)</f>
        <v>0</v>
      </c>
      <c r="S12" s="55">
        <f>IFERROR(INDEX(集計pivot売上!$28:$47,MATCH(集計2021年度売上old!$B12,集計pivot売上!$A$28:$A$47,0),MATCH(集計2021年度売上old!R$5,集計pivot売上!$28:$28,0)),0)</f>
        <v>0</v>
      </c>
      <c r="T12" s="56">
        <f>IFERROR(INDEX(集計pivot売上!$83:$109,MATCH(集計2021年度売上old!$B12,集計pivot売上!$A$83:$A$109,0),MATCH(集計2021年度売上old!R$5,集計pivot売上!$83:$83,0)),0)</f>
        <v>0</v>
      </c>
      <c r="U12" s="57">
        <f>IFERROR(INDEX(集計pivot売上!$118:$137,MATCH(集計2021年度売上old!$B12,集計pivot売上!$A$118:$A$137,0),MATCH(集計2021年度売上old!R$5,集計pivot売上!$118:$118,0)),0)</f>
        <v>0</v>
      </c>
      <c r="V12" s="58">
        <f>IFERROR(INDEX(集計pivot売上!$151:$170,MATCH(集計2021年度売上old!$B12,集計pivot売上!$A$151:$A$170,0),MATCH(集計2021年度売上old!R$5,集計pivot売上!$151:$151,0)),0)</f>
        <v>0</v>
      </c>
      <c r="W12" s="61">
        <f>IFERROR(INDEX(集計pivot売上!$54:$73,MATCH(集計2021年度売上old!$B12,集計pivot売上!$A$54:$A$73,0),MATCH(集計2021年度売上old!R$5,集計pivot売上!$54:$54,0)),0)</f>
        <v>0</v>
      </c>
      <c r="X12" s="59">
        <f t="shared" si="3"/>
        <v>940</v>
      </c>
      <c r="Y12" s="54">
        <f>IFERROR(INDEX(集計pivot売上!$3:$22,MATCH(集計2021年度売上old!$B12,集計pivot売上!$A$3:$A$22,0),MATCH(集計2021年度売上old!Y$5,集計pivot売上!$3:$3,0)),0)</f>
        <v>0</v>
      </c>
      <c r="Z12" s="55">
        <f>IFERROR(INDEX(集計pivot売上!$28:$47,MATCH(集計2021年度売上old!$B12,集計pivot売上!$A$28:$A$47,0),MATCH(集計2021年度売上old!Y$5,集計pivot売上!$28:$28,0)),0)</f>
        <v>0</v>
      </c>
      <c r="AA12" s="56">
        <f>IFERROR(INDEX(集計pivot売上!$83:$109,MATCH(集計2021年度売上old!$B12,集計pivot売上!$A$83:$A$109,0),MATCH(集計2021年度売上old!Y$5,集計pivot売上!$83:$83,0)),0)</f>
        <v>0</v>
      </c>
      <c r="AB12" s="57">
        <f>IFERROR(INDEX(集計pivot売上!$118:$137,MATCH(集計2021年度売上old!$B12,集計pivot売上!$A$118:$A$137,0),MATCH(集計2021年度売上old!Y$5,集計pivot売上!$118:$118,0)),0)</f>
        <v>0</v>
      </c>
      <c r="AC12" s="58">
        <f>IFERROR(INDEX(集計pivot売上!$151:$170,MATCH(集計2021年度売上old!$B12,集計pivot売上!$A$151:$A$170,0),MATCH(集計2021年度売上old!Y$5,集計pivot売上!$151:$151,0)),0)</f>
        <v>0</v>
      </c>
      <c r="AD12" s="61">
        <f>IFERROR(INDEX(集計pivot売上!$54:$73,MATCH(集計2021年度売上old!$B12,集計pivot売上!$A$54:$A$73,0),MATCH(集計2021年度売上old!Y$5,集計pivot売上!$54:$54,0)),0)</f>
        <v>0</v>
      </c>
      <c r="AE12" s="59">
        <f t="shared" si="4"/>
        <v>940</v>
      </c>
      <c r="AF12" s="54">
        <f>IFERROR(INDEX(集計pivot売上!$3:$22,MATCH(集計2021年度売上old!$B12,集計pivot売上!$A$3:$A$22,0),MATCH(集計2021年度売上old!AF$5,集計pivot売上!$3:$3,0)),0)</f>
        <v>0</v>
      </c>
      <c r="AG12" s="55">
        <f>IFERROR(INDEX(集計pivot売上!$28:$47,MATCH(集計2021年度売上old!$B12,集計pivot売上!$A$28:$A$47,0),MATCH(集計2021年度売上old!AF$5,集計pivot売上!$28:$28,0)),0)</f>
        <v>0</v>
      </c>
      <c r="AH12" s="56">
        <f>IFERROR(INDEX(集計pivot売上!$83:$109,MATCH(集計2021年度売上old!$B12,集計pivot売上!$A$83:$A$109,0),MATCH(集計2021年度売上old!AF$5,集計pivot売上!$83:$83,0)),0)</f>
        <v>0</v>
      </c>
      <c r="AI12" s="57">
        <f>IFERROR(INDEX(集計pivot売上!$118:$137,MATCH(集計2021年度売上old!$B12,集計pivot売上!$A$118:$A$137,0),MATCH(集計2021年度売上old!AF$5,集計pivot売上!$118:$118,0)),0)</f>
        <v>0</v>
      </c>
      <c r="AJ12" s="58">
        <f>IFERROR(INDEX(集計pivot売上!$151:$170,MATCH(集計2021年度売上old!$B12,集計pivot売上!$A$151:$A$170,0),MATCH(集計2021年度売上old!AF$5,集計pivot売上!$151:$151,0)),0)</f>
        <v>0</v>
      </c>
      <c r="AK12" s="61">
        <f>IFERROR(INDEX(集計pivot売上!$54:$73,MATCH(集計2021年度売上old!$B12,集計pivot売上!$A$54:$A$73,0),MATCH(集計2021年度売上old!AF$5,集計pivot売上!$54:$54,0)),0)</f>
        <v>0</v>
      </c>
      <c r="AL12" s="59">
        <f t="shared" si="5"/>
        <v>940</v>
      </c>
      <c r="AM12" s="54">
        <f>IFERROR(INDEX(集計pivot売上!$3:$22,MATCH(集計2021年度売上old!$B12,集計pivot売上!$A$3:$A$22,0),MATCH(集計2021年度売上old!AM$5,集計pivot売上!$3:$3,0)),0)</f>
        <v>0</v>
      </c>
      <c r="AN12" s="55">
        <f>IFERROR(INDEX(集計pivot売上!$28:$47,MATCH(集計2021年度売上old!$B12,集計pivot売上!$A$28:$A$47,0),MATCH(集計2021年度売上old!AM$5,集計pivot売上!$28:$28,0)),0)</f>
        <v>0</v>
      </c>
      <c r="AO12" s="56">
        <f>IFERROR(INDEX(集計pivot売上!$83:$109,MATCH(集計2021年度売上old!$B12,集計pivot売上!$A$83:$A$109,0),MATCH(集計2021年度売上old!AM$5,集計pivot売上!$83:$83,0)),0)</f>
        <v>0</v>
      </c>
      <c r="AP12" s="57">
        <f>IFERROR(INDEX(集計pivot売上!$118:$137,MATCH(集計2021年度売上old!$B12,集計pivot売上!$A$118:$A$137,0),MATCH(集計2021年度売上old!AM$5,集計pivot売上!$118:$118,0)),0)</f>
        <v>0</v>
      </c>
      <c r="AQ12" s="58">
        <f>IFERROR(INDEX(集計pivot売上!$151:$170,MATCH(集計2021年度売上old!$B12,集計pivot売上!$A$151:$A$170,0),MATCH(集計2021年度売上old!AM$5,集計pivot売上!$151:$151,0)),0)</f>
        <v>0</v>
      </c>
      <c r="AR12" s="61">
        <f>IFERROR(INDEX(集計pivot売上!$54:$73,MATCH(集計2021年度売上old!$B12,集計pivot売上!$A$54:$A$73,0),MATCH(集計2021年度売上old!AM$5,集計pivot売上!$54:$54,0)),0)</f>
        <v>0</v>
      </c>
      <c r="AS12" s="59">
        <f t="shared" si="6"/>
        <v>940</v>
      </c>
      <c r="AT12" s="54">
        <f>IFERROR(INDEX(集計pivot売上!$3:$22,MATCH(集計2021年度売上old!$B12,集計pivot売上!$A$3:$A$22,0),MATCH(集計2021年度売上old!AT$5,集計pivot売上!$3:$3,0)),0)</f>
        <v>0</v>
      </c>
      <c r="AU12" s="55">
        <f>IFERROR(INDEX(集計pivot売上!$28:$47,MATCH(集計2021年度売上old!$B12,集計pivot売上!$A$28:$A$47,0),MATCH(集計2021年度売上old!AT$5,集計pivot売上!$28:$28,0)),0)</f>
        <v>0</v>
      </c>
      <c r="AV12" s="56">
        <f>IFERROR(INDEX(集計pivot売上!$83:$109,MATCH(集計2021年度売上old!$B12,集計pivot売上!$A$83:$A$109,0),MATCH(集計2021年度売上old!AT$5,集計pivot売上!$83:$83,0)),0)</f>
        <v>0</v>
      </c>
      <c r="AW12" s="57">
        <f>IFERROR(INDEX(集計pivot売上!$118:$137,MATCH(集計2021年度売上old!$B12,集計pivot売上!$A$118:$A$137,0),MATCH(集計2021年度売上old!AT$5,集計pivot売上!$118:$118,0)),0)</f>
        <v>0</v>
      </c>
      <c r="AX12" s="58">
        <f>IFERROR(INDEX(集計pivot売上!$151:$170,MATCH(集計2021年度売上old!$B12,集計pivot売上!$A$151:$A$170,0),MATCH(集計2021年度売上old!AT$5,集計pivot売上!$151:$151,0)),0)</f>
        <v>0</v>
      </c>
      <c r="AY12" s="61">
        <f>IFERROR(INDEX(集計pivot売上!$54:$73,MATCH(集計2021年度売上old!$B12,集計pivot売上!$A$54:$A$73,0),MATCH(集計2021年度売上old!AT$5,集計pivot売上!$54:$54,0)),0)</f>
        <v>0</v>
      </c>
      <c r="AZ12" s="59">
        <f t="shared" si="7"/>
        <v>940</v>
      </c>
      <c r="BA12" s="54">
        <f>IFERROR(INDEX(集計pivot売上!$3:$22,MATCH(集計2021年度売上old!$B12,集計pivot売上!$A$3:$A$22,0),MATCH(集計2021年度売上old!BA$5,集計pivot売上!$3:$3,0)),0)</f>
        <v>0</v>
      </c>
      <c r="BB12" s="55">
        <f>IFERROR(INDEX(集計pivot売上!$28:$47,MATCH(集計2021年度売上old!$B12,集計pivot売上!$A$28:$A$47,0),MATCH(集計2021年度売上old!BA$5,集計pivot売上!$28:$28,0)),0)</f>
        <v>0</v>
      </c>
      <c r="BC12" s="56">
        <f>IFERROR(INDEX(集計pivot売上!$83:$109,MATCH(集計2021年度売上old!$B12,集計pivot売上!$A$83:$A$109,0),MATCH(集計2021年度売上old!BA$5,集計pivot売上!$83:$83,0)),0)</f>
        <v>0</v>
      </c>
      <c r="BD12" s="57">
        <f>IFERROR(INDEX(集計pivot売上!$118:$137,MATCH(集計2021年度売上old!$B12,集計pivot売上!$A$118:$A$137,0),MATCH(集計2021年度売上old!BA$5,集計pivot売上!$118:$118,0)),0)</f>
        <v>0</v>
      </c>
      <c r="BE12" s="58">
        <f>IFERROR(INDEX(集計pivot売上!$151:$170,MATCH(集計2021年度売上old!$B12,集計pivot売上!$A$151:$A$170,0),MATCH(集計2021年度売上old!BA$5,集計pivot売上!$151:$151,0)),0)</f>
        <v>0</v>
      </c>
      <c r="BF12" s="61">
        <f>IFERROR(INDEX(集計pivot売上!$54:$73,MATCH(集計2021年度売上old!$B12,集計pivot売上!$A$54:$A$73,0),MATCH(集計2021年度売上old!BA$5,集計pivot売上!$54:$54,0)),0)</f>
        <v>0</v>
      </c>
      <c r="BG12" s="59">
        <f t="shared" si="8"/>
        <v>940</v>
      </c>
      <c r="BH12" s="54">
        <f>IFERROR(INDEX(集計pivot売上!$3:$22,MATCH(集計2021年度売上old!$B12,集計pivot売上!$A$3:$A$22,0),MATCH(集計2021年度売上old!BH$5,集計pivot売上!$3:$3,0)),0)</f>
        <v>0</v>
      </c>
      <c r="BI12" s="55">
        <f>IFERROR(INDEX(集計pivot売上!$28:$47,MATCH(集計2021年度売上old!$B12,集計pivot売上!$A$28:$A$47,0),MATCH(集計2021年度売上old!BH$5,集計pivot売上!$28:$28,0)),0)</f>
        <v>0</v>
      </c>
      <c r="BJ12" s="56">
        <f>IFERROR(INDEX(集計pivot売上!$83:$109,MATCH(集計2021年度売上old!$B12,集計pivot売上!$A$83:$A$109,0),MATCH(集計2021年度売上old!BH$5,集計pivot売上!$83:$83,0)),0)</f>
        <v>0</v>
      </c>
      <c r="BK12" s="57">
        <f>IFERROR(INDEX(集計pivot売上!$118:$137,MATCH(集計2021年度売上old!$B12,集計pivot売上!$A$118:$A$137,0),MATCH(集計2021年度売上old!BH$5,集計pivot売上!$118:$118,0)),0)</f>
        <v>0</v>
      </c>
      <c r="BL12" s="58">
        <f>IFERROR(INDEX(集計pivot売上!$151:$170,MATCH(集計2021年度売上old!$B12,集計pivot売上!$A$151:$A$170,0),MATCH(集計2021年度売上old!BH$5,集計pivot売上!$151:$151,0)),0)</f>
        <v>0</v>
      </c>
      <c r="BM12" s="61">
        <f>IFERROR(INDEX(集計pivot売上!$54:$73,MATCH(集計2021年度売上old!$B12,集計pivot売上!$A$54:$A$73,0),MATCH(集計2021年度売上old!BH$5,集計pivot売上!$54:$54,0)),0)</f>
        <v>0</v>
      </c>
      <c r="BN12" s="59">
        <f t="shared" si="9"/>
        <v>940</v>
      </c>
      <c r="BO12" s="54">
        <f>IFERROR(INDEX(集計pivot売上!$3:$22,MATCH(集計2021年度売上old!$B12,集計pivot売上!$A$3:$A$22,0),MATCH(集計2021年度売上old!BO$5,集計pivot売上!$3:$3,0)),0)</f>
        <v>0</v>
      </c>
      <c r="BP12" s="55">
        <f>IFERROR(INDEX(集計pivot売上!$28:$47,MATCH(集計2021年度売上old!$B12,集計pivot売上!$A$28:$A$47,0),MATCH(集計2021年度売上old!BO$5,集計pivot売上!$28:$28,0)),0)</f>
        <v>0</v>
      </c>
      <c r="BQ12" s="56">
        <f>IFERROR(INDEX(集計pivot売上!$83:$109,MATCH(集計2021年度売上old!$B12,集計pivot売上!$A$83:$A$109,0),MATCH(集計2021年度売上old!BO$5,集計pivot売上!$83:$83,0)),0)</f>
        <v>0</v>
      </c>
      <c r="BR12" s="57">
        <f>IFERROR(INDEX(集計pivot売上!$118:$137,MATCH(集計2021年度売上old!$B12,集計pivot売上!$A$118:$A$137,0),MATCH(集計2021年度売上old!BO$5,集計pivot売上!$118:$118,0)),0)</f>
        <v>0</v>
      </c>
      <c r="BS12" s="58">
        <f>IFERROR(INDEX(集計pivot売上!$151:$170,MATCH(集計2021年度売上old!$B12,集計pivot売上!$A$151:$A$170,0),MATCH(集計2021年度売上old!BO$5,集計pivot売上!$151:$151,0)),0)</f>
        <v>0</v>
      </c>
      <c r="BT12" s="61">
        <f>IFERROR(INDEX(集計pivot売上!$54:$73,MATCH(集計2021年度売上old!$B12,集計pivot売上!$A$54:$A$73,0),MATCH(集計2021年度売上old!BO$5,集計pivot売上!$54:$54,0)),0)</f>
        <v>0</v>
      </c>
      <c r="BU12" s="59">
        <f t="shared" si="10"/>
        <v>940</v>
      </c>
      <c r="BV12" s="54">
        <f>IFERROR(INDEX(集計pivot売上!$3:$22,MATCH(集計2021年度売上old!$B12,集計pivot売上!$A$3:$A$22,0),MATCH(集計2021年度売上old!BV$5,集計pivot売上!$3:$3,0)),0)</f>
        <v>0</v>
      </c>
      <c r="BW12" s="55">
        <f>IFERROR(INDEX(集計pivot売上!$28:$47,MATCH(集計2021年度売上old!$B12,集計pivot売上!$A$28:$A$47,0),MATCH(集計2021年度売上old!BV$5,集計pivot売上!$28:$28,0)),0)</f>
        <v>0</v>
      </c>
      <c r="BX12" s="56">
        <f>IFERROR(INDEX(集計pivot売上!$83:$109,MATCH(集計2021年度売上old!$B12,集計pivot売上!$A$83:$A$109,0),MATCH(集計2021年度売上old!BV$5,集計pivot売上!$83:$83,0)),0)</f>
        <v>0</v>
      </c>
      <c r="BY12" s="57">
        <f>IFERROR(INDEX(集計pivot売上!$118:$137,MATCH(集計2021年度売上old!$B12,集計pivot売上!$A$118:$A$137,0),MATCH(集計2021年度売上old!BV$5,集計pivot売上!$118:$118,0)),0)</f>
        <v>0</v>
      </c>
      <c r="BZ12" s="58">
        <f>IFERROR(INDEX(集計pivot売上!$151:$170,MATCH(集計2021年度売上old!$B12,集計pivot売上!$A$151:$A$170,0),MATCH(集計2021年度売上old!BV$5,集計pivot売上!$151:$151,0)),0)</f>
        <v>0</v>
      </c>
      <c r="CA12" s="61">
        <f>IFERROR(INDEX(集計pivot売上!$54:$73,MATCH(集計2021年度売上old!$B12,集計pivot売上!$A$54:$A$73,0),MATCH(集計2021年度売上old!BV$5,集計pivot売上!$54:$54,0)),0)</f>
        <v>0</v>
      </c>
      <c r="CB12" s="59">
        <f t="shared" si="11"/>
        <v>940</v>
      </c>
      <c r="CC12" s="54">
        <f>IFERROR(INDEX(集計pivot売上!$3:$22,MATCH(集計2021年度売上old!$B12,集計pivot売上!$A$3:$A$22,0),MATCH(集計2021年度売上old!CC$5,集計pivot売上!$3:$3,0)),0)</f>
        <v>0</v>
      </c>
      <c r="CD12" s="55">
        <f>IFERROR(INDEX(集計pivot売上!$28:$47,MATCH(集計2021年度売上old!$B12,集計pivot売上!$A$28:$A$47,0),MATCH(集計2021年度売上old!CC$5,集計pivot売上!$28:$28,0)),0)</f>
        <v>0</v>
      </c>
      <c r="CE12" s="56">
        <f>IFERROR(INDEX(集計pivot売上!$83:$109,MATCH(集計2021年度売上old!$B12,集計pivot売上!$A$83:$A$109,0),MATCH(集計2021年度売上old!CC$5,集計pivot売上!$83:$83,0)),0)</f>
        <v>0</v>
      </c>
      <c r="CF12" s="57">
        <f>IFERROR(INDEX(集計pivot売上!$118:$137,MATCH(集計2021年度売上old!$B12,集計pivot売上!$A$118:$A$137,0),MATCH(集計2021年度売上old!CC$5,集計pivot売上!$118:$118,0)),0)</f>
        <v>0</v>
      </c>
      <c r="CG12" s="58">
        <f>IFERROR(INDEX(集計pivot売上!$151:$170,MATCH(集計2021年度売上old!$B12,集計pivot売上!$A$151:$A$170,0),MATCH(集計2021年度売上old!CC$5,集計pivot売上!$151:$151,0)),0)</f>
        <v>0</v>
      </c>
      <c r="CH12" s="61">
        <f>IFERROR(INDEX(集計pivot売上!$54:$73,MATCH(集計2021年度売上old!$B12,集計pivot売上!$A$54:$A$73,0),MATCH(集計2021年度売上old!CC$5,集計pivot売上!$54:$54,0)),0)</f>
        <v>0</v>
      </c>
      <c r="CI12" s="63">
        <f t="shared" si="12"/>
        <v>940</v>
      </c>
      <c r="CK12" t="str">
        <f t="shared" si="0"/>
        <v>ビール</v>
      </c>
      <c r="CL12" s="46">
        <f t="shared" si="13"/>
        <v>940</v>
      </c>
      <c r="CM12" s="46">
        <f t="shared" si="14"/>
        <v>0</v>
      </c>
      <c r="CN12" s="46">
        <f t="shared" si="15"/>
        <v>940</v>
      </c>
    </row>
    <row r="13" spans="2:92" s="46" customFormat="1" x14ac:dyDescent="0.55000000000000004">
      <c r="B13" s="52" t="str">
        <f>'master（記入例）'!AL9</f>
        <v>果実酒</v>
      </c>
      <c r="C13" s="53">
        <v>100</v>
      </c>
      <c r="D13" s="54">
        <f>IFERROR(INDEX(集計pivot売上!$3:$22,MATCH(集計2021年度売上old!$B13,集計pivot売上!$A$3:$A$22,0),MATCH(集計2021年度売上old!D$5,集計pivot売上!$3:$3,0)),0)</f>
        <v>0</v>
      </c>
      <c r="E13" s="55">
        <f>IFERROR(INDEX(集計pivot売上!$28:$47,MATCH(集計2021年度売上old!$B13,集計pivot売上!$A$28:$A$47,0),MATCH(集計2021年度売上old!D$5,集計pivot売上!$28:$28,0)),0)</f>
        <v>0</v>
      </c>
      <c r="F13" s="56">
        <f>IFERROR(INDEX(集計pivot売上!$83:$109,MATCH(集計2021年度売上old!$B13,集計pivot売上!$A$83:$A$109,0),MATCH(集計2021年度売上old!D$5,集計pivot売上!$83:$83,0)),0)</f>
        <v>0</v>
      </c>
      <c r="G13" s="57">
        <f>IFERROR(INDEX(集計pivot売上!$118:$137,MATCH(集計2021年度売上old!$B13,集計pivot売上!$A$118:$A$137,0),MATCH(集計2021年度売上old!D$5,集計pivot売上!$118:$118,0)),0)</f>
        <v>0</v>
      </c>
      <c r="H13" s="58">
        <f>IFERROR(INDEX(集計pivot売上!$151:$170,MATCH(集計2021年度売上old!$B13,集計pivot売上!$A$151:$A$170,0),MATCH(集計2021年度売上old!D$5,集計pivot売上!$151:$151,0)),0)</f>
        <v>0</v>
      </c>
      <c r="I13" s="61">
        <f>IFERROR(INDEX(集計pivot売上!$54:$73,MATCH(集計2021年度売上old!$B13,集計pivot売上!$A$54:$A$73,0),MATCH(集計2021年度売上old!D$5,集計pivot売上!$54:$54,0)),0)</f>
        <v>0</v>
      </c>
      <c r="J13" s="59">
        <f t="shared" si="1"/>
        <v>100</v>
      </c>
      <c r="K13" s="54">
        <f>IFERROR(INDEX(集計pivot売上!$3:$22,MATCH(集計2021年度売上old!$B13,集計pivot売上!$A$3:$A$22,0),MATCH(集計2021年度売上old!K$5,集計pivot売上!$3:$3,0)),0)</f>
        <v>0</v>
      </c>
      <c r="L13" s="55">
        <f>IFERROR(INDEX(集計pivot売上!$28:$47,MATCH(集計2021年度売上old!$B13,集計pivot売上!$A$28:$A$47,0),MATCH(集計2021年度売上old!K$5,集計pivot売上!$28:$28,0)),0)</f>
        <v>0</v>
      </c>
      <c r="M13" s="56">
        <f>IFERROR(INDEX(集計pivot売上!$83:$109,MATCH(集計2021年度売上old!$B13,集計pivot売上!$A$83:$A$109,0),MATCH(集計2021年度売上old!K$5,集計pivot売上!$83:$83,0)),0)</f>
        <v>0</v>
      </c>
      <c r="N13" s="57">
        <f>IFERROR(INDEX(集計pivot売上!$118:$137,MATCH(集計2021年度売上old!$B13,集計pivot売上!$A$118:$A$137,0),MATCH(集計2021年度売上old!K$5,集計pivot売上!$118:$118,0)),0)</f>
        <v>0</v>
      </c>
      <c r="O13" s="58">
        <f>IFERROR(INDEX(集計pivot売上!$151:$170,MATCH(集計2021年度売上old!$B13,集計pivot売上!$A$151:$A$170,0),MATCH(集計2021年度売上old!K$5,集計pivot売上!$151:$151,0)),0)</f>
        <v>0</v>
      </c>
      <c r="P13" s="61">
        <f>IFERROR(INDEX(集計pivot売上!$54:$73,MATCH(集計2021年度売上old!$B13,集計pivot売上!$A$54:$A$73,0),MATCH(集計2021年度売上old!K$5,集計pivot売上!$54:$54,0)),0)</f>
        <v>0</v>
      </c>
      <c r="Q13" s="59">
        <f t="shared" si="2"/>
        <v>100</v>
      </c>
      <c r="R13" s="54">
        <f>IFERROR(INDEX(集計pivot売上!$3:$22,MATCH(集計2021年度売上old!$B13,集計pivot売上!$A$3:$A$22,0),MATCH(集計2021年度売上old!R$5,集計pivot売上!$3:$3,0)),0)</f>
        <v>0</v>
      </c>
      <c r="S13" s="55">
        <f>IFERROR(INDEX(集計pivot売上!$28:$47,MATCH(集計2021年度売上old!$B13,集計pivot売上!$A$28:$A$47,0),MATCH(集計2021年度売上old!R$5,集計pivot売上!$28:$28,0)),0)</f>
        <v>0</v>
      </c>
      <c r="T13" s="56">
        <f>IFERROR(INDEX(集計pivot売上!$83:$109,MATCH(集計2021年度売上old!$B13,集計pivot売上!$A$83:$A$109,0),MATCH(集計2021年度売上old!R$5,集計pivot売上!$83:$83,0)),0)</f>
        <v>0</v>
      </c>
      <c r="U13" s="57">
        <f>IFERROR(INDEX(集計pivot売上!$118:$137,MATCH(集計2021年度売上old!$B13,集計pivot売上!$A$118:$A$137,0),MATCH(集計2021年度売上old!R$5,集計pivot売上!$118:$118,0)),0)</f>
        <v>0</v>
      </c>
      <c r="V13" s="58">
        <f>IFERROR(INDEX(集計pivot売上!$151:$170,MATCH(集計2021年度売上old!$B13,集計pivot売上!$A$151:$A$170,0),MATCH(集計2021年度売上old!R$5,集計pivot売上!$151:$151,0)),0)</f>
        <v>0</v>
      </c>
      <c r="W13" s="61">
        <f>IFERROR(INDEX(集計pivot売上!$54:$73,MATCH(集計2021年度売上old!$B13,集計pivot売上!$A$54:$A$73,0),MATCH(集計2021年度売上old!R$5,集計pivot売上!$54:$54,0)),0)</f>
        <v>0</v>
      </c>
      <c r="X13" s="59">
        <f t="shared" si="3"/>
        <v>100</v>
      </c>
      <c r="Y13" s="54">
        <f>IFERROR(INDEX(集計pivot売上!$3:$22,MATCH(集計2021年度売上old!$B13,集計pivot売上!$A$3:$A$22,0),MATCH(集計2021年度売上old!Y$5,集計pivot売上!$3:$3,0)),0)</f>
        <v>0</v>
      </c>
      <c r="Z13" s="55">
        <f>IFERROR(INDEX(集計pivot売上!$28:$47,MATCH(集計2021年度売上old!$B13,集計pivot売上!$A$28:$A$47,0),MATCH(集計2021年度売上old!Y$5,集計pivot売上!$28:$28,0)),0)</f>
        <v>0</v>
      </c>
      <c r="AA13" s="56">
        <f>IFERROR(INDEX(集計pivot売上!$83:$109,MATCH(集計2021年度売上old!$B13,集計pivot売上!$A$83:$A$109,0),MATCH(集計2021年度売上old!Y$5,集計pivot売上!$83:$83,0)),0)</f>
        <v>0</v>
      </c>
      <c r="AB13" s="57">
        <f>IFERROR(INDEX(集計pivot売上!$118:$137,MATCH(集計2021年度売上old!$B13,集計pivot売上!$A$118:$A$137,0),MATCH(集計2021年度売上old!Y$5,集計pivot売上!$118:$118,0)),0)</f>
        <v>0</v>
      </c>
      <c r="AC13" s="58">
        <f>IFERROR(INDEX(集計pivot売上!$151:$170,MATCH(集計2021年度売上old!$B13,集計pivot売上!$A$151:$A$170,0),MATCH(集計2021年度売上old!Y$5,集計pivot売上!$151:$151,0)),0)</f>
        <v>0</v>
      </c>
      <c r="AD13" s="61">
        <f>IFERROR(INDEX(集計pivot売上!$54:$73,MATCH(集計2021年度売上old!$B13,集計pivot売上!$A$54:$A$73,0),MATCH(集計2021年度売上old!Y$5,集計pivot売上!$54:$54,0)),0)</f>
        <v>0</v>
      </c>
      <c r="AE13" s="59">
        <f t="shared" si="4"/>
        <v>100</v>
      </c>
      <c r="AF13" s="54">
        <f>IFERROR(INDEX(集計pivot売上!$3:$22,MATCH(集計2021年度売上old!$B13,集計pivot売上!$A$3:$A$22,0),MATCH(集計2021年度売上old!AF$5,集計pivot売上!$3:$3,0)),0)</f>
        <v>0</v>
      </c>
      <c r="AG13" s="55">
        <f>IFERROR(INDEX(集計pivot売上!$28:$47,MATCH(集計2021年度売上old!$B13,集計pivot売上!$A$28:$A$47,0),MATCH(集計2021年度売上old!AF$5,集計pivot売上!$28:$28,0)),0)</f>
        <v>0</v>
      </c>
      <c r="AH13" s="56">
        <f>IFERROR(INDEX(集計pivot売上!$83:$109,MATCH(集計2021年度売上old!$B13,集計pivot売上!$A$83:$A$109,0),MATCH(集計2021年度売上old!AF$5,集計pivot売上!$83:$83,0)),0)</f>
        <v>0</v>
      </c>
      <c r="AI13" s="57">
        <f>IFERROR(INDEX(集計pivot売上!$118:$137,MATCH(集計2021年度売上old!$B13,集計pivot売上!$A$118:$A$137,0),MATCH(集計2021年度売上old!AF$5,集計pivot売上!$118:$118,0)),0)</f>
        <v>0</v>
      </c>
      <c r="AJ13" s="58">
        <f>IFERROR(INDEX(集計pivot売上!$151:$170,MATCH(集計2021年度売上old!$B13,集計pivot売上!$A$151:$A$170,0),MATCH(集計2021年度売上old!AF$5,集計pivot売上!$151:$151,0)),0)</f>
        <v>0</v>
      </c>
      <c r="AK13" s="61">
        <f>IFERROR(INDEX(集計pivot売上!$54:$73,MATCH(集計2021年度売上old!$B13,集計pivot売上!$A$54:$A$73,0),MATCH(集計2021年度売上old!AF$5,集計pivot売上!$54:$54,0)),0)</f>
        <v>0</v>
      </c>
      <c r="AL13" s="59">
        <f t="shared" si="5"/>
        <v>100</v>
      </c>
      <c r="AM13" s="54">
        <f>IFERROR(INDEX(集計pivot売上!$3:$22,MATCH(集計2021年度売上old!$B13,集計pivot売上!$A$3:$A$22,0),MATCH(集計2021年度売上old!AM$5,集計pivot売上!$3:$3,0)),0)</f>
        <v>0</v>
      </c>
      <c r="AN13" s="55">
        <f>IFERROR(INDEX(集計pivot売上!$28:$47,MATCH(集計2021年度売上old!$B13,集計pivot売上!$A$28:$A$47,0),MATCH(集計2021年度売上old!AM$5,集計pivot売上!$28:$28,0)),0)</f>
        <v>0</v>
      </c>
      <c r="AO13" s="56">
        <f>IFERROR(INDEX(集計pivot売上!$83:$109,MATCH(集計2021年度売上old!$B13,集計pivot売上!$A$83:$A$109,0),MATCH(集計2021年度売上old!AM$5,集計pivot売上!$83:$83,0)),0)</f>
        <v>0</v>
      </c>
      <c r="AP13" s="57">
        <f>IFERROR(INDEX(集計pivot売上!$118:$137,MATCH(集計2021年度売上old!$B13,集計pivot売上!$A$118:$A$137,0),MATCH(集計2021年度売上old!AM$5,集計pivot売上!$118:$118,0)),0)</f>
        <v>0</v>
      </c>
      <c r="AQ13" s="58">
        <f>IFERROR(INDEX(集計pivot売上!$151:$170,MATCH(集計2021年度売上old!$B13,集計pivot売上!$A$151:$A$170,0),MATCH(集計2021年度売上old!AM$5,集計pivot売上!$151:$151,0)),0)</f>
        <v>0</v>
      </c>
      <c r="AR13" s="61">
        <f>IFERROR(INDEX(集計pivot売上!$54:$73,MATCH(集計2021年度売上old!$B13,集計pivot売上!$A$54:$A$73,0),MATCH(集計2021年度売上old!AM$5,集計pivot売上!$54:$54,0)),0)</f>
        <v>0</v>
      </c>
      <c r="AS13" s="59">
        <f t="shared" si="6"/>
        <v>100</v>
      </c>
      <c r="AT13" s="54">
        <f>IFERROR(INDEX(集計pivot売上!$3:$22,MATCH(集計2021年度売上old!$B13,集計pivot売上!$A$3:$A$22,0),MATCH(集計2021年度売上old!AT$5,集計pivot売上!$3:$3,0)),0)</f>
        <v>0</v>
      </c>
      <c r="AU13" s="55">
        <f>IFERROR(INDEX(集計pivot売上!$28:$47,MATCH(集計2021年度売上old!$B13,集計pivot売上!$A$28:$A$47,0),MATCH(集計2021年度売上old!AT$5,集計pivot売上!$28:$28,0)),0)</f>
        <v>0</v>
      </c>
      <c r="AV13" s="56">
        <f>IFERROR(INDEX(集計pivot売上!$83:$109,MATCH(集計2021年度売上old!$B13,集計pivot売上!$A$83:$A$109,0),MATCH(集計2021年度売上old!AT$5,集計pivot売上!$83:$83,0)),0)</f>
        <v>0</v>
      </c>
      <c r="AW13" s="57">
        <f>IFERROR(INDEX(集計pivot売上!$118:$137,MATCH(集計2021年度売上old!$B13,集計pivot売上!$A$118:$A$137,0),MATCH(集計2021年度売上old!AT$5,集計pivot売上!$118:$118,0)),0)</f>
        <v>0</v>
      </c>
      <c r="AX13" s="58">
        <f>IFERROR(INDEX(集計pivot売上!$151:$170,MATCH(集計2021年度売上old!$B13,集計pivot売上!$A$151:$A$170,0),MATCH(集計2021年度売上old!AT$5,集計pivot売上!$151:$151,0)),0)</f>
        <v>0</v>
      </c>
      <c r="AY13" s="61">
        <f>IFERROR(INDEX(集計pivot売上!$54:$73,MATCH(集計2021年度売上old!$B13,集計pivot売上!$A$54:$A$73,0),MATCH(集計2021年度売上old!AT$5,集計pivot売上!$54:$54,0)),0)</f>
        <v>0</v>
      </c>
      <c r="AZ13" s="59">
        <f t="shared" si="7"/>
        <v>100</v>
      </c>
      <c r="BA13" s="54">
        <f>IFERROR(INDEX(集計pivot売上!$3:$22,MATCH(集計2021年度売上old!$B13,集計pivot売上!$A$3:$A$22,0),MATCH(集計2021年度売上old!BA$5,集計pivot売上!$3:$3,0)),0)</f>
        <v>0</v>
      </c>
      <c r="BB13" s="55">
        <f>IFERROR(INDEX(集計pivot売上!$28:$47,MATCH(集計2021年度売上old!$B13,集計pivot売上!$A$28:$A$47,0),MATCH(集計2021年度売上old!BA$5,集計pivot売上!$28:$28,0)),0)</f>
        <v>0</v>
      </c>
      <c r="BC13" s="56">
        <f>IFERROR(INDEX(集計pivot売上!$83:$109,MATCH(集計2021年度売上old!$B13,集計pivot売上!$A$83:$A$109,0),MATCH(集計2021年度売上old!BA$5,集計pivot売上!$83:$83,0)),0)</f>
        <v>0</v>
      </c>
      <c r="BD13" s="57">
        <f>IFERROR(INDEX(集計pivot売上!$118:$137,MATCH(集計2021年度売上old!$B13,集計pivot売上!$A$118:$A$137,0),MATCH(集計2021年度売上old!BA$5,集計pivot売上!$118:$118,0)),0)</f>
        <v>0</v>
      </c>
      <c r="BE13" s="58">
        <f>IFERROR(INDEX(集計pivot売上!$151:$170,MATCH(集計2021年度売上old!$B13,集計pivot売上!$A$151:$A$170,0),MATCH(集計2021年度売上old!BA$5,集計pivot売上!$151:$151,0)),0)</f>
        <v>0</v>
      </c>
      <c r="BF13" s="61">
        <f>IFERROR(INDEX(集計pivot売上!$54:$73,MATCH(集計2021年度売上old!$B13,集計pivot売上!$A$54:$A$73,0),MATCH(集計2021年度売上old!BA$5,集計pivot売上!$54:$54,0)),0)</f>
        <v>0</v>
      </c>
      <c r="BG13" s="59">
        <f t="shared" si="8"/>
        <v>100</v>
      </c>
      <c r="BH13" s="54">
        <f>IFERROR(INDEX(集計pivot売上!$3:$22,MATCH(集計2021年度売上old!$B13,集計pivot売上!$A$3:$A$22,0),MATCH(集計2021年度売上old!BH$5,集計pivot売上!$3:$3,0)),0)</f>
        <v>0</v>
      </c>
      <c r="BI13" s="55">
        <f>IFERROR(INDEX(集計pivot売上!$28:$47,MATCH(集計2021年度売上old!$B13,集計pivot売上!$A$28:$A$47,0),MATCH(集計2021年度売上old!BH$5,集計pivot売上!$28:$28,0)),0)</f>
        <v>0</v>
      </c>
      <c r="BJ13" s="56">
        <f>IFERROR(INDEX(集計pivot売上!$83:$109,MATCH(集計2021年度売上old!$B13,集計pivot売上!$A$83:$A$109,0),MATCH(集計2021年度売上old!BH$5,集計pivot売上!$83:$83,0)),0)</f>
        <v>0</v>
      </c>
      <c r="BK13" s="57">
        <f>IFERROR(INDEX(集計pivot売上!$118:$137,MATCH(集計2021年度売上old!$B13,集計pivot売上!$A$118:$A$137,0),MATCH(集計2021年度売上old!BH$5,集計pivot売上!$118:$118,0)),0)</f>
        <v>0</v>
      </c>
      <c r="BL13" s="58">
        <f>IFERROR(INDEX(集計pivot売上!$151:$170,MATCH(集計2021年度売上old!$B13,集計pivot売上!$A$151:$A$170,0),MATCH(集計2021年度売上old!BH$5,集計pivot売上!$151:$151,0)),0)</f>
        <v>0</v>
      </c>
      <c r="BM13" s="61">
        <f>IFERROR(INDEX(集計pivot売上!$54:$73,MATCH(集計2021年度売上old!$B13,集計pivot売上!$A$54:$A$73,0),MATCH(集計2021年度売上old!BH$5,集計pivot売上!$54:$54,0)),0)</f>
        <v>0</v>
      </c>
      <c r="BN13" s="59">
        <f t="shared" si="9"/>
        <v>100</v>
      </c>
      <c r="BO13" s="54">
        <f>IFERROR(INDEX(集計pivot売上!$3:$22,MATCH(集計2021年度売上old!$B13,集計pivot売上!$A$3:$A$22,0),MATCH(集計2021年度売上old!BO$5,集計pivot売上!$3:$3,0)),0)</f>
        <v>0</v>
      </c>
      <c r="BP13" s="55">
        <f>IFERROR(INDEX(集計pivot売上!$28:$47,MATCH(集計2021年度売上old!$B13,集計pivot売上!$A$28:$A$47,0),MATCH(集計2021年度売上old!BO$5,集計pivot売上!$28:$28,0)),0)</f>
        <v>0</v>
      </c>
      <c r="BQ13" s="56">
        <f>IFERROR(INDEX(集計pivot売上!$83:$109,MATCH(集計2021年度売上old!$B13,集計pivot売上!$A$83:$A$109,0),MATCH(集計2021年度売上old!BO$5,集計pivot売上!$83:$83,0)),0)</f>
        <v>0</v>
      </c>
      <c r="BR13" s="57">
        <f>IFERROR(INDEX(集計pivot売上!$118:$137,MATCH(集計2021年度売上old!$B13,集計pivot売上!$A$118:$A$137,0),MATCH(集計2021年度売上old!BO$5,集計pivot売上!$118:$118,0)),0)</f>
        <v>0</v>
      </c>
      <c r="BS13" s="58">
        <f>IFERROR(INDEX(集計pivot売上!$151:$170,MATCH(集計2021年度売上old!$B13,集計pivot売上!$A$151:$A$170,0),MATCH(集計2021年度売上old!BO$5,集計pivot売上!$151:$151,0)),0)</f>
        <v>0</v>
      </c>
      <c r="BT13" s="61">
        <f>IFERROR(INDEX(集計pivot売上!$54:$73,MATCH(集計2021年度売上old!$B13,集計pivot売上!$A$54:$A$73,0),MATCH(集計2021年度売上old!BO$5,集計pivot売上!$54:$54,0)),0)</f>
        <v>0</v>
      </c>
      <c r="BU13" s="59">
        <f t="shared" si="10"/>
        <v>100</v>
      </c>
      <c r="BV13" s="54">
        <f>IFERROR(INDEX(集計pivot売上!$3:$22,MATCH(集計2021年度売上old!$B13,集計pivot売上!$A$3:$A$22,0),MATCH(集計2021年度売上old!BV$5,集計pivot売上!$3:$3,0)),0)</f>
        <v>0</v>
      </c>
      <c r="BW13" s="55">
        <f>IFERROR(INDEX(集計pivot売上!$28:$47,MATCH(集計2021年度売上old!$B13,集計pivot売上!$A$28:$A$47,0),MATCH(集計2021年度売上old!BV$5,集計pivot売上!$28:$28,0)),0)</f>
        <v>0</v>
      </c>
      <c r="BX13" s="56">
        <f>IFERROR(INDEX(集計pivot売上!$83:$109,MATCH(集計2021年度売上old!$B13,集計pivot売上!$A$83:$A$109,0),MATCH(集計2021年度売上old!BV$5,集計pivot売上!$83:$83,0)),0)</f>
        <v>0</v>
      </c>
      <c r="BY13" s="57">
        <f>IFERROR(INDEX(集計pivot売上!$118:$137,MATCH(集計2021年度売上old!$B13,集計pivot売上!$A$118:$A$137,0),MATCH(集計2021年度売上old!BV$5,集計pivot売上!$118:$118,0)),0)</f>
        <v>0</v>
      </c>
      <c r="BZ13" s="58">
        <f>IFERROR(INDEX(集計pivot売上!$151:$170,MATCH(集計2021年度売上old!$B13,集計pivot売上!$A$151:$A$170,0),MATCH(集計2021年度売上old!BV$5,集計pivot売上!$151:$151,0)),0)</f>
        <v>0</v>
      </c>
      <c r="CA13" s="61">
        <f>IFERROR(INDEX(集計pivot売上!$54:$73,MATCH(集計2021年度売上old!$B13,集計pivot売上!$A$54:$A$73,0),MATCH(集計2021年度売上old!BV$5,集計pivot売上!$54:$54,0)),0)</f>
        <v>0</v>
      </c>
      <c r="CB13" s="59">
        <f t="shared" si="11"/>
        <v>100</v>
      </c>
      <c r="CC13" s="54">
        <f>IFERROR(INDEX(集計pivot売上!$3:$22,MATCH(集計2021年度売上old!$B13,集計pivot売上!$A$3:$A$22,0),MATCH(集計2021年度売上old!CC$5,集計pivot売上!$3:$3,0)),0)</f>
        <v>0</v>
      </c>
      <c r="CD13" s="55">
        <f>IFERROR(INDEX(集計pivot売上!$28:$47,MATCH(集計2021年度売上old!$B13,集計pivot売上!$A$28:$A$47,0),MATCH(集計2021年度売上old!CC$5,集計pivot売上!$28:$28,0)),0)</f>
        <v>0</v>
      </c>
      <c r="CE13" s="56">
        <f>IFERROR(INDEX(集計pivot売上!$83:$109,MATCH(集計2021年度売上old!$B13,集計pivot売上!$A$83:$A$109,0),MATCH(集計2021年度売上old!CC$5,集計pivot売上!$83:$83,0)),0)</f>
        <v>0</v>
      </c>
      <c r="CF13" s="57">
        <f>IFERROR(INDEX(集計pivot売上!$118:$137,MATCH(集計2021年度売上old!$B13,集計pivot売上!$A$118:$A$137,0),MATCH(集計2021年度売上old!CC$5,集計pivot売上!$118:$118,0)),0)</f>
        <v>0</v>
      </c>
      <c r="CG13" s="58">
        <f>IFERROR(INDEX(集計pivot売上!$151:$170,MATCH(集計2021年度売上old!$B13,集計pivot売上!$A$151:$A$170,0),MATCH(集計2021年度売上old!CC$5,集計pivot売上!$151:$151,0)),0)</f>
        <v>0</v>
      </c>
      <c r="CH13" s="61">
        <f>IFERROR(INDEX(集計pivot売上!$54:$73,MATCH(集計2021年度売上old!$B13,集計pivot売上!$A$54:$A$73,0),MATCH(集計2021年度売上old!CC$5,集計pivot売上!$54:$54,0)),0)</f>
        <v>0</v>
      </c>
      <c r="CI13" s="63">
        <f t="shared" si="12"/>
        <v>100</v>
      </c>
      <c r="CK13" t="str">
        <f t="shared" si="0"/>
        <v>果実酒</v>
      </c>
      <c r="CL13" s="46">
        <f t="shared" si="13"/>
        <v>100</v>
      </c>
      <c r="CM13" s="46">
        <f t="shared" si="14"/>
        <v>0</v>
      </c>
      <c r="CN13" s="46">
        <f t="shared" si="15"/>
        <v>100</v>
      </c>
    </row>
    <row r="14" spans="2:92" s="46" customFormat="1" x14ac:dyDescent="0.55000000000000004">
      <c r="B14" s="52" t="str">
        <f>'master（記入例）'!AL10</f>
        <v>甘味果実酒</v>
      </c>
      <c r="C14" s="53">
        <v>0</v>
      </c>
      <c r="D14" s="54">
        <f>IFERROR(INDEX(集計pivot売上!$3:$22,MATCH(集計2021年度売上old!$B14,集計pivot売上!$A$3:$A$22,0),MATCH(集計2021年度売上old!D$5,集計pivot売上!$3:$3,0)),0)</f>
        <v>0</v>
      </c>
      <c r="E14" s="55">
        <f>IFERROR(INDEX(集計pivot売上!$28:$47,MATCH(集計2021年度売上old!$B14,集計pivot売上!$A$28:$A$47,0),MATCH(集計2021年度売上old!D$5,集計pivot売上!$28:$28,0)),0)</f>
        <v>0</v>
      </c>
      <c r="F14" s="56">
        <f>IFERROR(INDEX(集計pivot売上!$83:$109,MATCH(集計2021年度売上old!$B14,集計pivot売上!$A$83:$A$109,0),MATCH(集計2021年度売上old!D$5,集計pivot売上!$83:$83,0)),0)</f>
        <v>0</v>
      </c>
      <c r="G14" s="57">
        <f>IFERROR(INDEX(集計pivot売上!$118:$137,MATCH(集計2021年度売上old!$B14,集計pivot売上!$A$118:$A$137,0),MATCH(集計2021年度売上old!D$5,集計pivot売上!$118:$118,0)),0)</f>
        <v>0</v>
      </c>
      <c r="H14" s="58">
        <f>IFERROR(INDEX(集計pivot売上!$151:$170,MATCH(集計2021年度売上old!$B14,集計pivot売上!$A$151:$A$170,0),MATCH(集計2021年度売上old!D$5,集計pivot売上!$151:$151,0)),0)</f>
        <v>0</v>
      </c>
      <c r="I14" s="61">
        <f>IFERROR(INDEX(集計pivot売上!$54:$73,MATCH(集計2021年度売上old!$B14,集計pivot売上!$A$54:$A$73,0),MATCH(集計2021年度売上old!D$5,集計pivot売上!$54:$54,0)),0)</f>
        <v>0</v>
      </c>
      <c r="J14" s="59">
        <f t="shared" si="1"/>
        <v>0</v>
      </c>
      <c r="K14" s="54">
        <f>IFERROR(INDEX(集計pivot売上!$3:$22,MATCH(集計2021年度売上old!$B14,集計pivot売上!$A$3:$A$22,0),MATCH(集計2021年度売上old!K$5,集計pivot売上!$3:$3,0)),0)</f>
        <v>0</v>
      </c>
      <c r="L14" s="55">
        <f>IFERROR(INDEX(集計pivot売上!$28:$47,MATCH(集計2021年度売上old!$B14,集計pivot売上!$A$28:$A$47,0),MATCH(集計2021年度売上old!K$5,集計pivot売上!$28:$28,0)),0)</f>
        <v>0</v>
      </c>
      <c r="M14" s="56">
        <f>IFERROR(INDEX(集計pivot売上!$83:$109,MATCH(集計2021年度売上old!$B14,集計pivot売上!$A$83:$A$109,0),MATCH(集計2021年度売上old!K$5,集計pivot売上!$83:$83,0)),0)</f>
        <v>0</v>
      </c>
      <c r="N14" s="57">
        <f>IFERROR(INDEX(集計pivot売上!$118:$137,MATCH(集計2021年度売上old!$B14,集計pivot売上!$A$118:$A$137,0),MATCH(集計2021年度売上old!K$5,集計pivot売上!$118:$118,0)),0)</f>
        <v>0</v>
      </c>
      <c r="O14" s="58">
        <f>IFERROR(INDEX(集計pivot売上!$151:$170,MATCH(集計2021年度売上old!$B14,集計pivot売上!$A$151:$A$170,0),MATCH(集計2021年度売上old!K$5,集計pivot売上!$151:$151,0)),0)</f>
        <v>0</v>
      </c>
      <c r="P14" s="61">
        <f>IFERROR(INDEX(集計pivot売上!$54:$73,MATCH(集計2021年度売上old!$B14,集計pivot売上!$A$54:$A$73,0),MATCH(集計2021年度売上old!K$5,集計pivot売上!$54:$54,0)),0)</f>
        <v>0</v>
      </c>
      <c r="Q14" s="59">
        <f t="shared" si="2"/>
        <v>0</v>
      </c>
      <c r="R14" s="54">
        <f>IFERROR(INDEX(集計pivot売上!$3:$22,MATCH(集計2021年度売上old!$B14,集計pivot売上!$A$3:$A$22,0),MATCH(集計2021年度売上old!R$5,集計pivot売上!$3:$3,0)),0)</f>
        <v>0</v>
      </c>
      <c r="S14" s="55">
        <f>IFERROR(INDEX(集計pivot売上!$28:$47,MATCH(集計2021年度売上old!$B14,集計pivot売上!$A$28:$A$47,0),MATCH(集計2021年度売上old!R$5,集計pivot売上!$28:$28,0)),0)</f>
        <v>0</v>
      </c>
      <c r="T14" s="56">
        <f>IFERROR(INDEX(集計pivot売上!$83:$109,MATCH(集計2021年度売上old!$B14,集計pivot売上!$A$83:$A$109,0),MATCH(集計2021年度売上old!R$5,集計pivot売上!$83:$83,0)),0)</f>
        <v>0</v>
      </c>
      <c r="U14" s="57">
        <f>IFERROR(INDEX(集計pivot売上!$118:$137,MATCH(集計2021年度売上old!$B14,集計pivot売上!$A$118:$A$137,0),MATCH(集計2021年度売上old!R$5,集計pivot売上!$118:$118,0)),0)</f>
        <v>0</v>
      </c>
      <c r="V14" s="58">
        <f>IFERROR(INDEX(集計pivot売上!$151:$170,MATCH(集計2021年度売上old!$B14,集計pivot売上!$A$151:$A$170,0),MATCH(集計2021年度売上old!R$5,集計pivot売上!$151:$151,0)),0)</f>
        <v>0</v>
      </c>
      <c r="W14" s="61">
        <f>IFERROR(INDEX(集計pivot売上!$54:$73,MATCH(集計2021年度売上old!$B14,集計pivot売上!$A$54:$A$73,0),MATCH(集計2021年度売上old!R$5,集計pivot売上!$54:$54,0)),0)</f>
        <v>0</v>
      </c>
      <c r="X14" s="59">
        <f t="shared" si="3"/>
        <v>0</v>
      </c>
      <c r="Y14" s="54">
        <f>IFERROR(INDEX(集計pivot売上!$3:$22,MATCH(集計2021年度売上old!$B14,集計pivot売上!$A$3:$A$22,0),MATCH(集計2021年度売上old!Y$5,集計pivot売上!$3:$3,0)),0)</f>
        <v>0</v>
      </c>
      <c r="Z14" s="55">
        <f>IFERROR(INDEX(集計pivot売上!$28:$47,MATCH(集計2021年度売上old!$B14,集計pivot売上!$A$28:$A$47,0),MATCH(集計2021年度売上old!Y$5,集計pivot売上!$28:$28,0)),0)</f>
        <v>0</v>
      </c>
      <c r="AA14" s="56">
        <f>IFERROR(INDEX(集計pivot売上!$83:$109,MATCH(集計2021年度売上old!$B14,集計pivot売上!$A$83:$A$109,0),MATCH(集計2021年度売上old!Y$5,集計pivot売上!$83:$83,0)),0)</f>
        <v>0</v>
      </c>
      <c r="AB14" s="57">
        <f>IFERROR(INDEX(集計pivot売上!$118:$137,MATCH(集計2021年度売上old!$B14,集計pivot売上!$A$118:$A$137,0),MATCH(集計2021年度売上old!Y$5,集計pivot売上!$118:$118,0)),0)</f>
        <v>0</v>
      </c>
      <c r="AC14" s="58">
        <f>IFERROR(INDEX(集計pivot売上!$151:$170,MATCH(集計2021年度売上old!$B14,集計pivot売上!$A$151:$A$170,0),MATCH(集計2021年度売上old!Y$5,集計pivot売上!$151:$151,0)),0)</f>
        <v>0</v>
      </c>
      <c r="AD14" s="61">
        <f>IFERROR(INDEX(集計pivot売上!$54:$73,MATCH(集計2021年度売上old!$B14,集計pivot売上!$A$54:$A$73,0),MATCH(集計2021年度売上old!Y$5,集計pivot売上!$54:$54,0)),0)</f>
        <v>0</v>
      </c>
      <c r="AE14" s="59">
        <f t="shared" si="4"/>
        <v>0</v>
      </c>
      <c r="AF14" s="54">
        <f>IFERROR(INDEX(集計pivot売上!$3:$22,MATCH(集計2021年度売上old!$B14,集計pivot売上!$A$3:$A$22,0),MATCH(集計2021年度売上old!AF$5,集計pivot売上!$3:$3,0)),0)</f>
        <v>0</v>
      </c>
      <c r="AG14" s="55">
        <f>IFERROR(INDEX(集計pivot売上!$28:$47,MATCH(集計2021年度売上old!$B14,集計pivot売上!$A$28:$A$47,0),MATCH(集計2021年度売上old!AF$5,集計pivot売上!$28:$28,0)),0)</f>
        <v>0</v>
      </c>
      <c r="AH14" s="56">
        <f>IFERROR(INDEX(集計pivot売上!$83:$109,MATCH(集計2021年度売上old!$B14,集計pivot売上!$A$83:$A$109,0),MATCH(集計2021年度売上old!AF$5,集計pivot売上!$83:$83,0)),0)</f>
        <v>0</v>
      </c>
      <c r="AI14" s="57">
        <f>IFERROR(INDEX(集計pivot売上!$118:$137,MATCH(集計2021年度売上old!$B14,集計pivot売上!$A$118:$A$137,0),MATCH(集計2021年度売上old!AF$5,集計pivot売上!$118:$118,0)),0)</f>
        <v>0</v>
      </c>
      <c r="AJ14" s="58">
        <f>IFERROR(INDEX(集計pivot売上!$151:$170,MATCH(集計2021年度売上old!$B14,集計pivot売上!$A$151:$A$170,0),MATCH(集計2021年度売上old!AF$5,集計pivot売上!$151:$151,0)),0)</f>
        <v>0</v>
      </c>
      <c r="AK14" s="61">
        <f>IFERROR(INDEX(集計pivot売上!$54:$73,MATCH(集計2021年度売上old!$B14,集計pivot売上!$A$54:$A$73,0),MATCH(集計2021年度売上old!AF$5,集計pivot売上!$54:$54,0)),0)</f>
        <v>0</v>
      </c>
      <c r="AL14" s="59">
        <f t="shared" si="5"/>
        <v>0</v>
      </c>
      <c r="AM14" s="54">
        <f>IFERROR(INDEX(集計pivot売上!$3:$22,MATCH(集計2021年度売上old!$B14,集計pivot売上!$A$3:$A$22,0),MATCH(集計2021年度売上old!AM$5,集計pivot売上!$3:$3,0)),0)</f>
        <v>0</v>
      </c>
      <c r="AN14" s="55">
        <f>IFERROR(INDEX(集計pivot売上!$28:$47,MATCH(集計2021年度売上old!$B14,集計pivot売上!$A$28:$A$47,0),MATCH(集計2021年度売上old!AM$5,集計pivot売上!$28:$28,0)),0)</f>
        <v>0</v>
      </c>
      <c r="AO14" s="56">
        <f>IFERROR(INDEX(集計pivot売上!$83:$109,MATCH(集計2021年度売上old!$B14,集計pivot売上!$A$83:$A$109,0),MATCH(集計2021年度売上old!AM$5,集計pivot売上!$83:$83,0)),0)</f>
        <v>0</v>
      </c>
      <c r="AP14" s="57">
        <f>IFERROR(INDEX(集計pivot売上!$118:$137,MATCH(集計2021年度売上old!$B14,集計pivot売上!$A$118:$A$137,0),MATCH(集計2021年度売上old!AM$5,集計pivot売上!$118:$118,0)),0)</f>
        <v>0</v>
      </c>
      <c r="AQ14" s="58">
        <f>IFERROR(INDEX(集計pivot売上!$151:$170,MATCH(集計2021年度売上old!$B14,集計pivot売上!$A$151:$A$170,0),MATCH(集計2021年度売上old!AM$5,集計pivot売上!$151:$151,0)),0)</f>
        <v>0</v>
      </c>
      <c r="AR14" s="61">
        <f>IFERROR(INDEX(集計pivot売上!$54:$73,MATCH(集計2021年度売上old!$B14,集計pivot売上!$A$54:$A$73,0),MATCH(集計2021年度売上old!AM$5,集計pivot売上!$54:$54,0)),0)</f>
        <v>0</v>
      </c>
      <c r="AS14" s="59">
        <f t="shared" si="6"/>
        <v>0</v>
      </c>
      <c r="AT14" s="54">
        <f>IFERROR(INDEX(集計pivot売上!$3:$22,MATCH(集計2021年度売上old!$B14,集計pivot売上!$A$3:$A$22,0),MATCH(集計2021年度売上old!AT$5,集計pivot売上!$3:$3,0)),0)</f>
        <v>0</v>
      </c>
      <c r="AU14" s="55">
        <f>IFERROR(INDEX(集計pivot売上!$28:$47,MATCH(集計2021年度売上old!$B14,集計pivot売上!$A$28:$A$47,0),MATCH(集計2021年度売上old!AT$5,集計pivot売上!$28:$28,0)),0)</f>
        <v>0</v>
      </c>
      <c r="AV14" s="56">
        <f>IFERROR(INDEX(集計pivot売上!$83:$109,MATCH(集計2021年度売上old!$B14,集計pivot売上!$A$83:$A$109,0),MATCH(集計2021年度売上old!AT$5,集計pivot売上!$83:$83,0)),0)</f>
        <v>0</v>
      </c>
      <c r="AW14" s="57">
        <f>IFERROR(INDEX(集計pivot売上!$118:$137,MATCH(集計2021年度売上old!$B14,集計pivot売上!$A$118:$A$137,0),MATCH(集計2021年度売上old!AT$5,集計pivot売上!$118:$118,0)),0)</f>
        <v>0</v>
      </c>
      <c r="AX14" s="58">
        <f>IFERROR(INDEX(集計pivot売上!$151:$170,MATCH(集計2021年度売上old!$B14,集計pivot売上!$A$151:$A$170,0),MATCH(集計2021年度売上old!AT$5,集計pivot売上!$151:$151,0)),0)</f>
        <v>0</v>
      </c>
      <c r="AY14" s="61">
        <f>IFERROR(INDEX(集計pivot売上!$54:$73,MATCH(集計2021年度売上old!$B14,集計pivot売上!$A$54:$A$73,0),MATCH(集計2021年度売上old!AT$5,集計pivot売上!$54:$54,0)),0)</f>
        <v>0</v>
      </c>
      <c r="AZ14" s="59">
        <f t="shared" si="7"/>
        <v>0</v>
      </c>
      <c r="BA14" s="54">
        <f>IFERROR(INDEX(集計pivot売上!$3:$22,MATCH(集計2021年度売上old!$B14,集計pivot売上!$A$3:$A$22,0),MATCH(集計2021年度売上old!BA$5,集計pivot売上!$3:$3,0)),0)</f>
        <v>0</v>
      </c>
      <c r="BB14" s="55">
        <f>IFERROR(INDEX(集計pivot売上!$28:$47,MATCH(集計2021年度売上old!$B14,集計pivot売上!$A$28:$A$47,0),MATCH(集計2021年度売上old!BA$5,集計pivot売上!$28:$28,0)),0)</f>
        <v>0</v>
      </c>
      <c r="BC14" s="56">
        <f>IFERROR(INDEX(集計pivot売上!$83:$109,MATCH(集計2021年度売上old!$B14,集計pivot売上!$A$83:$A$109,0),MATCH(集計2021年度売上old!BA$5,集計pivot売上!$83:$83,0)),0)</f>
        <v>0</v>
      </c>
      <c r="BD14" s="57">
        <f>IFERROR(INDEX(集計pivot売上!$118:$137,MATCH(集計2021年度売上old!$B14,集計pivot売上!$A$118:$A$137,0),MATCH(集計2021年度売上old!BA$5,集計pivot売上!$118:$118,0)),0)</f>
        <v>0</v>
      </c>
      <c r="BE14" s="58">
        <f>IFERROR(INDEX(集計pivot売上!$151:$170,MATCH(集計2021年度売上old!$B14,集計pivot売上!$A$151:$A$170,0),MATCH(集計2021年度売上old!BA$5,集計pivot売上!$151:$151,0)),0)</f>
        <v>0</v>
      </c>
      <c r="BF14" s="61">
        <f>IFERROR(INDEX(集計pivot売上!$54:$73,MATCH(集計2021年度売上old!$B14,集計pivot売上!$A$54:$A$73,0),MATCH(集計2021年度売上old!BA$5,集計pivot売上!$54:$54,0)),0)</f>
        <v>0</v>
      </c>
      <c r="BG14" s="59">
        <f t="shared" si="8"/>
        <v>0</v>
      </c>
      <c r="BH14" s="54">
        <f>IFERROR(INDEX(集計pivot売上!$3:$22,MATCH(集計2021年度売上old!$B14,集計pivot売上!$A$3:$A$22,0),MATCH(集計2021年度売上old!BH$5,集計pivot売上!$3:$3,0)),0)</f>
        <v>0</v>
      </c>
      <c r="BI14" s="55">
        <f>IFERROR(INDEX(集計pivot売上!$28:$47,MATCH(集計2021年度売上old!$B14,集計pivot売上!$A$28:$A$47,0),MATCH(集計2021年度売上old!BH$5,集計pivot売上!$28:$28,0)),0)</f>
        <v>0</v>
      </c>
      <c r="BJ14" s="56">
        <f>IFERROR(INDEX(集計pivot売上!$83:$109,MATCH(集計2021年度売上old!$B14,集計pivot売上!$A$83:$A$109,0),MATCH(集計2021年度売上old!BH$5,集計pivot売上!$83:$83,0)),0)</f>
        <v>0</v>
      </c>
      <c r="BK14" s="57">
        <f>IFERROR(INDEX(集計pivot売上!$118:$137,MATCH(集計2021年度売上old!$B14,集計pivot売上!$A$118:$A$137,0),MATCH(集計2021年度売上old!BH$5,集計pivot売上!$118:$118,0)),0)</f>
        <v>0</v>
      </c>
      <c r="BL14" s="58">
        <f>IFERROR(INDEX(集計pivot売上!$151:$170,MATCH(集計2021年度売上old!$B14,集計pivot売上!$A$151:$A$170,0),MATCH(集計2021年度売上old!BH$5,集計pivot売上!$151:$151,0)),0)</f>
        <v>0</v>
      </c>
      <c r="BM14" s="61">
        <f>IFERROR(INDEX(集計pivot売上!$54:$73,MATCH(集計2021年度売上old!$B14,集計pivot売上!$A$54:$A$73,0),MATCH(集計2021年度売上old!BH$5,集計pivot売上!$54:$54,0)),0)</f>
        <v>0</v>
      </c>
      <c r="BN14" s="59">
        <f t="shared" si="9"/>
        <v>0</v>
      </c>
      <c r="BO14" s="54">
        <f>IFERROR(INDEX(集計pivot売上!$3:$22,MATCH(集計2021年度売上old!$B14,集計pivot売上!$A$3:$A$22,0),MATCH(集計2021年度売上old!BO$5,集計pivot売上!$3:$3,0)),0)</f>
        <v>0</v>
      </c>
      <c r="BP14" s="55">
        <f>IFERROR(INDEX(集計pivot売上!$28:$47,MATCH(集計2021年度売上old!$B14,集計pivot売上!$A$28:$A$47,0),MATCH(集計2021年度売上old!BO$5,集計pivot売上!$28:$28,0)),0)</f>
        <v>0</v>
      </c>
      <c r="BQ14" s="56">
        <f>IFERROR(INDEX(集計pivot売上!$83:$109,MATCH(集計2021年度売上old!$B14,集計pivot売上!$A$83:$A$109,0),MATCH(集計2021年度売上old!BO$5,集計pivot売上!$83:$83,0)),0)</f>
        <v>0</v>
      </c>
      <c r="BR14" s="57">
        <f>IFERROR(INDEX(集計pivot売上!$118:$137,MATCH(集計2021年度売上old!$B14,集計pivot売上!$A$118:$A$137,0),MATCH(集計2021年度売上old!BO$5,集計pivot売上!$118:$118,0)),0)</f>
        <v>0</v>
      </c>
      <c r="BS14" s="58">
        <f>IFERROR(INDEX(集計pivot売上!$151:$170,MATCH(集計2021年度売上old!$B14,集計pivot売上!$A$151:$A$170,0),MATCH(集計2021年度売上old!BO$5,集計pivot売上!$151:$151,0)),0)</f>
        <v>0</v>
      </c>
      <c r="BT14" s="61">
        <f>IFERROR(INDEX(集計pivot売上!$54:$73,MATCH(集計2021年度売上old!$B14,集計pivot売上!$A$54:$A$73,0),MATCH(集計2021年度売上old!BO$5,集計pivot売上!$54:$54,0)),0)</f>
        <v>0</v>
      </c>
      <c r="BU14" s="59">
        <f t="shared" si="10"/>
        <v>0</v>
      </c>
      <c r="BV14" s="54">
        <f>IFERROR(INDEX(集計pivot売上!$3:$22,MATCH(集計2021年度売上old!$B14,集計pivot売上!$A$3:$A$22,0),MATCH(集計2021年度売上old!BV$5,集計pivot売上!$3:$3,0)),0)</f>
        <v>0</v>
      </c>
      <c r="BW14" s="55">
        <f>IFERROR(INDEX(集計pivot売上!$28:$47,MATCH(集計2021年度売上old!$B14,集計pivot売上!$A$28:$A$47,0),MATCH(集計2021年度売上old!BV$5,集計pivot売上!$28:$28,0)),0)</f>
        <v>0</v>
      </c>
      <c r="BX14" s="56">
        <f>IFERROR(INDEX(集計pivot売上!$83:$109,MATCH(集計2021年度売上old!$B14,集計pivot売上!$A$83:$A$109,0),MATCH(集計2021年度売上old!BV$5,集計pivot売上!$83:$83,0)),0)</f>
        <v>0</v>
      </c>
      <c r="BY14" s="57">
        <f>IFERROR(INDEX(集計pivot売上!$118:$137,MATCH(集計2021年度売上old!$B14,集計pivot売上!$A$118:$A$137,0),MATCH(集計2021年度売上old!BV$5,集計pivot売上!$118:$118,0)),0)</f>
        <v>0</v>
      </c>
      <c r="BZ14" s="58">
        <f>IFERROR(INDEX(集計pivot売上!$151:$170,MATCH(集計2021年度売上old!$B14,集計pivot売上!$A$151:$A$170,0),MATCH(集計2021年度売上old!BV$5,集計pivot売上!$151:$151,0)),0)</f>
        <v>0</v>
      </c>
      <c r="CA14" s="61">
        <f>IFERROR(INDEX(集計pivot売上!$54:$73,MATCH(集計2021年度売上old!$B14,集計pivot売上!$A$54:$A$73,0),MATCH(集計2021年度売上old!BV$5,集計pivot売上!$54:$54,0)),0)</f>
        <v>0</v>
      </c>
      <c r="CB14" s="59">
        <f t="shared" si="11"/>
        <v>0</v>
      </c>
      <c r="CC14" s="54">
        <f>IFERROR(INDEX(集計pivot売上!$3:$22,MATCH(集計2021年度売上old!$B14,集計pivot売上!$A$3:$A$22,0),MATCH(集計2021年度売上old!CC$5,集計pivot売上!$3:$3,0)),0)</f>
        <v>0</v>
      </c>
      <c r="CD14" s="55">
        <f>IFERROR(INDEX(集計pivot売上!$28:$47,MATCH(集計2021年度売上old!$B14,集計pivot売上!$A$28:$A$47,0),MATCH(集計2021年度売上old!CC$5,集計pivot売上!$28:$28,0)),0)</f>
        <v>0</v>
      </c>
      <c r="CE14" s="56">
        <f>IFERROR(INDEX(集計pivot売上!$83:$109,MATCH(集計2021年度売上old!$B14,集計pivot売上!$A$83:$A$109,0),MATCH(集計2021年度売上old!CC$5,集計pivot売上!$83:$83,0)),0)</f>
        <v>0</v>
      </c>
      <c r="CF14" s="57">
        <f>IFERROR(INDEX(集計pivot売上!$118:$137,MATCH(集計2021年度売上old!$B14,集計pivot売上!$A$118:$A$137,0),MATCH(集計2021年度売上old!CC$5,集計pivot売上!$118:$118,0)),0)</f>
        <v>0</v>
      </c>
      <c r="CG14" s="58">
        <f>IFERROR(INDEX(集計pivot売上!$151:$170,MATCH(集計2021年度売上old!$B14,集計pivot売上!$A$151:$A$170,0),MATCH(集計2021年度売上old!CC$5,集計pivot売上!$151:$151,0)),0)</f>
        <v>0</v>
      </c>
      <c r="CH14" s="61">
        <f>IFERROR(INDEX(集計pivot売上!$54:$73,MATCH(集計2021年度売上old!$B14,集計pivot売上!$A$54:$A$73,0),MATCH(集計2021年度売上old!CC$5,集計pivot売上!$54:$54,0)),0)</f>
        <v>0</v>
      </c>
      <c r="CI14" s="63">
        <f t="shared" si="12"/>
        <v>0</v>
      </c>
      <c r="CK14" t="str">
        <f t="shared" si="0"/>
        <v>甘味果実酒</v>
      </c>
      <c r="CL14" s="46">
        <f t="shared" si="13"/>
        <v>0</v>
      </c>
      <c r="CM14" s="46">
        <f t="shared" si="14"/>
        <v>0</v>
      </c>
      <c r="CN14" s="46">
        <f t="shared" si="15"/>
        <v>0</v>
      </c>
    </row>
    <row r="15" spans="2:92" s="46" customFormat="1" x14ac:dyDescent="0.55000000000000004">
      <c r="B15" s="52" t="str">
        <f>'master（記入例）'!AL11</f>
        <v>ウイスキー</v>
      </c>
      <c r="C15" s="53">
        <v>66585</v>
      </c>
      <c r="D15" s="54">
        <f>IFERROR(INDEX(集計pivot売上!$3:$22,MATCH(集計2021年度売上old!$B15,集計pivot売上!$A$3:$A$22,0),MATCH(集計2021年度売上old!D$5,集計pivot売上!$3:$3,0)),0)</f>
        <v>0</v>
      </c>
      <c r="E15" s="55">
        <f>IFERROR(INDEX(集計pivot売上!$28:$47,MATCH(集計2021年度売上old!$B15,集計pivot売上!$A$28:$A$47,0),MATCH(集計2021年度売上old!D$5,集計pivot売上!$28:$28,0)),0)</f>
        <v>0</v>
      </c>
      <c r="F15" s="56">
        <f>IFERROR(INDEX(集計pivot売上!$83:$109,MATCH(集計2021年度売上old!$B15,集計pivot売上!$A$83:$A$109,0),MATCH(集計2021年度売上old!D$5,集計pivot売上!$83:$83,0)),0)</f>
        <v>0</v>
      </c>
      <c r="G15" s="57">
        <f>IFERROR(INDEX(集計pivot売上!$118:$137,MATCH(集計2021年度売上old!$B15,集計pivot売上!$A$118:$A$137,0),MATCH(集計2021年度売上old!D$5,集計pivot売上!$118:$118,0)),0)</f>
        <v>0</v>
      </c>
      <c r="H15" s="58">
        <f>IFERROR(INDEX(集計pivot売上!$151:$170,MATCH(集計2021年度売上old!$B15,集計pivot売上!$A$151:$A$170,0),MATCH(集計2021年度売上old!D$5,集計pivot売上!$151:$151,0)),0)</f>
        <v>0</v>
      </c>
      <c r="I15" s="61">
        <f>IFERROR(INDEX(集計pivot売上!$54:$73,MATCH(集計2021年度売上old!$B15,集計pivot売上!$A$54:$A$73,0),MATCH(集計2021年度売上old!D$5,集計pivot売上!$54:$54,0)),0)</f>
        <v>0</v>
      </c>
      <c r="J15" s="59">
        <f t="shared" si="1"/>
        <v>66585</v>
      </c>
      <c r="K15" s="54">
        <f>IFERROR(INDEX(集計pivot売上!$3:$22,MATCH(集計2021年度売上old!$B15,集計pivot売上!$A$3:$A$22,0),MATCH(集計2021年度売上old!K$5,集計pivot売上!$3:$3,0)),0)</f>
        <v>0</v>
      </c>
      <c r="L15" s="55">
        <f>IFERROR(INDEX(集計pivot売上!$28:$47,MATCH(集計2021年度売上old!$B15,集計pivot売上!$A$28:$A$47,0),MATCH(集計2021年度売上old!K$5,集計pivot売上!$28:$28,0)),0)</f>
        <v>0</v>
      </c>
      <c r="M15" s="56">
        <f>IFERROR(INDEX(集計pivot売上!$83:$109,MATCH(集計2021年度売上old!$B15,集計pivot売上!$A$83:$A$109,0),MATCH(集計2021年度売上old!K$5,集計pivot売上!$83:$83,0)),0)</f>
        <v>0</v>
      </c>
      <c r="N15" s="57">
        <f>IFERROR(INDEX(集計pivot売上!$118:$137,MATCH(集計2021年度売上old!$B15,集計pivot売上!$A$118:$A$137,0),MATCH(集計2021年度売上old!K$5,集計pivot売上!$118:$118,0)),0)</f>
        <v>0</v>
      </c>
      <c r="O15" s="58">
        <f>IFERROR(INDEX(集計pivot売上!$151:$170,MATCH(集計2021年度売上old!$B15,集計pivot売上!$A$151:$A$170,0),MATCH(集計2021年度売上old!K$5,集計pivot売上!$151:$151,0)),0)</f>
        <v>0</v>
      </c>
      <c r="P15" s="61">
        <f>IFERROR(INDEX(集計pivot売上!$54:$73,MATCH(集計2021年度売上old!$B15,集計pivot売上!$A$54:$A$73,0),MATCH(集計2021年度売上old!K$5,集計pivot売上!$54:$54,0)),0)</f>
        <v>0</v>
      </c>
      <c r="Q15" s="59">
        <f t="shared" si="2"/>
        <v>66585</v>
      </c>
      <c r="R15" s="54">
        <f>IFERROR(INDEX(集計pivot売上!$3:$22,MATCH(集計2021年度売上old!$B15,集計pivot売上!$A$3:$A$22,0),MATCH(集計2021年度売上old!R$5,集計pivot売上!$3:$3,0)),0)</f>
        <v>0</v>
      </c>
      <c r="S15" s="55">
        <f>IFERROR(INDEX(集計pivot売上!$28:$47,MATCH(集計2021年度売上old!$B15,集計pivot売上!$A$28:$A$47,0),MATCH(集計2021年度売上old!R$5,集計pivot売上!$28:$28,0)),0)</f>
        <v>0</v>
      </c>
      <c r="T15" s="56">
        <f>IFERROR(INDEX(集計pivot売上!$83:$109,MATCH(集計2021年度売上old!$B15,集計pivot売上!$A$83:$A$109,0),MATCH(集計2021年度売上old!R$5,集計pivot売上!$83:$83,0)),0)</f>
        <v>0</v>
      </c>
      <c r="U15" s="57">
        <f>IFERROR(INDEX(集計pivot売上!$118:$137,MATCH(集計2021年度売上old!$B15,集計pivot売上!$A$118:$A$137,0),MATCH(集計2021年度売上old!R$5,集計pivot売上!$118:$118,0)),0)</f>
        <v>0</v>
      </c>
      <c r="V15" s="58">
        <f>IFERROR(INDEX(集計pivot売上!$151:$170,MATCH(集計2021年度売上old!$B15,集計pivot売上!$A$151:$A$170,0),MATCH(集計2021年度売上old!R$5,集計pivot売上!$151:$151,0)),0)</f>
        <v>0</v>
      </c>
      <c r="W15" s="61">
        <f>IFERROR(INDEX(集計pivot売上!$54:$73,MATCH(集計2021年度売上old!$B15,集計pivot売上!$A$54:$A$73,0),MATCH(集計2021年度売上old!R$5,集計pivot売上!$54:$54,0)),0)</f>
        <v>0</v>
      </c>
      <c r="X15" s="59">
        <f t="shared" si="3"/>
        <v>66585</v>
      </c>
      <c r="Y15" s="54">
        <f>IFERROR(INDEX(集計pivot売上!$3:$22,MATCH(集計2021年度売上old!$B15,集計pivot売上!$A$3:$A$22,0),MATCH(集計2021年度売上old!Y$5,集計pivot売上!$3:$3,0)),0)</f>
        <v>0</v>
      </c>
      <c r="Z15" s="55">
        <f>IFERROR(INDEX(集計pivot売上!$28:$47,MATCH(集計2021年度売上old!$B15,集計pivot売上!$A$28:$A$47,0),MATCH(集計2021年度売上old!Y$5,集計pivot売上!$28:$28,0)),0)</f>
        <v>0</v>
      </c>
      <c r="AA15" s="56">
        <f>IFERROR(INDEX(集計pivot売上!$83:$109,MATCH(集計2021年度売上old!$B15,集計pivot売上!$A$83:$A$109,0),MATCH(集計2021年度売上old!Y$5,集計pivot売上!$83:$83,0)),0)</f>
        <v>0</v>
      </c>
      <c r="AB15" s="57">
        <f>IFERROR(INDEX(集計pivot売上!$118:$137,MATCH(集計2021年度売上old!$B15,集計pivot売上!$A$118:$A$137,0),MATCH(集計2021年度売上old!Y$5,集計pivot売上!$118:$118,0)),0)</f>
        <v>0</v>
      </c>
      <c r="AC15" s="58">
        <f>IFERROR(INDEX(集計pivot売上!$151:$170,MATCH(集計2021年度売上old!$B15,集計pivot売上!$A$151:$A$170,0),MATCH(集計2021年度売上old!Y$5,集計pivot売上!$151:$151,0)),0)</f>
        <v>0</v>
      </c>
      <c r="AD15" s="61">
        <f>IFERROR(INDEX(集計pivot売上!$54:$73,MATCH(集計2021年度売上old!$B15,集計pivot売上!$A$54:$A$73,0),MATCH(集計2021年度売上old!Y$5,集計pivot売上!$54:$54,0)),0)</f>
        <v>0</v>
      </c>
      <c r="AE15" s="59">
        <f t="shared" si="4"/>
        <v>66585</v>
      </c>
      <c r="AF15" s="54">
        <f>IFERROR(INDEX(集計pivot売上!$3:$22,MATCH(集計2021年度売上old!$B15,集計pivot売上!$A$3:$A$22,0),MATCH(集計2021年度売上old!AF$5,集計pivot売上!$3:$3,0)),0)</f>
        <v>0</v>
      </c>
      <c r="AG15" s="55">
        <f>IFERROR(INDEX(集計pivot売上!$28:$47,MATCH(集計2021年度売上old!$B15,集計pivot売上!$A$28:$A$47,0),MATCH(集計2021年度売上old!AF$5,集計pivot売上!$28:$28,0)),0)</f>
        <v>0</v>
      </c>
      <c r="AH15" s="56">
        <f>IFERROR(INDEX(集計pivot売上!$83:$109,MATCH(集計2021年度売上old!$B15,集計pivot売上!$A$83:$A$109,0),MATCH(集計2021年度売上old!AF$5,集計pivot売上!$83:$83,0)),0)</f>
        <v>0</v>
      </c>
      <c r="AI15" s="57">
        <f>IFERROR(INDEX(集計pivot売上!$118:$137,MATCH(集計2021年度売上old!$B15,集計pivot売上!$A$118:$A$137,0),MATCH(集計2021年度売上old!AF$5,集計pivot売上!$118:$118,0)),0)</f>
        <v>0</v>
      </c>
      <c r="AJ15" s="58">
        <f>IFERROR(INDEX(集計pivot売上!$151:$170,MATCH(集計2021年度売上old!$B15,集計pivot売上!$A$151:$A$170,0),MATCH(集計2021年度売上old!AF$5,集計pivot売上!$151:$151,0)),0)</f>
        <v>0</v>
      </c>
      <c r="AK15" s="61">
        <f>IFERROR(INDEX(集計pivot売上!$54:$73,MATCH(集計2021年度売上old!$B15,集計pivot売上!$A$54:$A$73,0),MATCH(集計2021年度売上old!AF$5,集計pivot売上!$54:$54,0)),0)</f>
        <v>0</v>
      </c>
      <c r="AL15" s="59">
        <f t="shared" si="5"/>
        <v>66585</v>
      </c>
      <c r="AM15" s="54">
        <f>IFERROR(INDEX(集計pivot売上!$3:$22,MATCH(集計2021年度売上old!$B15,集計pivot売上!$A$3:$A$22,0),MATCH(集計2021年度売上old!AM$5,集計pivot売上!$3:$3,0)),0)</f>
        <v>0</v>
      </c>
      <c r="AN15" s="55">
        <f>IFERROR(INDEX(集計pivot売上!$28:$47,MATCH(集計2021年度売上old!$B15,集計pivot売上!$A$28:$A$47,0),MATCH(集計2021年度売上old!AM$5,集計pivot売上!$28:$28,0)),0)</f>
        <v>0</v>
      </c>
      <c r="AO15" s="56">
        <f>IFERROR(INDEX(集計pivot売上!$83:$109,MATCH(集計2021年度売上old!$B15,集計pivot売上!$A$83:$A$109,0),MATCH(集計2021年度売上old!AM$5,集計pivot売上!$83:$83,0)),0)</f>
        <v>0</v>
      </c>
      <c r="AP15" s="57">
        <f>IFERROR(INDEX(集計pivot売上!$118:$137,MATCH(集計2021年度売上old!$B15,集計pivot売上!$A$118:$A$137,0),MATCH(集計2021年度売上old!AM$5,集計pivot売上!$118:$118,0)),0)</f>
        <v>0</v>
      </c>
      <c r="AQ15" s="58">
        <f>IFERROR(INDEX(集計pivot売上!$151:$170,MATCH(集計2021年度売上old!$B15,集計pivot売上!$A$151:$A$170,0),MATCH(集計2021年度売上old!AM$5,集計pivot売上!$151:$151,0)),0)</f>
        <v>0</v>
      </c>
      <c r="AR15" s="61">
        <f>IFERROR(INDEX(集計pivot売上!$54:$73,MATCH(集計2021年度売上old!$B15,集計pivot売上!$A$54:$A$73,0),MATCH(集計2021年度売上old!AM$5,集計pivot売上!$54:$54,0)),0)</f>
        <v>0</v>
      </c>
      <c r="AS15" s="59">
        <f t="shared" si="6"/>
        <v>66585</v>
      </c>
      <c r="AT15" s="54">
        <f>IFERROR(INDEX(集計pivot売上!$3:$22,MATCH(集計2021年度売上old!$B15,集計pivot売上!$A$3:$A$22,0),MATCH(集計2021年度売上old!AT$5,集計pivot売上!$3:$3,0)),0)</f>
        <v>0</v>
      </c>
      <c r="AU15" s="55">
        <f>IFERROR(INDEX(集計pivot売上!$28:$47,MATCH(集計2021年度売上old!$B15,集計pivot売上!$A$28:$A$47,0),MATCH(集計2021年度売上old!AT$5,集計pivot売上!$28:$28,0)),0)</f>
        <v>0</v>
      </c>
      <c r="AV15" s="56">
        <f>IFERROR(INDEX(集計pivot売上!$83:$109,MATCH(集計2021年度売上old!$B15,集計pivot売上!$A$83:$A$109,0),MATCH(集計2021年度売上old!AT$5,集計pivot売上!$83:$83,0)),0)</f>
        <v>0</v>
      </c>
      <c r="AW15" s="57">
        <f>IFERROR(INDEX(集計pivot売上!$118:$137,MATCH(集計2021年度売上old!$B15,集計pivot売上!$A$118:$A$137,0),MATCH(集計2021年度売上old!AT$5,集計pivot売上!$118:$118,0)),0)</f>
        <v>0</v>
      </c>
      <c r="AX15" s="58">
        <f>IFERROR(INDEX(集計pivot売上!$151:$170,MATCH(集計2021年度売上old!$B15,集計pivot売上!$A$151:$A$170,0),MATCH(集計2021年度売上old!AT$5,集計pivot売上!$151:$151,0)),0)</f>
        <v>0</v>
      </c>
      <c r="AY15" s="61">
        <f>IFERROR(INDEX(集計pivot売上!$54:$73,MATCH(集計2021年度売上old!$B15,集計pivot売上!$A$54:$A$73,0),MATCH(集計2021年度売上old!AT$5,集計pivot売上!$54:$54,0)),0)</f>
        <v>0</v>
      </c>
      <c r="AZ15" s="59">
        <f t="shared" si="7"/>
        <v>66585</v>
      </c>
      <c r="BA15" s="54">
        <f>IFERROR(INDEX(集計pivot売上!$3:$22,MATCH(集計2021年度売上old!$B15,集計pivot売上!$A$3:$A$22,0),MATCH(集計2021年度売上old!BA$5,集計pivot売上!$3:$3,0)),0)</f>
        <v>0</v>
      </c>
      <c r="BB15" s="55">
        <f>IFERROR(INDEX(集計pivot売上!$28:$47,MATCH(集計2021年度売上old!$B15,集計pivot売上!$A$28:$A$47,0),MATCH(集計2021年度売上old!BA$5,集計pivot売上!$28:$28,0)),0)</f>
        <v>0</v>
      </c>
      <c r="BC15" s="56">
        <f>IFERROR(INDEX(集計pivot売上!$83:$109,MATCH(集計2021年度売上old!$B15,集計pivot売上!$A$83:$A$109,0),MATCH(集計2021年度売上old!BA$5,集計pivot売上!$83:$83,0)),0)</f>
        <v>0</v>
      </c>
      <c r="BD15" s="57">
        <f>IFERROR(INDEX(集計pivot売上!$118:$137,MATCH(集計2021年度売上old!$B15,集計pivot売上!$A$118:$A$137,0),MATCH(集計2021年度売上old!BA$5,集計pivot売上!$118:$118,0)),0)</f>
        <v>0</v>
      </c>
      <c r="BE15" s="58">
        <f>IFERROR(INDEX(集計pivot売上!$151:$170,MATCH(集計2021年度売上old!$B15,集計pivot売上!$A$151:$A$170,0),MATCH(集計2021年度売上old!BA$5,集計pivot売上!$151:$151,0)),0)</f>
        <v>0</v>
      </c>
      <c r="BF15" s="61">
        <f>IFERROR(INDEX(集計pivot売上!$54:$73,MATCH(集計2021年度売上old!$B15,集計pivot売上!$A$54:$A$73,0),MATCH(集計2021年度売上old!BA$5,集計pivot売上!$54:$54,0)),0)</f>
        <v>0</v>
      </c>
      <c r="BG15" s="59">
        <f t="shared" si="8"/>
        <v>66585</v>
      </c>
      <c r="BH15" s="54">
        <f>IFERROR(INDEX(集計pivot売上!$3:$22,MATCH(集計2021年度売上old!$B15,集計pivot売上!$A$3:$A$22,0),MATCH(集計2021年度売上old!BH$5,集計pivot売上!$3:$3,0)),0)</f>
        <v>0</v>
      </c>
      <c r="BI15" s="55">
        <f>IFERROR(INDEX(集計pivot売上!$28:$47,MATCH(集計2021年度売上old!$B15,集計pivot売上!$A$28:$A$47,0),MATCH(集計2021年度売上old!BH$5,集計pivot売上!$28:$28,0)),0)</f>
        <v>0</v>
      </c>
      <c r="BJ15" s="56">
        <f>IFERROR(INDEX(集計pivot売上!$83:$109,MATCH(集計2021年度売上old!$B15,集計pivot売上!$A$83:$A$109,0),MATCH(集計2021年度売上old!BH$5,集計pivot売上!$83:$83,0)),0)</f>
        <v>0</v>
      </c>
      <c r="BK15" s="57">
        <f>IFERROR(INDEX(集計pivot売上!$118:$137,MATCH(集計2021年度売上old!$B15,集計pivot売上!$A$118:$A$137,0),MATCH(集計2021年度売上old!BH$5,集計pivot売上!$118:$118,0)),0)</f>
        <v>0</v>
      </c>
      <c r="BL15" s="58">
        <f>IFERROR(INDEX(集計pivot売上!$151:$170,MATCH(集計2021年度売上old!$B15,集計pivot売上!$A$151:$A$170,0),MATCH(集計2021年度売上old!BH$5,集計pivot売上!$151:$151,0)),0)</f>
        <v>0</v>
      </c>
      <c r="BM15" s="61">
        <f>IFERROR(INDEX(集計pivot売上!$54:$73,MATCH(集計2021年度売上old!$B15,集計pivot売上!$A$54:$A$73,0),MATCH(集計2021年度売上old!BH$5,集計pivot売上!$54:$54,0)),0)</f>
        <v>0</v>
      </c>
      <c r="BN15" s="59">
        <f t="shared" si="9"/>
        <v>66585</v>
      </c>
      <c r="BO15" s="54">
        <f>IFERROR(INDEX(集計pivot売上!$3:$22,MATCH(集計2021年度売上old!$B15,集計pivot売上!$A$3:$A$22,0),MATCH(集計2021年度売上old!BO$5,集計pivot売上!$3:$3,0)),0)</f>
        <v>0</v>
      </c>
      <c r="BP15" s="55">
        <f>IFERROR(INDEX(集計pivot売上!$28:$47,MATCH(集計2021年度売上old!$B15,集計pivot売上!$A$28:$A$47,0),MATCH(集計2021年度売上old!BO$5,集計pivot売上!$28:$28,0)),0)</f>
        <v>0</v>
      </c>
      <c r="BQ15" s="56">
        <f>IFERROR(INDEX(集計pivot売上!$83:$109,MATCH(集計2021年度売上old!$B15,集計pivot売上!$A$83:$A$109,0),MATCH(集計2021年度売上old!BO$5,集計pivot売上!$83:$83,0)),0)</f>
        <v>0</v>
      </c>
      <c r="BR15" s="57">
        <f>IFERROR(INDEX(集計pivot売上!$118:$137,MATCH(集計2021年度売上old!$B15,集計pivot売上!$A$118:$A$137,0),MATCH(集計2021年度売上old!BO$5,集計pivot売上!$118:$118,0)),0)</f>
        <v>0</v>
      </c>
      <c r="BS15" s="58">
        <f>IFERROR(INDEX(集計pivot売上!$151:$170,MATCH(集計2021年度売上old!$B15,集計pivot売上!$A$151:$A$170,0),MATCH(集計2021年度売上old!BO$5,集計pivot売上!$151:$151,0)),0)</f>
        <v>0</v>
      </c>
      <c r="BT15" s="61">
        <f>IFERROR(INDEX(集計pivot売上!$54:$73,MATCH(集計2021年度売上old!$B15,集計pivot売上!$A$54:$A$73,0),MATCH(集計2021年度売上old!BO$5,集計pivot売上!$54:$54,0)),0)</f>
        <v>0</v>
      </c>
      <c r="BU15" s="59">
        <f t="shared" si="10"/>
        <v>66585</v>
      </c>
      <c r="BV15" s="54">
        <f>IFERROR(INDEX(集計pivot売上!$3:$22,MATCH(集計2021年度売上old!$B15,集計pivot売上!$A$3:$A$22,0),MATCH(集計2021年度売上old!BV$5,集計pivot売上!$3:$3,0)),0)</f>
        <v>0</v>
      </c>
      <c r="BW15" s="55">
        <f>IFERROR(INDEX(集計pivot売上!$28:$47,MATCH(集計2021年度売上old!$B15,集計pivot売上!$A$28:$A$47,0),MATCH(集計2021年度売上old!BV$5,集計pivot売上!$28:$28,0)),0)</f>
        <v>0</v>
      </c>
      <c r="BX15" s="56">
        <f>IFERROR(INDEX(集計pivot売上!$83:$109,MATCH(集計2021年度売上old!$B15,集計pivot売上!$A$83:$A$109,0),MATCH(集計2021年度売上old!BV$5,集計pivot売上!$83:$83,0)),0)</f>
        <v>0</v>
      </c>
      <c r="BY15" s="57">
        <f>IFERROR(INDEX(集計pivot売上!$118:$137,MATCH(集計2021年度売上old!$B15,集計pivot売上!$A$118:$A$137,0),MATCH(集計2021年度売上old!BV$5,集計pivot売上!$118:$118,0)),0)</f>
        <v>0</v>
      </c>
      <c r="BZ15" s="58">
        <f>IFERROR(INDEX(集計pivot売上!$151:$170,MATCH(集計2021年度売上old!$B15,集計pivot売上!$A$151:$A$170,0),MATCH(集計2021年度売上old!BV$5,集計pivot売上!$151:$151,0)),0)</f>
        <v>0</v>
      </c>
      <c r="CA15" s="61">
        <f>IFERROR(INDEX(集計pivot売上!$54:$73,MATCH(集計2021年度売上old!$B15,集計pivot売上!$A$54:$A$73,0),MATCH(集計2021年度売上old!BV$5,集計pivot売上!$54:$54,0)),0)</f>
        <v>0</v>
      </c>
      <c r="CB15" s="59">
        <f t="shared" si="11"/>
        <v>66585</v>
      </c>
      <c r="CC15" s="54">
        <f>IFERROR(INDEX(集計pivot売上!$3:$22,MATCH(集計2021年度売上old!$B15,集計pivot売上!$A$3:$A$22,0),MATCH(集計2021年度売上old!CC$5,集計pivot売上!$3:$3,0)),0)</f>
        <v>0</v>
      </c>
      <c r="CD15" s="55">
        <f>IFERROR(INDEX(集計pivot売上!$28:$47,MATCH(集計2021年度売上old!$B15,集計pivot売上!$A$28:$A$47,0),MATCH(集計2021年度売上old!CC$5,集計pivot売上!$28:$28,0)),0)</f>
        <v>0</v>
      </c>
      <c r="CE15" s="56">
        <f>IFERROR(INDEX(集計pivot売上!$83:$109,MATCH(集計2021年度売上old!$B15,集計pivot売上!$A$83:$A$109,0),MATCH(集計2021年度売上old!CC$5,集計pivot売上!$83:$83,0)),0)</f>
        <v>0</v>
      </c>
      <c r="CF15" s="57">
        <f>IFERROR(INDEX(集計pivot売上!$118:$137,MATCH(集計2021年度売上old!$B15,集計pivot売上!$A$118:$A$137,0),MATCH(集計2021年度売上old!CC$5,集計pivot売上!$118:$118,0)),0)</f>
        <v>0</v>
      </c>
      <c r="CG15" s="58">
        <f>IFERROR(INDEX(集計pivot売上!$151:$170,MATCH(集計2021年度売上old!$B15,集計pivot売上!$A$151:$A$170,0),MATCH(集計2021年度売上old!CC$5,集計pivot売上!$151:$151,0)),0)</f>
        <v>0</v>
      </c>
      <c r="CH15" s="61">
        <f>IFERROR(INDEX(集計pivot売上!$54:$73,MATCH(集計2021年度売上old!$B15,集計pivot売上!$A$54:$A$73,0),MATCH(集計2021年度売上old!CC$5,集計pivot売上!$54:$54,0)),0)</f>
        <v>0</v>
      </c>
      <c r="CI15" s="63">
        <f t="shared" si="12"/>
        <v>66585</v>
      </c>
      <c r="CK15" t="str">
        <f t="shared" si="0"/>
        <v>ウイスキー</v>
      </c>
      <c r="CL15" s="46">
        <f t="shared" si="13"/>
        <v>66585</v>
      </c>
      <c r="CM15" s="46">
        <f t="shared" si="14"/>
        <v>0</v>
      </c>
      <c r="CN15" s="46">
        <f t="shared" si="15"/>
        <v>66585</v>
      </c>
    </row>
    <row r="16" spans="2:92" s="46" customFormat="1" x14ac:dyDescent="0.55000000000000004">
      <c r="B16" s="52" t="str">
        <f>'master（記入例）'!AL12</f>
        <v>ブランデー</v>
      </c>
      <c r="C16" s="53">
        <v>32695</v>
      </c>
      <c r="D16" s="54">
        <f>IFERROR(INDEX(集計pivot売上!$3:$22,MATCH(集計2021年度売上old!$B16,集計pivot売上!$A$3:$A$22,0),MATCH(集計2021年度売上old!D$5,集計pivot売上!$3:$3,0)),0)</f>
        <v>0</v>
      </c>
      <c r="E16" s="55">
        <f>IFERROR(INDEX(集計pivot売上!$28:$47,MATCH(集計2021年度売上old!$B16,集計pivot売上!$A$28:$A$47,0),MATCH(集計2021年度売上old!D$5,集計pivot売上!$28:$28,0)),0)</f>
        <v>0</v>
      </c>
      <c r="F16" s="56">
        <f>IFERROR(INDEX(集計pivot売上!$83:$109,MATCH(集計2021年度売上old!$B16,集計pivot売上!$A$83:$A$109,0),MATCH(集計2021年度売上old!D$5,集計pivot売上!$83:$83,0)),0)</f>
        <v>0</v>
      </c>
      <c r="G16" s="57">
        <f>IFERROR(INDEX(集計pivot売上!$118:$137,MATCH(集計2021年度売上old!$B16,集計pivot売上!$A$118:$A$137,0),MATCH(集計2021年度売上old!D$5,集計pivot売上!$118:$118,0)),0)</f>
        <v>0</v>
      </c>
      <c r="H16" s="58">
        <f>IFERROR(INDEX(集計pivot売上!$151:$170,MATCH(集計2021年度売上old!$B16,集計pivot売上!$A$151:$A$170,0),MATCH(集計2021年度売上old!D$5,集計pivot売上!$151:$151,0)),0)</f>
        <v>0</v>
      </c>
      <c r="I16" s="61">
        <f>IFERROR(INDEX(集計pivot売上!$54:$73,MATCH(集計2021年度売上old!$B16,集計pivot売上!$A$54:$A$73,0),MATCH(集計2021年度売上old!D$5,集計pivot売上!$54:$54,0)),0)</f>
        <v>0</v>
      </c>
      <c r="J16" s="59">
        <f t="shared" si="1"/>
        <v>32695</v>
      </c>
      <c r="K16" s="54">
        <f>IFERROR(INDEX(集計pivot売上!$3:$22,MATCH(集計2021年度売上old!$B16,集計pivot売上!$A$3:$A$22,0),MATCH(集計2021年度売上old!K$5,集計pivot売上!$3:$3,0)),0)</f>
        <v>0</v>
      </c>
      <c r="L16" s="55">
        <f>IFERROR(INDEX(集計pivot売上!$28:$47,MATCH(集計2021年度売上old!$B16,集計pivot売上!$A$28:$A$47,0),MATCH(集計2021年度売上old!K$5,集計pivot売上!$28:$28,0)),0)</f>
        <v>0</v>
      </c>
      <c r="M16" s="56">
        <f>IFERROR(INDEX(集計pivot売上!$83:$109,MATCH(集計2021年度売上old!$B16,集計pivot売上!$A$83:$A$109,0),MATCH(集計2021年度売上old!K$5,集計pivot売上!$83:$83,0)),0)</f>
        <v>0</v>
      </c>
      <c r="N16" s="57">
        <f>IFERROR(INDEX(集計pivot売上!$118:$137,MATCH(集計2021年度売上old!$B16,集計pivot売上!$A$118:$A$137,0),MATCH(集計2021年度売上old!K$5,集計pivot売上!$118:$118,0)),0)</f>
        <v>0</v>
      </c>
      <c r="O16" s="58">
        <f>IFERROR(INDEX(集計pivot売上!$151:$170,MATCH(集計2021年度売上old!$B16,集計pivot売上!$A$151:$A$170,0),MATCH(集計2021年度売上old!K$5,集計pivot売上!$151:$151,0)),0)</f>
        <v>0</v>
      </c>
      <c r="P16" s="61">
        <f>IFERROR(INDEX(集計pivot売上!$54:$73,MATCH(集計2021年度売上old!$B16,集計pivot売上!$A$54:$A$73,0),MATCH(集計2021年度売上old!K$5,集計pivot売上!$54:$54,0)),0)</f>
        <v>0</v>
      </c>
      <c r="Q16" s="59">
        <f t="shared" si="2"/>
        <v>32695</v>
      </c>
      <c r="R16" s="54">
        <f>IFERROR(INDEX(集計pivot売上!$3:$22,MATCH(集計2021年度売上old!$B16,集計pivot売上!$A$3:$A$22,0),MATCH(集計2021年度売上old!R$5,集計pivot売上!$3:$3,0)),0)</f>
        <v>0</v>
      </c>
      <c r="S16" s="55">
        <f>IFERROR(INDEX(集計pivot売上!$28:$47,MATCH(集計2021年度売上old!$B16,集計pivot売上!$A$28:$A$47,0),MATCH(集計2021年度売上old!R$5,集計pivot売上!$28:$28,0)),0)</f>
        <v>0</v>
      </c>
      <c r="T16" s="56">
        <f>IFERROR(INDEX(集計pivot売上!$83:$109,MATCH(集計2021年度売上old!$B16,集計pivot売上!$A$83:$A$109,0),MATCH(集計2021年度売上old!R$5,集計pivot売上!$83:$83,0)),0)</f>
        <v>0</v>
      </c>
      <c r="U16" s="57">
        <f>IFERROR(INDEX(集計pivot売上!$118:$137,MATCH(集計2021年度売上old!$B16,集計pivot売上!$A$118:$A$137,0),MATCH(集計2021年度売上old!R$5,集計pivot売上!$118:$118,0)),0)</f>
        <v>0</v>
      </c>
      <c r="V16" s="58">
        <f>IFERROR(INDEX(集計pivot売上!$151:$170,MATCH(集計2021年度売上old!$B16,集計pivot売上!$A$151:$A$170,0),MATCH(集計2021年度売上old!R$5,集計pivot売上!$151:$151,0)),0)</f>
        <v>0</v>
      </c>
      <c r="W16" s="61">
        <f>IFERROR(INDEX(集計pivot売上!$54:$73,MATCH(集計2021年度売上old!$B16,集計pivot売上!$A$54:$A$73,0),MATCH(集計2021年度売上old!R$5,集計pivot売上!$54:$54,0)),0)</f>
        <v>0</v>
      </c>
      <c r="X16" s="59">
        <f t="shared" si="3"/>
        <v>32695</v>
      </c>
      <c r="Y16" s="54">
        <f>IFERROR(INDEX(集計pivot売上!$3:$22,MATCH(集計2021年度売上old!$B16,集計pivot売上!$A$3:$A$22,0),MATCH(集計2021年度売上old!Y$5,集計pivot売上!$3:$3,0)),0)</f>
        <v>0</v>
      </c>
      <c r="Z16" s="55">
        <f>IFERROR(INDEX(集計pivot売上!$28:$47,MATCH(集計2021年度売上old!$B16,集計pivot売上!$A$28:$A$47,0),MATCH(集計2021年度売上old!Y$5,集計pivot売上!$28:$28,0)),0)</f>
        <v>0</v>
      </c>
      <c r="AA16" s="56">
        <f>IFERROR(INDEX(集計pivot売上!$83:$109,MATCH(集計2021年度売上old!$B16,集計pivot売上!$A$83:$A$109,0),MATCH(集計2021年度売上old!Y$5,集計pivot売上!$83:$83,0)),0)</f>
        <v>0</v>
      </c>
      <c r="AB16" s="57">
        <f>IFERROR(INDEX(集計pivot売上!$118:$137,MATCH(集計2021年度売上old!$B16,集計pivot売上!$A$118:$A$137,0),MATCH(集計2021年度売上old!Y$5,集計pivot売上!$118:$118,0)),0)</f>
        <v>0</v>
      </c>
      <c r="AC16" s="58">
        <f>IFERROR(INDEX(集計pivot売上!$151:$170,MATCH(集計2021年度売上old!$B16,集計pivot売上!$A$151:$A$170,0),MATCH(集計2021年度売上old!Y$5,集計pivot売上!$151:$151,0)),0)</f>
        <v>0</v>
      </c>
      <c r="AD16" s="61">
        <f>IFERROR(INDEX(集計pivot売上!$54:$73,MATCH(集計2021年度売上old!$B16,集計pivot売上!$A$54:$A$73,0),MATCH(集計2021年度売上old!Y$5,集計pivot売上!$54:$54,0)),0)</f>
        <v>0</v>
      </c>
      <c r="AE16" s="59">
        <f t="shared" si="4"/>
        <v>32695</v>
      </c>
      <c r="AF16" s="54">
        <f>IFERROR(INDEX(集計pivot売上!$3:$22,MATCH(集計2021年度売上old!$B16,集計pivot売上!$A$3:$A$22,0),MATCH(集計2021年度売上old!AF$5,集計pivot売上!$3:$3,0)),0)</f>
        <v>0</v>
      </c>
      <c r="AG16" s="55">
        <f>IFERROR(INDEX(集計pivot売上!$28:$47,MATCH(集計2021年度売上old!$B16,集計pivot売上!$A$28:$A$47,0),MATCH(集計2021年度売上old!AF$5,集計pivot売上!$28:$28,0)),0)</f>
        <v>0</v>
      </c>
      <c r="AH16" s="56">
        <f>IFERROR(INDEX(集計pivot売上!$83:$109,MATCH(集計2021年度売上old!$B16,集計pivot売上!$A$83:$A$109,0),MATCH(集計2021年度売上old!AF$5,集計pivot売上!$83:$83,0)),0)</f>
        <v>0</v>
      </c>
      <c r="AI16" s="57">
        <f>IFERROR(INDEX(集計pivot売上!$118:$137,MATCH(集計2021年度売上old!$B16,集計pivot売上!$A$118:$A$137,0),MATCH(集計2021年度売上old!AF$5,集計pivot売上!$118:$118,0)),0)</f>
        <v>0</v>
      </c>
      <c r="AJ16" s="58">
        <f>IFERROR(INDEX(集計pivot売上!$151:$170,MATCH(集計2021年度売上old!$B16,集計pivot売上!$A$151:$A$170,0),MATCH(集計2021年度売上old!AF$5,集計pivot売上!$151:$151,0)),0)</f>
        <v>0</v>
      </c>
      <c r="AK16" s="61">
        <f>IFERROR(INDEX(集計pivot売上!$54:$73,MATCH(集計2021年度売上old!$B16,集計pivot売上!$A$54:$A$73,0),MATCH(集計2021年度売上old!AF$5,集計pivot売上!$54:$54,0)),0)</f>
        <v>0</v>
      </c>
      <c r="AL16" s="59">
        <f t="shared" si="5"/>
        <v>32695</v>
      </c>
      <c r="AM16" s="54">
        <f>IFERROR(INDEX(集計pivot売上!$3:$22,MATCH(集計2021年度売上old!$B16,集計pivot売上!$A$3:$A$22,0),MATCH(集計2021年度売上old!AM$5,集計pivot売上!$3:$3,0)),0)</f>
        <v>0</v>
      </c>
      <c r="AN16" s="55">
        <f>IFERROR(INDEX(集計pivot売上!$28:$47,MATCH(集計2021年度売上old!$B16,集計pivot売上!$A$28:$A$47,0),MATCH(集計2021年度売上old!AM$5,集計pivot売上!$28:$28,0)),0)</f>
        <v>0</v>
      </c>
      <c r="AO16" s="56">
        <f>IFERROR(INDEX(集計pivot売上!$83:$109,MATCH(集計2021年度売上old!$B16,集計pivot売上!$A$83:$A$109,0),MATCH(集計2021年度売上old!AM$5,集計pivot売上!$83:$83,0)),0)</f>
        <v>0</v>
      </c>
      <c r="AP16" s="57">
        <f>IFERROR(INDEX(集計pivot売上!$118:$137,MATCH(集計2021年度売上old!$B16,集計pivot売上!$A$118:$A$137,0),MATCH(集計2021年度売上old!AM$5,集計pivot売上!$118:$118,0)),0)</f>
        <v>0</v>
      </c>
      <c r="AQ16" s="58">
        <f>IFERROR(INDEX(集計pivot売上!$151:$170,MATCH(集計2021年度売上old!$B16,集計pivot売上!$A$151:$A$170,0),MATCH(集計2021年度売上old!AM$5,集計pivot売上!$151:$151,0)),0)</f>
        <v>0</v>
      </c>
      <c r="AR16" s="61">
        <f>IFERROR(INDEX(集計pivot売上!$54:$73,MATCH(集計2021年度売上old!$B16,集計pivot売上!$A$54:$A$73,0),MATCH(集計2021年度売上old!AM$5,集計pivot売上!$54:$54,0)),0)</f>
        <v>0</v>
      </c>
      <c r="AS16" s="59">
        <f t="shared" si="6"/>
        <v>32695</v>
      </c>
      <c r="AT16" s="54">
        <f>IFERROR(INDEX(集計pivot売上!$3:$22,MATCH(集計2021年度売上old!$B16,集計pivot売上!$A$3:$A$22,0),MATCH(集計2021年度売上old!AT$5,集計pivot売上!$3:$3,0)),0)</f>
        <v>0</v>
      </c>
      <c r="AU16" s="55">
        <f>IFERROR(INDEX(集計pivot売上!$28:$47,MATCH(集計2021年度売上old!$B16,集計pivot売上!$A$28:$A$47,0),MATCH(集計2021年度売上old!AT$5,集計pivot売上!$28:$28,0)),0)</f>
        <v>0</v>
      </c>
      <c r="AV16" s="56">
        <f>IFERROR(INDEX(集計pivot売上!$83:$109,MATCH(集計2021年度売上old!$B16,集計pivot売上!$A$83:$A$109,0),MATCH(集計2021年度売上old!AT$5,集計pivot売上!$83:$83,0)),0)</f>
        <v>0</v>
      </c>
      <c r="AW16" s="57">
        <f>IFERROR(INDEX(集計pivot売上!$118:$137,MATCH(集計2021年度売上old!$B16,集計pivot売上!$A$118:$A$137,0),MATCH(集計2021年度売上old!AT$5,集計pivot売上!$118:$118,0)),0)</f>
        <v>0</v>
      </c>
      <c r="AX16" s="58">
        <f>IFERROR(INDEX(集計pivot売上!$151:$170,MATCH(集計2021年度売上old!$B16,集計pivot売上!$A$151:$A$170,0),MATCH(集計2021年度売上old!AT$5,集計pivot売上!$151:$151,0)),0)</f>
        <v>0</v>
      </c>
      <c r="AY16" s="61">
        <f>IFERROR(INDEX(集計pivot売上!$54:$73,MATCH(集計2021年度売上old!$B16,集計pivot売上!$A$54:$A$73,0),MATCH(集計2021年度売上old!AT$5,集計pivot売上!$54:$54,0)),0)</f>
        <v>0</v>
      </c>
      <c r="AZ16" s="59">
        <f t="shared" si="7"/>
        <v>32695</v>
      </c>
      <c r="BA16" s="54">
        <f>IFERROR(INDEX(集計pivot売上!$3:$22,MATCH(集計2021年度売上old!$B16,集計pivot売上!$A$3:$A$22,0),MATCH(集計2021年度売上old!BA$5,集計pivot売上!$3:$3,0)),0)</f>
        <v>0</v>
      </c>
      <c r="BB16" s="55">
        <f>IFERROR(INDEX(集計pivot売上!$28:$47,MATCH(集計2021年度売上old!$B16,集計pivot売上!$A$28:$A$47,0),MATCH(集計2021年度売上old!BA$5,集計pivot売上!$28:$28,0)),0)</f>
        <v>0</v>
      </c>
      <c r="BC16" s="56">
        <f>IFERROR(INDEX(集計pivot売上!$83:$109,MATCH(集計2021年度売上old!$B16,集計pivot売上!$A$83:$A$109,0),MATCH(集計2021年度売上old!BA$5,集計pivot売上!$83:$83,0)),0)</f>
        <v>0</v>
      </c>
      <c r="BD16" s="57">
        <f>IFERROR(INDEX(集計pivot売上!$118:$137,MATCH(集計2021年度売上old!$B16,集計pivot売上!$A$118:$A$137,0),MATCH(集計2021年度売上old!BA$5,集計pivot売上!$118:$118,0)),0)</f>
        <v>0</v>
      </c>
      <c r="BE16" s="58">
        <f>IFERROR(INDEX(集計pivot売上!$151:$170,MATCH(集計2021年度売上old!$B16,集計pivot売上!$A$151:$A$170,0),MATCH(集計2021年度売上old!BA$5,集計pivot売上!$151:$151,0)),0)</f>
        <v>0</v>
      </c>
      <c r="BF16" s="61">
        <f>IFERROR(INDEX(集計pivot売上!$54:$73,MATCH(集計2021年度売上old!$B16,集計pivot売上!$A$54:$A$73,0),MATCH(集計2021年度売上old!BA$5,集計pivot売上!$54:$54,0)),0)</f>
        <v>0</v>
      </c>
      <c r="BG16" s="59">
        <f t="shared" si="8"/>
        <v>32695</v>
      </c>
      <c r="BH16" s="54">
        <f>IFERROR(INDEX(集計pivot売上!$3:$22,MATCH(集計2021年度売上old!$B16,集計pivot売上!$A$3:$A$22,0),MATCH(集計2021年度売上old!BH$5,集計pivot売上!$3:$3,0)),0)</f>
        <v>0</v>
      </c>
      <c r="BI16" s="55">
        <f>IFERROR(INDEX(集計pivot売上!$28:$47,MATCH(集計2021年度売上old!$B16,集計pivot売上!$A$28:$A$47,0),MATCH(集計2021年度売上old!BH$5,集計pivot売上!$28:$28,0)),0)</f>
        <v>0</v>
      </c>
      <c r="BJ16" s="56">
        <f>IFERROR(INDEX(集計pivot売上!$83:$109,MATCH(集計2021年度売上old!$B16,集計pivot売上!$A$83:$A$109,0),MATCH(集計2021年度売上old!BH$5,集計pivot売上!$83:$83,0)),0)</f>
        <v>0</v>
      </c>
      <c r="BK16" s="57">
        <f>IFERROR(INDEX(集計pivot売上!$118:$137,MATCH(集計2021年度売上old!$B16,集計pivot売上!$A$118:$A$137,0),MATCH(集計2021年度売上old!BH$5,集計pivot売上!$118:$118,0)),0)</f>
        <v>0</v>
      </c>
      <c r="BL16" s="58">
        <f>IFERROR(INDEX(集計pivot売上!$151:$170,MATCH(集計2021年度売上old!$B16,集計pivot売上!$A$151:$A$170,0),MATCH(集計2021年度売上old!BH$5,集計pivot売上!$151:$151,0)),0)</f>
        <v>0</v>
      </c>
      <c r="BM16" s="61">
        <f>IFERROR(INDEX(集計pivot売上!$54:$73,MATCH(集計2021年度売上old!$B16,集計pivot売上!$A$54:$A$73,0),MATCH(集計2021年度売上old!BH$5,集計pivot売上!$54:$54,0)),0)</f>
        <v>0</v>
      </c>
      <c r="BN16" s="59">
        <f t="shared" si="9"/>
        <v>32695</v>
      </c>
      <c r="BO16" s="54">
        <f>IFERROR(INDEX(集計pivot売上!$3:$22,MATCH(集計2021年度売上old!$B16,集計pivot売上!$A$3:$A$22,0),MATCH(集計2021年度売上old!BO$5,集計pivot売上!$3:$3,0)),0)</f>
        <v>0</v>
      </c>
      <c r="BP16" s="55">
        <f>IFERROR(INDEX(集計pivot売上!$28:$47,MATCH(集計2021年度売上old!$B16,集計pivot売上!$A$28:$A$47,0),MATCH(集計2021年度売上old!BO$5,集計pivot売上!$28:$28,0)),0)</f>
        <v>0</v>
      </c>
      <c r="BQ16" s="56">
        <f>IFERROR(INDEX(集計pivot売上!$83:$109,MATCH(集計2021年度売上old!$B16,集計pivot売上!$A$83:$A$109,0),MATCH(集計2021年度売上old!BO$5,集計pivot売上!$83:$83,0)),0)</f>
        <v>0</v>
      </c>
      <c r="BR16" s="57">
        <f>IFERROR(INDEX(集計pivot売上!$118:$137,MATCH(集計2021年度売上old!$B16,集計pivot売上!$A$118:$A$137,0),MATCH(集計2021年度売上old!BO$5,集計pivot売上!$118:$118,0)),0)</f>
        <v>0</v>
      </c>
      <c r="BS16" s="58">
        <f>IFERROR(INDEX(集計pivot売上!$151:$170,MATCH(集計2021年度売上old!$B16,集計pivot売上!$A$151:$A$170,0),MATCH(集計2021年度売上old!BO$5,集計pivot売上!$151:$151,0)),0)</f>
        <v>0</v>
      </c>
      <c r="BT16" s="61">
        <f>IFERROR(INDEX(集計pivot売上!$54:$73,MATCH(集計2021年度売上old!$B16,集計pivot売上!$A$54:$A$73,0),MATCH(集計2021年度売上old!BO$5,集計pivot売上!$54:$54,0)),0)</f>
        <v>0</v>
      </c>
      <c r="BU16" s="59">
        <f t="shared" si="10"/>
        <v>32695</v>
      </c>
      <c r="BV16" s="54">
        <f>IFERROR(INDEX(集計pivot売上!$3:$22,MATCH(集計2021年度売上old!$B16,集計pivot売上!$A$3:$A$22,0),MATCH(集計2021年度売上old!BV$5,集計pivot売上!$3:$3,0)),0)</f>
        <v>0</v>
      </c>
      <c r="BW16" s="55">
        <f>IFERROR(INDEX(集計pivot売上!$28:$47,MATCH(集計2021年度売上old!$B16,集計pivot売上!$A$28:$A$47,0),MATCH(集計2021年度売上old!BV$5,集計pivot売上!$28:$28,0)),0)</f>
        <v>0</v>
      </c>
      <c r="BX16" s="56">
        <f>IFERROR(INDEX(集計pivot売上!$83:$109,MATCH(集計2021年度売上old!$B16,集計pivot売上!$A$83:$A$109,0),MATCH(集計2021年度売上old!BV$5,集計pivot売上!$83:$83,0)),0)</f>
        <v>0</v>
      </c>
      <c r="BY16" s="57">
        <f>IFERROR(INDEX(集計pivot売上!$118:$137,MATCH(集計2021年度売上old!$B16,集計pivot売上!$A$118:$A$137,0),MATCH(集計2021年度売上old!BV$5,集計pivot売上!$118:$118,0)),0)</f>
        <v>0</v>
      </c>
      <c r="BZ16" s="58">
        <f>IFERROR(INDEX(集計pivot売上!$151:$170,MATCH(集計2021年度売上old!$B16,集計pivot売上!$A$151:$A$170,0),MATCH(集計2021年度売上old!BV$5,集計pivot売上!$151:$151,0)),0)</f>
        <v>0</v>
      </c>
      <c r="CA16" s="61">
        <f>IFERROR(INDEX(集計pivot売上!$54:$73,MATCH(集計2021年度売上old!$B16,集計pivot売上!$A$54:$A$73,0),MATCH(集計2021年度売上old!BV$5,集計pivot売上!$54:$54,0)),0)</f>
        <v>0</v>
      </c>
      <c r="CB16" s="59">
        <f t="shared" si="11"/>
        <v>32695</v>
      </c>
      <c r="CC16" s="54">
        <f>IFERROR(INDEX(集計pivot売上!$3:$22,MATCH(集計2021年度売上old!$B16,集計pivot売上!$A$3:$A$22,0),MATCH(集計2021年度売上old!CC$5,集計pivot売上!$3:$3,0)),0)</f>
        <v>0</v>
      </c>
      <c r="CD16" s="55">
        <f>IFERROR(INDEX(集計pivot売上!$28:$47,MATCH(集計2021年度売上old!$B16,集計pivot売上!$A$28:$A$47,0),MATCH(集計2021年度売上old!CC$5,集計pivot売上!$28:$28,0)),0)</f>
        <v>0</v>
      </c>
      <c r="CE16" s="56">
        <f>IFERROR(INDEX(集計pivot売上!$83:$109,MATCH(集計2021年度売上old!$B16,集計pivot売上!$A$83:$A$109,0),MATCH(集計2021年度売上old!CC$5,集計pivot売上!$83:$83,0)),0)</f>
        <v>0</v>
      </c>
      <c r="CF16" s="57">
        <f>IFERROR(INDEX(集計pivot売上!$118:$137,MATCH(集計2021年度売上old!$B16,集計pivot売上!$A$118:$A$137,0),MATCH(集計2021年度売上old!CC$5,集計pivot売上!$118:$118,0)),0)</f>
        <v>0</v>
      </c>
      <c r="CG16" s="58">
        <f>IFERROR(INDEX(集計pivot売上!$151:$170,MATCH(集計2021年度売上old!$B16,集計pivot売上!$A$151:$A$170,0),MATCH(集計2021年度売上old!CC$5,集計pivot売上!$151:$151,0)),0)</f>
        <v>0</v>
      </c>
      <c r="CH16" s="61">
        <f>IFERROR(INDEX(集計pivot売上!$54:$73,MATCH(集計2021年度売上old!$B16,集計pivot売上!$A$54:$A$73,0),MATCH(集計2021年度売上old!CC$5,集計pivot売上!$54:$54,0)),0)</f>
        <v>0</v>
      </c>
      <c r="CI16" s="63">
        <f t="shared" si="12"/>
        <v>32695</v>
      </c>
      <c r="CK16" t="str">
        <f t="shared" si="0"/>
        <v>ブランデー</v>
      </c>
      <c r="CL16" s="46">
        <f t="shared" si="13"/>
        <v>32695</v>
      </c>
      <c r="CM16" s="46">
        <f t="shared" si="14"/>
        <v>0</v>
      </c>
      <c r="CN16" s="46">
        <f t="shared" si="15"/>
        <v>32695</v>
      </c>
    </row>
    <row r="17" spans="2:92" s="46" customFormat="1" x14ac:dyDescent="0.55000000000000004">
      <c r="B17" s="52" t="str">
        <f>'master（記入例）'!AL13</f>
        <v>原料用アルコール</v>
      </c>
      <c r="C17" s="53">
        <v>0</v>
      </c>
      <c r="D17" s="54">
        <f>IFERROR(INDEX(集計pivot売上!$3:$22,MATCH(集計2021年度売上old!$B17,集計pivot売上!$A$3:$A$22,0),MATCH(集計2021年度売上old!D$5,集計pivot売上!$3:$3,0)),0)</f>
        <v>0</v>
      </c>
      <c r="E17" s="55">
        <f>IFERROR(INDEX(集計pivot売上!$28:$47,MATCH(集計2021年度売上old!$B17,集計pivot売上!$A$28:$A$47,0),MATCH(集計2021年度売上old!D$5,集計pivot売上!$28:$28,0)),0)</f>
        <v>0</v>
      </c>
      <c r="F17" s="56">
        <f>IFERROR(INDEX(集計pivot売上!$83:$109,MATCH(集計2021年度売上old!$B17,集計pivot売上!$A$83:$A$109,0),MATCH(集計2021年度売上old!D$5,集計pivot売上!$83:$83,0)),0)</f>
        <v>0</v>
      </c>
      <c r="G17" s="57">
        <f>IFERROR(INDEX(集計pivot売上!$118:$137,MATCH(集計2021年度売上old!$B17,集計pivot売上!$A$118:$A$137,0),MATCH(集計2021年度売上old!D$5,集計pivot売上!$118:$118,0)),0)</f>
        <v>0</v>
      </c>
      <c r="H17" s="58">
        <f>IFERROR(INDEX(集計pivot売上!$151:$170,MATCH(集計2021年度売上old!$B17,集計pivot売上!$A$151:$A$170,0),MATCH(集計2021年度売上old!D$5,集計pivot売上!$151:$151,0)),0)</f>
        <v>0</v>
      </c>
      <c r="I17" s="61">
        <f>IFERROR(INDEX(集計pivot売上!$54:$73,MATCH(集計2021年度売上old!$B17,集計pivot売上!$A$54:$A$73,0),MATCH(集計2021年度売上old!D$5,集計pivot売上!$54:$54,0)),0)</f>
        <v>0</v>
      </c>
      <c r="J17" s="59">
        <f t="shared" si="1"/>
        <v>0</v>
      </c>
      <c r="K17" s="54">
        <f>IFERROR(INDEX(集計pivot売上!$3:$22,MATCH(集計2021年度売上old!$B17,集計pivot売上!$A$3:$A$22,0),MATCH(集計2021年度売上old!K$5,集計pivot売上!$3:$3,0)),0)</f>
        <v>0</v>
      </c>
      <c r="L17" s="55">
        <f>IFERROR(INDEX(集計pivot売上!$28:$47,MATCH(集計2021年度売上old!$B17,集計pivot売上!$A$28:$A$47,0),MATCH(集計2021年度売上old!K$5,集計pivot売上!$28:$28,0)),0)</f>
        <v>0</v>
      </c>
      <c r="M17" s="56">
        <f>IFERROR(INDEX(集計pivot売上!$83:$109,MATCH(集計2021年度売上old!$B17,集計pivot売上!$A$83:$A$109,0),MATCH(集計2021年度売上old!K$5,集計pivot売上!$83:$83,0)),0)</f>
        <v>0</v>
      </c>
      <c r="N17" s="57">
        <f>IFERROR(INDEX(集計pivot売上!$118:$137,MATCH(集計2021年度売上old!$B17,集計pivot売上!$A$118:$A$137,0),MATCH(集計2021年度売上old!K$5,集計pivot売上!$118:$118,0)),0)</f>
        <v>0</v>
      </c>
      <c r="O17" s="58">
        <f>IFERROR(INDEX(集計pivot売上!$151:$170,MATCH(集計2021年度売上old!$B17,集計pivot売上!$A$151:$A$170,0),MATCH(集計2021年度売上old!K$5,集計pivot売上!$151:$151,0)),0)</f>
        <v>0</v>
      </c>
      <c r="P17" s="61">
        <f>IFERROR(INDEX(集計pivot売上!$54:$73,MATCH(集計2021年度売上old!$B17,集計pivot売上!$A$54:$A$73,0),MATCH(集計2021年度売上old!K$5,集計pivot売上!$54:$54,0)),0)</f>
        <v>0</v>
      </c>
      <c r="Q17" s="59">
        <f t="shared" si="2"/>
        <v>0</v>
      </c>
      <c r="R17" s="54">
        <f>IFERROR(INDEX(集計pivot売上!$3:$22,MATCH(集計2021年度売上old!$B17,集計pivot売上!$A$3:$A$22,0),MATCH(集計2021年度売上old!R$5,集計pivot売上!$3:$3,0)),0)</f>
        <v>0</v>
      </c>
      <c r="S17" s="55">
        <f>IFERROR(INDEX(集計pivot売上!$28:$47,MATCH(集計2021年度売上old!$B17,集計pivot売上!$A$28:$A$47,0),MATCH(集計2021年度売上old!R$5,集計pivot売上!$28:$28,0)),0)</f>
        <v>0</v>
      </c>
      <c r="T17" s="56">
        <f>IFERROR(INDEX(集計pivot売上!$83:$109,MATCH(集計2021年度売上old!$B17,集計pivot売上!$A$83:$A$109,0),MATCH(集計2021年度売上old!R$5,集計pivot売上!$83:$83,0)),0)</f>
        <v>0</v>
      </c>
      <c r="U17" s="57">
        <f>IFERROR(INDEX(集計pivot売上!$118:$137,MATCH(集計2021年度売上old!$B17,集計pivot売上!$A$118:$A$137,0),MATCH(集計2021年度売上old!R$5,集計pivot売上!$118:$118,0)),0)</f>
        <v>0</v>
      </c>
      <c r="V17" s="58">
        <f>IFERROR(INDEX(集計pivot売上!$151:$170,MATCH(集計2021年度売上old!$B17,集計pivot売上!$A$151:$A$170,0),MATCH(集計2021年度売上old!R$5,集計pivot売上!$151:$151,0)),0)</f>
        <v>0</v>
      </c>
      <c r="W17" s="61">
        <f>IFERROR(INDEX(集計pivot売上!$54:$73,MATCH(集計2021年度売上old!$B17,集計pivot売上!$A$54:$A$73,0),MATCH(集計2021年度売上old!R$5,集計pivot売上!$54:$54,0)),0)</f>
        <v>0</v>
      </c>
      <c r="X17" s="59">
        <f t="shared" si="3"/>
        <v>0</v>
      </c>
      <c r="Y17" s="54">
        <f>IFERROR(INDEX(集計pivot売上!$3:$22,MATCH(集計2021年度売上old!$B17,集計pivot売上!$A$3:$A$22,0),MATCH(集計2021年度売上old!Y$5,集計pivot売上!$3:$3,0)),0)</f>
        <v>0</v>
      </c>
      <c r="Z17" s="55">
        <f>IFERROR(INDEX(集計pivot売上!$28:$47,MATCH(集計2021年度売上old!$B17,集計pivot売上!$A$28:$A$47,0),MATCH(集計2021年度売上old!Y$5,集計pivot売上!$28:$28,0)),0)</f>
        <v>0</v>
      </c>
      <c r="AA17" s="56">
        <f>IFERROR(INDEX(集計pivot売上!$83:$109,MATCH(集計2021年度売上old!$B17,集計pivot売上!$A$83:$A$109,0),MATCH(集計2021年度売上old!Y$5,集計pivot売上!$83:$83,0)),0)</f>
        <v>0</v>
      </c>
      <c r="AB17" s="57">
        <f>IFERROR(INDEX(集計pivot売上!$118:$137,MATCH(集計2021年度売上old!$B17,集計pivot売上!$A$118:$A$137,0),MATCH(集計2021年度売上old!Y$5,集計pivot売上!$118:$118,0)),0)</f>
        <v>0</v>
      </c>
      <c r="AC17" s="58">
        <f>IFERROR(INDEX(集計pivot売上!$151:$170,MATCH(集計2021年度売上old!$B17,集計pivot売上!$A$151:$A$170,0),MATCH(集計2021年度売上old!Y$5,集計pivot売上!$151:$151,0)),0)</f>
        <v>0</v>
      </c>
      <c r="AD17" s="61">
        <f>IFERROR(INDEX(集計pivot売上!$54:$73,MATCH(集計2021年度売上old!$B17,集計pivot売上!$A$54:$A$73,0),MATCH(集計2021年度売上old!Y$5,集計pivot売上!$54:$54,0)),0)</f>
        <v>0</v>
      </c>
      <c r="AE17" s="59">
        <f t="shared" si="4"/>
        <v>0</v>
      </c>
      <c r="AF17" s="54">
        <f>IFERROR(INDEX(集計pivot売上!$3:$22,MATCH(集計2021年度売上old!$B17,集計pivot売上!$A$3:$A$22,0),MATCH(集計2021年度売上old!AF$5,集計pivot売上!$3:$3,0)),0)</f>
        <v>0</v>
      </c>
      <c r="AG17" s="55">
        <f>IFERROR(INDEX(集計pivot売上!$28:$47,MATCH(集計2021年度売上old!$B17,集計pivot売上!$A$28:$A$47,0),MATCH(集計2021年度売上old!AF$5,集計pivot売上!$28:$28,0)),0)</f>
        <v>0</v>
      </c>
      <c r="AH17" s="56">
        <f>IFERROR(INDEX(集計pivot売上!$83:$109,MATCH(集計2021年度売上old!$B17,集計pivot売上!$A$83:$A$109,0),MATCH(集計2021年度売上old!AF$5,集計pivot売上!$83:$83,0)),0)</f>
        <v>0</v>
      </c>
      <c r="AI17" s="57">
        <f>IFERROR(INDEX(集計pivot売上!$118:$137,MATCH(集計2021年度売上old!$B17,集計pivot売上!$A$118:$A$137,0),MATCH(集計2021年度売上old!AF$5,集計pivot売上!$118:$118,0)),0)</f>
        <v>0</v>
      </c>
      <c r="AJ17" s="58">
        <f>IFERROR(INDEX(集計pivot売上!$151:$170,MATCH(集計2021年度売上old!$B17,集計pivot売上!$A$151:$A$170,0),MATCH(集計2021年度売上old!AF$5,集計pivot売上!$151:$151,0)),0)</f>
        <v>0</v>
      </c>
      <c r="AK17" s="61">
        <f>IFERROR(INDEX(集計pivot売上!$54:$73,MATCH(集計2021年度売上old!$B17,集計pivot売上!$A$54:$A$73,0),MATCH(集計2021年度売上old!AF$5,集計pivot売上!$54:$54,0)),0)</f>
        <v>0</v>
      </c>
      <c r="AL17" s="59">
        <f t="shared" si="5"/>
        <v>0</v>
      </c>
      <c r="AM17" s="54">
        <f>IFERROR(INDEX(集計pivot売上!$3:$22,MATCH(集計2021年度売上old!$B17,集計pivot売上!$A$3:$A$22,0),MATCH(集計2021年度売上old!AM$5,集計pivot売上!$3:$3,0)),0)</f>
        <v>0</v>
      </c>
      <c r="AN17" s="55">
        <f>IFERROR(INDEX(集計pivot売上!$28:$47,MATCH(集計2021年度売上old!$B17,集計pivot売上!$A$28:$A$47,0),MATCH(集計2021年度売上old!AM$5,集計pivot売上!$28:$28,0)),0)</f>
        <v>0</v>
      </c>
      <c r="AO17" s="56">
        <f>IFERROR(INDEX(集計pivot売上!$83:$109,MATCH(集計2021年度売上old!$B17,集計pivot売上!$A$83:$A$109,0),MATCH(集計2021年度売上old!AM$5,集計pivot売上!$83:$83,0)),0)</f>
        <v>0</v>
      </c>
      <c r="AP17" s="57">
        <f>IFERROR(INDEX(集計pivot売上!$118:$137,MATCH(集計2021年度売上old!$B17,集計pivot売上!$A$118:$A$137,0),MATCH(集計2021年度売上old!AM$5,集計pivot売上!$118:$118,0)),0)</f>
        <v>0</v>
      </c>
      <c r="AQ17" s="58">
        <f>IFERROR(INDEX(集計pivot売上!$151:$170,MATCH(集計2021年度売上old!$B17,集計pivot売上!$A$151:$A$170,0),MATCH(集計2021年度売上old!AM$5,集計pivot売上!$151:$151,0)),0)</f>
        <v>0</v>
      </c>
      <c r="AR17" s="61">
        <f>IFERROR(INDEX(集計pivot売上!$54:$73,MATCH(集計2021年度売上old!$B17,集計pivot売上!$A$54:$A$73,0),MATCH(集計2021年度売上old!AM$5,集計pivot売上!$54:$54,0)),0)</f>
        <v>0</v>
      </c>
      <c r="AS17" s="59">
        <f t="shared" si="6"/>
        <v>0</v>
      </c>
      <c r="AT17" s="54">
        <f>IFERROR(INDEX(集計pivot売上!$3:$22,MATCH(集計2021年度売上old!$B17,集計pivot売上!$A$3:$A$22,0),MATCH(集計2021年度売上old!AT$5,集計pivot売上!$3:$3,0)),0)</f>
        <v>0</v>
      </c>
      <c r="AU17" s="55">
        <f>IFERROR(INDEX(集計pivot売上!$28:$47,MATCH(集計2021年度売上old!$B17,集計pivot売上!$A$28:$A$47,0),MATCH(集計2021年度売上old!AT$5,集計pivot売上!$28:$28,0)),0)</f>
        <v>0</v>
      </c>
      <c r="AV17" s="56">
        <f>IFERROR(INDEX(集計pivot売上!$83:$109,MATCH(集計2021年度売上old!$B17,集計pivot売上!$A$83:$A$109,0),MATCH(集計2021年度売上old!AT$5,集計pivot売上!$83:$83,0)),0)</f>
        <v>0</v>
      </c>
      <c r="AW17" s="57">
        <f>IFERROR(INDEX(集計pivot売上!$118:$137,MATCH(集計2021年度売上old!$B17,集計pivot売上!$A$118:$A$137,0),MATCH(集計2021年度売上old!AT$5,集計pivot売上!$118:$118,0)),0)</f>
        <v>0</v>
      </c>
      <c r="AX17" s="58">
        <f>IFERROR(INDEX(集計pivot売上!$151:$170,MATCH(集計2021年度売上old!$B17,集計pivot売上!$A$151:$A$170,0),MATCH(集計2021年度売上old!AT$5,集計pivot売上!$151:$151,0)),0)</f>
        <v>0</v>
      </c>
      <c r="AY17" s="61">
        <f>IFERROR(INDEX(集計pivot売上!$54:$73,MATCH(集計2021年度売上old!$B17,集計pivot売上!$A$54:$A$73,0),MATCH(集計2021年度売上old!AT$5,集計pivot売上!$54:$54,0)),0)</f>
        <v>0</v>
      </c>
      <c r="AZ17" s="59">
        <f t="shared" si="7"/>
        <v>0</v>
      </c>
      <c r="BA17" s="54">
        <f>IFERROR(INDEX(集計pivot売上!$3:$22,MATCH(集計2021年度売上old!$B17,集計pivot売上!$A$3:$A$22,0),MATCH(集計2021年度売上old!BA$5,集計pivot売上!$3:$3,0)),0)</f>
        <v>0</v>
      </c>
      <c r="BB17" s="55">
        <f>IFERROR(INDEX(集計pivot売上!$28:$47,MATCH(集計2021年度売上old!$B17,集計pivot売上!$A$28:$A$47,0),MATCH(集計2021年度売上old!BA$5,集計pivot売上!$28:$28,0)),0)</f>
        <v>0</v>
      </c>
      <c r="BC17" s="56">
        <f>IFERROR(INDEX(集計pivot売上!$83:$109,MATCH(集計2021年度売上old!$B17,集計pivot売上!$A$83:$A$109,0),MATCH(集計2021年度売上old!BA$5,集計pivot売上!$83:$83,0)),0)</f>
        <v>0</v>
      </c>
      <c r="BD17" s="57">
        <f>IFERROR(INDEX(集計pivot売上!$118:$137,MATCH(集計2021年度売上old!$B17,集計pivot売上!$A$118:$A$137,0),MATCH(集計2021年度売上old!BA$5,集計pivot売上!$118:$118,0)),0)</f>
        <v>0</v>
      </c>
      <c r="BE17" s="58">
        <f>IFERROR(INDEX(集計pivot売上!$151:$170,MATCH(集計2021年度売上old!$B17,集計pivot売上!$A$151:$A$170,0),MATCH(集計2021年度売上old!BA$5,集計pivot売上!$151:$151,0)),0)</f>
        <v>0</v>
      </c>
      <c r="BF17" s="61">
        <f>IFERROR(INDEX(集計pivot売上!$54:$73,MATCH(集計2021年度売上old!$B17,集計pivot売上!$A$54:$A$73,0),MATCH(集計2021年度売上old!BA$5,集計pivot売上!$54:$54,0)),0)</f>
        <v>0</v>
      </c>
      <c r="BG17" s="59">
        <f t="shared" si="8"/>
        <v>0</v>
      </c>
      <c r="BH17" s="54">
        <f>IFERROR(INDEX(集計pivot売上!$3:$22,MATCH(集計2021年度売上old!$B17,集計pivot売上!$A$3:$A$22,0),MATCH(集計2021年度売上old!BH$5,集計pivot売上!$3:$3,0)),0)</f>
        <v>0</v>
      </c>
      <c r="BI17" s="55">
        <f>IFERROR(INDEX(集計pivot売上!$28:$47,MATCH(集計2021年度売上old!$B17,集計pivot売上!$A$28:$A$47,0),MATCH(集計2021年度売上old!BH$5,集計pivot売上!$28:$28,0)),0)</f>
        <v>0</v>
      </c>
      <c r="BJ17" s="56">
        <f>IFERROR(INDEX(集計pivot売上!$83:$109,MATCH(集計2021年度売上old!$B17,集計pivot売上!$A$83:$A$109,0),MATCH(集計2021年度売上old!BH$5,集計pivot売上!$83:$83,0)),0)</f>
        <v>0</v>
      </c>
      <c r="BK17" s="57">
        <f>IFERROR(INDEX(集計pivot売上!$118:$137,MATCH(集計2021年度売上old!$B17,集計pivot売上!$A$118:$A$137,0),MATCH(集計2021年度売上old!BH$5,集計pivot売上!$118:$118,0)),0)</f>
        <v>0</v>
      </c>
      <c r="BL17" s="58">
        <f>IFERROR(INDEX(集計pivot売上!$151:$170,MATCH(集計2021年度売上old!$B17,集計pivot売上!$A$151:$A$170,0),MATCH(集計2021年度売上old!BH$5,集計pivot売上!$151:$151,0)),0)</f>
        <v>0</v>
      </c>
      <c r="BM17" s="61">
        <f>IFERROR(INDEX(集計pivot売上!$54:$73,MATCH(集計2021年度売上old!$B17,集計pivot売上!$A$54:$A$73,0),MATCH(集計2021年度売上old!BH$5,集計pivot売上!$54:$54,0)),0)</f>
        <v>0</v>
      </c>
      <c r="BN17" s="59">
        <f t="shared" si="9"/>
        <v>0</v>
      </c>
      <c r="BO17" s="54">
        <f>IFERROR(INDEX(集計pivot売上!$3:$22,MATCH(集計2021年度売上old!$B17,集計pivot売上!$A$3:$A$22,0),MATCH(集計2021年度売上old!BO$5,集計pivot売上!$3:$3,0)),0)</f>
        <v>0</v>
      </c>
      <c r="BP17" s="55">
        <f>IFERROR(INDEX(集計pivot売上!$28:$47,MATCH(集計2021年度売上old!$B17,集計pivot売上!$A$28:$A$47,0),MATCH(集計2021年度売上old!BO$5,集計pivot売上!$28:$28,0)),0)</f>
        <v>0</v>
      </c>
      <c r="BQ17" s="56">
        <f>IFERROR(INDEX(集計pivot売上!$83:$109,MATCH(集計2021年度売上old!$B17,集計pivot売上!$A$83:$A$109,0),MATCH(集計2021年度売上old!BO$5,集計pivot売上!$83:$83,0)),0)</f>
        <v>0</v>
      </c>
      <c r="BR17" s="57">
        <f>IFERROR(INDEX(集計pivot売上!$118:$137,MATCH(集計2021年度売上old!$B17,集計pivot売上!$A$118:$A$137,0),MATCH(集計2021年度売上old!BO$5,集計pivot売上!$118:$118,0)),0)</f>
        <v>0</v>
      </c>
      <c r="BS17" s="58">
        <f>IFERROR(INDEX(集計pivot売上!$151:$170,MATCH(集計2021年度売上old!$B17,集計pivot売上!$A$151:$A$170,0),MATCH(集計2021年度売上old!BO$5,集計pivot売上!$151:$151,0)),0)</f>
        <v>0</v>
      </c>
      <c r="BT17" s="61">
        <f>IFERROR(INDEX(集計pivot売上!$54:$73,MATCH(集計2021年度売上old!$B17,集計pivot売上!$A$54:$A$73,0),MATCH(集計2021年度売上old!BO$5,集計pivot売上!$54:$54,0)),0)</f>
        <v>0</v>
      </c>
      <c r="BU17" s="59">
        <f t="shared" si="10"/>
        <v>0</v>
      </c>
      <c r="BV17" s="54">
        <f>IFERROR(INDEX(集計pivot売上!$3:$22,MATCH(集計2021年度売上old!$B17,集計pivot売上!$A$3:$A$22,0),MATCH(集計2021年度売上old!BV$5,集計pivot売上!$3:$3,0)),0)</f>
        <v>0</v>
      </c>
      <c r="BW17" s="55">
        <f>IFERROR(INDEX(集計pivot売上!$28:$47,MATCH(集計2021年度売上old!$B17,集計pivot売上!$A$28:$A$47,0),MATCH(集計2021年度売上old!BV$5,集計pivot売上!$28:$28,0)),0)</f>
        <v>0</v>
      </c>
      <c r="BX17" s="56">
        <f>IFERROR(INDEX(集計pivot売上!$83:$109,MATCH(集計2021年度売上old!$B17,集計pivot売上!$A$83:$A$109,0),MATCH(集計2021年度売上old!BV$5,集計pivot売上!$83:$83,0)),0)</f>
        <v>0</v>
      </c>
      <c r="BY17" s="57">
        <f>IFERROR(INDEX(集計pivot売上!$118:$137,MATCH(集計2021年度売上old!$B17,集計pivot売上!$A$118:$A$137,0),MATCH(集計2021年度売上old!BV$5,集計pivot売上!$118:$118,0)),0)</f>
        <v>0</v>
      </c>
      <c r="BZ17" s="58">
        <f>IFERROR(INDEX(集計pivot売上!$151:$170,MATCH(集計2021年度売上old!$B17,集計pivot売上!$A$151:$A$170,0),MATCH(集計2021年度売上old!BV$5,集計pivot売上!$151:$151,0)),0)</f>
        <v>0</v>
      </c>
      <c r="CA17" s="61">
        <f>IFERROR(INDEX(集計pivot売上!$54:$73,MATCH(集計2021年度売上old!$B17,集計pivot売上!$A$54:$A$73,0),MATCH(集計2021年度売上old!BV$5,集計pivot売上!$54:$54,0)),0)</f>
        <v>0</v>
      </c>
      <c r="CB17" s="59">
        <f t="shared" si="11"/>
        <v>0</v>
      </c>
      <c r="CC17" s="54">
        <f>IFERROR(INDEX(集計pivot売上!$3:$22,MATCH(集計2021年度売上old!$B17,集計pivot売上!$A$3:$A$22,0),MATCH(集計2021年度売上old!CC$5,集計pivot売上!$3:$3,0)),0)</f>
        <v>0</v>
      </c>
      <c r="CD17" s="55">
        <f>IFERROR(INDEX(集計pivot売上!$28:$47,MATCH(集計2021年度売上old!$B17,集計pivot売上!$A$28:$A$47,0),MATCH(集計2021年度売上old!CC$5,集計pivot売上!$28:$28,0)),0)</f>
        <v>0</v>
      </c>
      <c r="CE17" s="56">
        <f>IFERROR(INDEX(集計pivot売上!$83:$109,MATCH(集計2021年度売上old!$B17,集計pivot売上!$A$83:$A$109,0),MATCH(集計2021年度売上old!CC$5,集計pivot売上!$83:$83,0)),0)</f>
        <v>0</v>
      </c>
      <c r="CF17" s="57">
        <f>IFERROR(INDEX(集計pivot売上!$118:$137,MATCH(集計2021年度売上old!$B17,集計pivot売上!$A$118:$A$137,0),MATCH(集計2021年度売上old!CC$5,集計pivot売上!$118:$118,0)),0)</f>
        <v>0</v>
      </c>
      <c r="CG17" s="58">
        <f>IFERROR(INDEX(集計pivot売上!$151:$170,MATCH(集計2021年度売上old!$B17,集計pivot売上!$A$151:$A$170,0),MATCH(集計2021年度売上old!CC$5,集計pivot売上!$151:$151,0)),0)</f>
        <v>0</v>
      </c>
      <c r="CH17" s="61">
        <f>IFERROR(INDEX(集計pivot売上!$54:$73,MATCH(集計2021年度売上old!$B17,集計pivot売上!$A$54:$A$73,0),MATCH(集計2021年度売上old!CC$5,集計pivot売上!$54:$54,0)),0)</f>
        <v>0</v>
      </c>
      <c r="CI17" s="63">
        <f t="shared" si="12"/>
        <v>0</v>
      </c>
      <c r="CK17" t="str">
        <f t="shared" si="0"/>
        <v>原料用アルコール</v>
      </c>
      <c r="CL17" s="46">
        <f t="shared" si="13"/>
        <v>0</v>
      </c>
      <c r="CM17" s="46">
        <f t="shared" si="14"/>
        <v>0</v>
      </c>
      <c r="CN17" s="46">
        <f t="shared" si="15"/>
        <v>0</v>
      </c>
    </row>
    <row r="18" spans="2:92" s="46" customFormat="1" x14ac:dyDescent="0.55000000000000004">
      <c r="B18" s="52" t="str">
        <f>'master（記入例）'!AL14</f>
        <v>発泡酒</v>
      </c>
      <c r="C18" s="53">
        <v>120</v>
      </c>
      <c r="D18" s="54">
        <f>IFERROR(INDEX(集計pivot売上!$3:$22,MATCH(集計2021年度売上old!$B18,集計pivot売上!$A$3:$A$22,0),MATCH(集計2021年度売上old!D$5,集計pivot売上!$3:$3,0)),0)</f>
        <v>0</v>
      </c>
      <c r="E18" s="55">
        <f>IFERROR(INDEX(集計pivot売上!$28:$47,MATCH(集計2021年度売上old!$B18,集計pivot売上!$A$28:$A$47,0),MATCH(集計2021年度売上old!D$5,集計pivot売上!$28:$28,0)),0)</f>
        <v>0</v>
      </c>
      <c r="F18" s="56">
        <f>IFERROR(INDEX(集計pivot売上!$83:$109,MATCH(集計2021年度売上old!$B18,集計pivot売上!$A$83:$A$109,0),MATCH(集計2021年度売上old!D$5,集計pivot売上!$83:$83,0)),0)</f>
        <v>0</v>
      </c>
      <c r="G18" s="57">
        <f>IFERROR(INDEX(集計pivot売上!$118:$137,MATCH(集計2021年度売上old!$B18,集計pivot売上!$A$118:$A$137,0),MATCH(集計2021年度売上old!D$5,集計pivot売上!$118:$118,0)),0)</f>
        <v>0</v>
      </c>
      <c r="H18" s="58">
        <f>IFERROR(INDEX(集計pivot売上!$151:$170,MATCH(集計2021年度売上old!$B18,集計pivot売上!$A$151:$A$170,0),MATCH(集計2021年度売上old!D$5,集計pivot売上!$151:$151,0)),0)</f>
        <v>0</v>
      </c>
      <c r="I18" s="61">
        <f>IFERROR(INDEX(集計pivot売上!$54:$73,MATCH(集計2021年度売上old!$B18,集計pivot売上!$A$54:$A$73,0),MATCH(集計2021年度売上old!D$5,集計pivot売上!$54:$54,0)),0)</f>
        <v>0</v>
      </c>
      <c r="J18" s="59">
        <f t="shared" si="1"/>
        <v>120</v>
      </c>
      <c r="K18" s="54">
        <f>IFERROR(INDEX(集計pivot売上!$3:$22,MATCH(集計2021年度売上old!$B18,集計pivot売上!$A$3:$A$22,0),MATCH(集計2021年度売上old!K$5,集計pivot売上!$3:$3,0)),0)</f>
        <v>0</v>
      </c>
      <c r="L18" s="55">
        <f>IFERROR(INDEX(集計pivot売上!$28:$47,MATCH(集計2021年度売上old!$B18,集計pivot売上!$A$28:$A$47,0),MATCH(集計2021年度売上old!K$5,集計pivot売上!$28:$28,0)),0)</f>
        <v>0</v>
      </c>
      <c r="M18" s="56">
        <f>IFERROR(INDEX(集計pivot売上!$83:$109,MATCH(集計2021年度売上old!$B18,集計pivot売上!$A$83:$A$109,0),MATCH(集計2021年度売上old!K$5,集計pivot売上!$83:$83,0)),0)</f>
        <v>0</v>
      </c>
      <c r="N18" s="57">
        <f>IFERROR(INDEX(集計pivot売上!$118:$137,MATCH(集計2021年度売上old!$B18,集計pivot売上!$A$118:$A$137,0),MATCH(集計2021年度売上old!K$5,集計pivot売上!$118:$118,0)),0)</f>
        <v>0</v>
      </c>
      <c r="O18" s="58">
        <f>IFERROR(INDEX(集計pivot売上!$151:$170,MATCH(集計2021年度売上old!$B18,集計pivot売上!$A$151:$A$170,0),MATCH(集計2021年度売上old!K$5,集計pivot売上!$151:$151,0)),0)</f>
        <v>0</v>
      </c>
      <c r="P18" s="61">
        <f>IFERROR(INDEX(集計pivot売上!$54:$73,MATCH(集計2021年度売上old!$B18,集計pivot売上!$A$54:$A$73,0),MATCH(集計2021年度売上old!K$5,集計pivot売上!$54:$54,0)),0)</f>
        <v>0</v>
      </c>
      <c r="Q18" s="59">
        <f t="shared" si="2"/>
        <v>120</v>
      </c>
      <c r="R18" s="54">
        <f>IFERROR(INDEX(集計pivot売上!$3:$22,MATCH(集計2021年度売上old!$B18,集計pivot売上!$A$3:$A$22,0),MATCH(集計2021年度売上old!R$5,集計pivot売上!$3:$3,0)),0)</f>
        <v>0</v>
      </c>
      <c r="S18" s="55">
        <f>IFERROR(INDEX(集計pivot売上!$28:$47,MATCH(集計2021年度売上old!$B18,集計pivot売上!$A$28:$A$47,0),MATCH(集計2021年度売上old!R$5,集計pivot売上!$28:$28,0)),0)</f>
        <v>0</v>
      </c>
      <c r="T18" s="56">
        <f>IFERROR(INDEX(集計pivot売上!$83:$109,MATCH(集計2021年度売上old!$B18,集計pivot売上!$A$83:$A$109,0),MATCH(集計2021年度売上old!R$5,集計pivot売上!$83:$83,0)),0)</f>
        <v>0</v>
      </c>
      <c r="U18" s="57">
        <f>IFERROR(INDEX(集計pivot売上!$118:$137,MATCH(集計2021年度売上old!$B18,集計pivot売上!$A$118:$A$137,0),MATCH(集計2021年度売上old!R$5,集計pivot売上!$118:$118,0)),0)</f>
        <v>0</v>
      </c>
      <c r="V18" s="58">
        <f>IFERROR(INDEX(集計pivot売上!$151:$170,MATCH(集計2021年度売上old!$B18,集計pivot売上!$A$151:$A$170,0),MATCH(集計2021年度売上old!R$5,集計pivot売上!$151:$151,0)),0)</f>
        <v>0</v>
      </c>
      <c r="W18" s="61">
        <f>IFERROR(INDEX(集計pivot売上!$54:$73,MATCH(集計2021年度売上old!$B18,集計pivot売上!$A$54:$A$73,0),MATCH(集計2021年度売上old!R$5,集計pivot売上!$54:$54,0)),0)</f>
        <v>0</v>
      </c>
      <c r="X18" s="59">
        <f t="shared" si="3"/>
        <v>120</v>
      </c>
      <c r="Y18" s="54">
        <f>IFERROR(INDEX(集計pivot売上!$3:$22,MATCH(集計2021年度売上old!$B18,集計pivot売上!$A$3:$A$22,0),MATCH(集計2021年度売上old!Y$5,集計pivot売上!$3:$3,0)),0)</f>
        <v>0</v>
      </c>
      <c r="Z18" s="55">
        <f>IFERROR(INDEX(集計pivot売上!$28:$47,MATCH(集計2021年度売上old!$B18,集計pivot売上!$A$28:$A$47,0),MATCH(集計2021年度売上old!Y$5,集計pivot売上!$28:$28,0)),0)</f>
        <v>0</v>
      </c>
      <c r="AA18" s="56">
        <f>IFERROR(INDEX(集計pivot売上!$83:$109,MATCH(集計2021年度売上old!$B18,集計pivot売上!$A$83:$A$109,0),MATCH(集計2021年度売上old!Y$5,集計pivot売上!$83:$83,0)),0)</f>
        <v>0</v>
      </c>
      <c r="AB18" s="57">
        <f>IFERROR(INDEX(集計pivot売上!$118:$137,MATCH(集計2021年度売上old!$B18,集計pivot売上!$A$118:$A$137,0),MATCH(集計2021年度売上old!Y$5,集計pivot売上!$118:$118,0)),0)</f>
        <v>0</v>
      </c>
      <c r="AC18" s="58">
        <f>IFERROR(INDEX(集計pivot売上!$151:$170,MATCH(集計2021年度売上old!$B18,集計pivot売上!$A$151:$A$170,0),MATCH(集計2021年度売上old!Y$5,集計pivot売上!$151:$151,0)),0)</f>
        <v>0</v>
      </c>
      <c r="AD18" s="61">
        <f>IFERROR(INDEX(集計pivot売上!$54:$73,MATCH(集計2021年度売上old!$B18,集計pivot売上!$A$54:$A$73,0),MATCH(集計2021年度売上old!Y$5,集計pivot売上!$54:$54,0)),0)</f>
        <v>0</v>
      </c>
      <c r="AE18" s="59">
        <f t="shared" si="4"/>
        <v>120</v>
      </c>
      <c r="AF18" s="54">
        <f>IFERROR(INDEX(集計pivot売上!$3:$22,MATCH(集計2021年度売上old!$B18,集計pivot売上!$A$3:$A$22,0),MATCH(集計2021年度売上old!AF$5,集計pivot売上!$3:$3,0)),0)</f>
        <v>0</v>
      </c>
      <c r="AG18" s="55">
        <f>IFERROR(INDEX(集計pivot売上!$28:$47,MATCH(集計2021年度売上old!$B18,集計pivot売上!$A$28:$A$47,0),MATCH(集計2021年度売上old!AF$5,集計pivot売上!$28:$28,0)),0)</f>
        <v>0</v>
      </c>
      <c r="AH18" s="56">
        <f>IFERROR(INDEX(集計pivot売上!$83:$109,MATCH(集計2021年度売上old!$B18,集計pivot売上!$A$83:$A$109,0),MATCH(集計2021年度売上old!AF$5,集計pivot売上!$83:$83,0)),0)</f>
        <v>0</v>
      </c>
      <c r="AI18" s="57">
        <f>IFERROR(INDEX(集計pivot売上!$118:$137,MATCH(集計2021年度売上old!$B18,集計pivot売上!$A$118:$A$137,0),MATCH(集計2021年度売上old!AF$5,集計pivot売上!$118:$118,0)),0)</f>
        <v>0</v>
      </c>
      <c r="AJ18" s="58">
        <f>IFERROR(INDEX(集計pivot売上!$151:$170,MATCH(集計2021年度売上old!$B18,集計pivot売上!$A$151:$A$170,0),MATCH(集計2021年度売上old!AF$5,集計pivot売上!$151:$151,0)),0)</f>
        <v>0</v>
      </c>
      <c r="AK18" s="61">
        <f>IFERROR(INDEX(集計pivot売上!$54:$73,MATCH(集計2021年度売上old!$B18,集計pivot売上!$A$54:$A$73,0),MATCH(集計2021年度売上old!AF$5,集計pivot売上!$54:$54,0)),0)</f>
        <v>0</v>
      </c>
      <c r="AL18" s="59">
        <f t="shared" si="5"/>
        <v>120</v>
      </c>
      <c r="AM18" s="54">
        <f>IFERROR(INDEX(集計pivot売上!$3:$22,MATCH(集計2021年度売上old!$B18,集計pivot売上!$A$3:$A$22,0),MATCH(集計2021年度売上old!AM$5,集計pivot売上!$3:$3,0)),0)</f>
        <v>0</v>
      </c>
      <c r="AN18" s="55">
        <f>IFERROR(INDEX(集計pivot売上!$28:$47,MATCH(集計2021年度売上old!$B18,集計pivot売上!$A$28:$A$47,0),MATCH(集計2021年度売上old!AM$5,集計pivot売上!$28:$28,0)),0)</f>
        <v>0</v>
      </c>
      <c r="AO18" s="56">
        <f>IFERROR(INDEX(集計pivot売上!$83:$109,MATCH(集計2021年度売上old!$B18,集計pivot売上!$A$83:$A$109,0),MATCH(集計2021年度売上old!AM$5,集計pivot売上!$83:$83,0)),0)</f>
        <v>0</v>
      </c>
      <c r="AP18" s="57">
        <f>IFERROR(INDEX(集計pivot売上!$118:$137,MATCH(集計2021年度売上old!$B18,集計pivot売上!$A$118:$A$137,0),MATCH(集計2021年度売上old!AM$5,集計pivot売上!$118:$118,0)),0)</f>
        <v>0</v>
      </c>
      <c r="AQ18" s="58">
        <f>IFERROR(INDEX(集計pivot売上!$151:$170,MATCH(集計2021年度売上old!$B18,集計pivot売上!$A$151:$A$170,0),MATCH(集計2021年度売上old!AM$5,集計pivot売上!$151:$151,0)),0)</f>
        <v>0</v>
      </c>
      <c r="AR18" s="61">
        <f>IFERROR(INDEX(集計pivot売上!$54:$73,MATCH(集計2021年度売上old!$B18,集計pivot売上!$A$54:$A$73,0),MATCH(集計2021年度売上old!AM$5,集計pivot売上!$54:$54,0)),0)</f>
        <v>0</v>
      </c>
      <c r="AS18" s="59">
        <f t="shared" si="6"/>
        <v>120</v>
      </c>
      <c r="AT18" s="54">
        <f>IFERROR(INDEX(集計pivot売上!$3:$22,MATCH(集計2021年度売上old!$B18,集計pivot売上!$A$3:$A$22,0),MATCH(集計2021年度売上old!AT$5,集計pivot売上!$3:$3,0)),0)</f>
        <v>0</v>
      </c>
      <c r="AU18" s="55">
        <f>IFERROR(INDEX(集計pivot売上!$28:$47,MATCH(集計2021年度売上old!$B18,集計pivot売上!$A$28:$A$47,0),MATCH(集計2021年度売上old!AT$5,集計pivot売上!$28:$28,0)),0)</f>
        <v>0</v>
      </c>
      <c r="AV18" s="56">
        <f>IFERROR(INDEX(集計pivot売上!$83:$109,MATCH(集計2021年度売上old!$B18,集計pivot売上!$A$83:$A$109,0),MATCH(集計2021年度売上old!AT$5,集計pivot売上!$83:$83,0)),0)</f>
        <v>0</v>
      </c>
      <c r="AW18" s="57">
        <f>IFERROR(INDEX(集計pivot売上!$118:$137,MATCH(集計2021年度売上old!$B18,集計pivot売上!$A$118:$A$137,0),MATCH(集計2021年度売上old!AT$5,集計pivot売上!$118:$118,0)),0)</f>
        <v>0</v>
      </c>
      <c r="AX18" s="58">
        <f>IFERROR(INDEX(集計pivot売上!$151:$170,MATCH(集計2021年度売上old!$B18,集計pivot売上!$A$151:$A$170,0),MATCH(集計2021年度売上old!AT$5,集計pivot売上!$151:$151,0)),0)</f>
        <v>0</v>
      </c>
      <c r="AY18" s="61">
        <f>IFERROR(INDEX(集計pivot売上!$54:$73,MATCH(集計2021年度売上old!$B18,集計pivot売上!$A$54:$A$73,0),MATCH(集計2021年度売上old!AT$5,集計pivot売上!$54:$54,0)),0)</f>
        <v>0</v>
      </c>
      <c r="AZ18" s="59">
        <f t="shared" si="7"/>
        <v>120</v>
      </c>
      <c r="BA18" s="54">
        <f>IFERROR(INDEX(集計pivot売上!$3:$22,MATCH(集計2021年度売上old!$B18,集計pivot売上!$A$3:$A$22,0),MATCH(集計2021年度売上old!BA$5,集計pivot売上!$3:$3,0)),0)</f>
        <v>0</v>
      </c>
      <c r="BB18" s="55">
        <f>IFERROR(INDEX(集計pivot売上!$28:$47,MATCH(集計2021年度売上old!$B18,集計pivot売上!$A$28:$A$47,0),MATCH(集計2021年度売上old!BA$5,集計pivot売上!$28:$28,0)),0)</f>
        <v>0</v>
      </c>
      <c r="BC18" s="56">
        <f>IFERROR(INDEX(集計pivot売上!$83:$109,MATCH(集計2021年度売上old!$B18,集計pivot売上!$A$83:$A$109,0),MATCH(集計2021年度売上old!BA$5,集計pivot売上!$83:$83,0)),0)</f>
        <v>0</v>
      </c>
      <c r="BD18" s="57">
        <f>IFERROR(INDEX(集計pivot売上!$118:$137,MATCH(集計2021年度売上old!$B18,集計pivot売上!$A$118:$A$137,0),MATCH(集計2021年度売上old!BA$5,集計pivot売上!$118:$118,0)),0)</f>
        <v>0</v>
      </c>
      <c r="BE18" s="58">
        <f>IFERROR(INDEX(集計pivot売上!$151:$170,MATCH(集計2021年度売上old!$B18,集計pivot売上!$A$151:$A$170,0),MATCH(集計2021年度売上old!BA$5,集計pivot売上!$151:$151,0)),0)</f>
        <v>0</v>
      </c>
      <c r="BF18" s="61">
        <f>IFERROR(INDEX(集計pivot売上!$54:$73,MATCH(集計2021年度売上old!$B18,集計pivot売上!$A$54:$A$73,0),MATCH(集計2021年度売上old!BA$5,集計pivot売上!$54:$54,0)),0)</f>
        <v>0</v>
      </c>
      <c r="BG18" s="59">
        <f t="shared" si="8"/>
        <v>120</v>
      </c>
      <c r="BH18" s="54">
        <f>IFERROR(INDEX(集計pivot売上!$3:$22,MATCH(集計2021年度売上old!$B18,集計pivot売上!$A$3:$A$22,0),MATCH(集計2021年度売上old!BH$5,集計pivot売上!$3:$3,0)),0)</f>
        <v>0</v>
      </c>
      <c r="BI18" s="55">
        <f>IFERROR(INDEX(集計pivot売上!$28:$47,MATCH(集計2021年度売上old!$B18,集計pivot売上!$A$28:$A$47,0),MATCH(集計2021年度売上old!BH$5,集計pivot売上!$28:$28,0)),0)</f>
        <v>0</v>
      </c>
      <c r="BJ18" s="56">
        <f>IFERROR(INDEX(集計pivot売上!$83:$109,MATCH(集計2021年度売上old!$B18,集計pivot売上!$A$83:$A$109,0),MATCH(集計2021年度売上old!BH$5,集計pivot売上!$83:$83,0)),0)</f>
        <v>0</v>
      </c>
      <c r="BK18" s="57">
        <f>IFERROR(INDEX(集計pivot売上!$118:$137,MATCH(集計2021年度売上old!$B18,集計pivot売上!$A$118:$A$137,0),MATCH(集計2021年度売上old!BH$5,集計pivot売上!$118:$118,0)),0)</f>
        <v>0</v>
      </c>
      <c r="BL18" s="58">
        <f>IFERROR(INDEX(集計pivot売上!$151:$170,MATCH(集計2021年度売上old!$B18,集計pivot売上!$A$151:$A$170,0),MATCH(集計2021年度売上old!BH$5,集計pivot売上!$151:$151,0)),0)</f>
        <v>0</v>
      </c>
      <c r="BM18" s="61">
        <f>IFERROR(INDEX(集計pivot売上!$54:$73,MATCH(集計2021年度売上old!$B18,集計pivot売上!$A$54:$A$73,0),MATCH(集計2021年度売上old!BH$5,集計pivot売上!$54:$54,0)),0)</f>
        <v>0</v>
      </c>
      <c r="BN18" s="59">
        <f t="shared" si="9"/>
        <v>120</v>
      </c>
      <c r="BO18" s="54">
        <f>IFERROR(INDEX(集計pivot売上!$3:$22,MATCH(集計2021年度売上old!$B18,集計pivot売上!$A$3:$A$22,0),MATCH(集計2021年度売上old!BO$5,集計pivot売上!$3:$3,0)),0)</f>
        <v>0</v>
      </c>
      <c r="BP18" s="55">
        <f>IFERROR(INDEX(集計pivot売上!$28:$47,MATCH(集計2021年度売上old!$B18,集計pivot売上!$A$28:$A$47,0),MATCH(集計2021年度売上old!BO$5,集計pivot売上!$28:$28,0)),0)</f>
        <v>0</v>
      </c>
      <c r="BQ18" s="56">
        <f>IFERROR(INDEX(集計pivot売上!$83:$109,MATCH(集計2021年度売上old!$B18,集計pivot売上!$A$83:$A$109,0),MATCH(集計2021年度売上old!BO$5,集計pivot売上!$83:$83,0)),0)</f>
        <v>0</v>
      </c>
      <c r="BR18" s="57">
        <f>IFERROR(INDEX(集計pivot売上!$118:$137,MATCH(集計2021年度売上old!$B18,集計pivot売上!$A$118:$A$137,0),MATCH(集計2021年度売上old!BO$5,集計pivot売上!$118:$118,0)),0)</f>
        <v>0</v>
      </c>
      <c r="BS18" s="58">
        <f>IFERROR(INDEX(集計pivot売上!$151:$170,MATCH(集計2021年度売上old!$B18,集計pivot売上!$A$151:$A$170,0),MATCH(集計2021年度売上old!BO$5,集計pivot売上!$151:$151,0)),0)</f>
        <v>0</v>
      </c>
      <c r="BT18" s="61">
        <f>IFERROR(INDEX(集計pivot売上!$54:$73,MATCH(集計2021年度売上old!$B18,集計pivot売上!$A$54:$A$73,0),MATCH(集計2021年度売上old!BO$5,集計pivot売上!$54:$54,0)),0)</f>
        <v>0</v>
      </c>
      <c r="BU18" s="59">
        <f t="shared" si="10"/>
        <v>120</v>
      </c>
      <c r="BV18" s="54">
        <f>IFERROR(INDEX(集計pivot売上!$3:$22,MATCH(集計2021年度売上old!$B18,集計pivot売上!$A$3:$A$22,0),MATCH(集計2021年度売上old!BV$5,集計pivot売上!$3:$3,0)),0)</f>
        <v>0</v>
      </c>
      <c r="BW18" s="55">
        <f>IFERROR(INDEX(集計pivot売上!$28:$47,MATCH(集計2021年度売上old!$B18,集計pivot売上!$A$28:$A$47,0),MATCH(集計2021年度売上old!BV$5,集計pivot売上!$28:$28,0)),0)</f>
        <v>0</v>
      </c>
      <c r="BX18" s="56">
        <f>IFERROR(INDEX(集計pivot売上!$83:$109,MATCH(集計2021年度売上old!$B18,集計pivot売上!$A$83:$A$109,0),MATCH(集計2021年度売上old!BV$5,集計pivot売上!$83:$83,0)),0)</f>
        <v>0</v>
      </c>
      <c r="BY18" s="57">
        <f>IFERROR(INDEX(集計pivot売上!$118:$137,MATCH(集計2021年度売上old!$B18,集計pivot売上!$A$118:$A$137,0),MATCH(集計2021年度売上old!BV$5,集計pivot売上!$118:$118,0)),0)</f>
        <v>0</v>
      </c>
      <c r="BZ18" s="58">
        <f>IFERROR(INDEX(集計pivot売上!$151:$170,MATCH(集計2021年度売上old!$B18,集計pivot売上!$A$151:$A$170,0),MATCH(集計2021年度売上old!BV$5,集計pivot売上!$151:$151,0)),0)</f>
        <v>0</v>
      </c>
      <c r="CA18" s="61">
        <f>IFERROR(INDEX(集計pivot売上!$54:$73,MATCH(集計2021年度売上old!$B18,集計pivot売上!$A$54:$A$73,0),MATCH(集計2021年度売上old!BV$5,集計pivot売上!$54:$54,0)),0)</f>
        <v>0</v>
      </c>
      <c r="CB18" s="59">
        <f t="shared" si="11"/>
        <v>120</v>
      </c>
      <c r="CC18" s="54">
        <f>IFERROR(INDEX(集計pivot売上!$3:$22,MATCH(集計2021年度売上old!$B18,集計pivot売上!$A$3:$A$22,0),MATCH(集計2021年度売上old!CC$5,集計pivot売上!$3:$3,0)),0)</f>
        <v>0</v>
      </c>
      <c r="CD18" s="55">
        <f>IFERROR(INDEX(集計pivot売上!$28:$47,MATCH(集計2021年度売上old!$B18,集計pivot売上!$A$28:$A$47,0),MATCH(集計2021年度売上old!CC$5,集計pivot売上!$28:$28,0)),0)</f>
        <v>0</v>
      </c>
      <c r="CE18" s="56">
        <f>IFERROR(INDEX(集計pivot売上!$83:$109,MATCH(集計2021年度売上old!$B18,集計pivot売上!$A$83:$A$109,0),MATCH(集計2021年度売上old!CC$5,集計pivot売上!$83:$83,0)),0)</f>
        <v>0</v>
      </c>
      <c r="CF18" s="57">
        <f>IFERROR(INDEX(集計pivot売上!$118:$137,MATCH(集計2021年度売上old!$B18,集計pivot売上!$A$118:$A$137,0),MATCH(集計2021年度売上old!CC$5,集計pivot売上!$118:$118,0)),0)</f>
        <v>0</v>
      </c>
      <c r="CG18" s="58">
        <f>IFERROR(INDEX(集計pivot売上!$151:$170,MATCH(集計2021年度売上old!$B18,集計pivot売上!$A$151:$A$170,0),MATCH(集計2021年度売上old!CC$5,集計pivot売上!$151:$151,0)),0)</f>
        <v>0</v>
      </c>
      <c r="CH18" s="61">
        <f>IFERROR(INDEX(集計pivot売上!$54:$73,MATCH(集計2021年度売上old!$B18,集計pivot売上!$A$54:$A$73,0),MATCH(集計2021年度売上old!CC$5,集計pivot売上!$54:$54,0)),0)</f>
        <v>0</v>
      </c>
      <c r="CI18" s="63">
        <f t="shared" si="12"/>
        <v>120</v>
      </c>
      <c r="CK18" t="str">
        <f t="shared" si="0"/>
        <v>発泡酒</v>
      </c>
      <c r="CL18" s="46">
        <f t="shared" si="13"/>
        <v>120</v>
      </c>
      <c r="CM18" s="46">
        <f t="shared" si="14"/>
        <v>0</v>
      </c>
      <c r="CN18" s="46">
        <f t="shared" si="15"/>
        <v>120</v>
      </c>
    </row>
    <row r="19" spans="2:92" s="46" customFormat="1" x14ac:dyDescent="0.55000000000000004">
      <c r="B19" s="52" t="str">
        <f>'master（記入例）'!AL15</f>
        <v>その他の醸造酒</v>
      </c>
      <c r="C19" s="53">
        <v>0</v>
      </c>
      <c r="D19" s="54">
        <f>IFERROR(INDEX(集計pivot売上!$3:$22,MATCH(集計2021年度売上old!$B19,集計pivot売上!$A$3:$A$22,0),MATCH(集計2021年度売上old!D$5,集計pivot売上!$3:$3,0)),0)</f>
        <v>0</v>
      </c>
      <c r="E19" s="55">
        <f>IFERROR(INDEX(集計pivot売上!$28:$47,MATCH(集計2021年度売上old!$B19,集計pivot売上!$A$28:$A$47,0),MATCH(集計2021年度売上old!D$5,集計pivot売上!$28:$28,0)),0)</f>
        <v>0</v>
      </c>
      <c r="F19" s="56">
        <f>IFERROR(INDEX(集計pivot売上!$83:$109,MATCH(集計2021年度売上old!$B19,集計pivot売上!$A$83:$A$109,0),MATCH(集計2021年度売上old!D$5,集計pivot売上!$83:$83,0)),0)</f>
        <v>0</v>
      </c>
      <c r="G19" s="57">
        <f>IFERROR(INDEX(集計pivot売上!$118:$137,MATCH(集計2021年度売上old!$B19,集計pivot売上!$A$118:$A$137,0),MATCH(集計2021年度売上old!D$5,集計pivot売上!$118:$118,0)),0)</f>
        <v>0</v>
      </c>
      <c r="H19" s="58">
        <f>IFERROR(INDEX(集計pivot売上!$151:$170,MATCH(集計2021年度売上old!$B19,集計pivot売上!$A$151:$A$170,0),MATCH(集計2021年度売上old!D$5,集計pivot売上!$151:$151,0)),0)</f>
        <v>0</v>
      </c>
      <c r="I19" s="61">
        <f>IFERROR(INDEX(集計pivot売上!$54:$73,MATCH(集計2021年度売上old!$B19,集計pivot売上!$A$54:$A$73,0),MATCH(集計2021年度売上old!D$5,集計pivot売上!$54:$54,0)),0)</f>
        <v>0</v>
      </c>
      <c r="J19" s="59">
        <f t="shared" si="1"/>
        <v>0</v>
      </c>
      <c r="K19" s="54">
        <f>IFERROR(INDEX(集計pivot売上!$3:$22,MATCH(集計2021年度売上old!$B19,集計pivot売上!$A$3:$A$22,0),MATCH(集計2021年度売上old!K$5,集計pivot売上!$3:$3,0)),0)</f>
        <v>0</v>
      </c>
      <c r="L19" s="55">
        <f>IFERROR(INDEX(集計pivot売上!$28:$47,MATCH(集計2021年度売上old!$B19,集計pivot売上!$A$28:$A$47,0),MATCH(集計2021年度売上old!K$5,集計pivot売上!$28:$28,0)),0)</f>
        <v>0</v>
      </c>
      <c r="M19" s="56">
        <f>IFERROR(INDEX(集計pivot売上!$83:$109,MATCH(集計2021年度売上old!$B19,集計pivot売上!$A$83:$A$109,0),MATCH(集計2021年度売上old!K$5,集計pivot売上!$83:$83,0)),0)</f>
        <v>0</v>
      </c>
      <c r="N19" s="57">
        <f>IFERROR(INDEX(集計pivot売上!$118:$137,MATCH(集計2021年度売上old!$B19,集計pivot売上!$A$118:$A$137,0),MATCH(集計2021年度売上old!K$5,集計pivot売上!$118:$118,0)),0)</f>
        <v>0</v>
      </c>
      <c r="O19" s="58">
        <f>IFERROR(INDEX(集計pivot売上!$151:$170,MATCH(集計2021年度売上old!$B19,集計pivot売上!$A$151:$A$170,0),MATCH(集計2021年度売上old!K$5,集計pivot売上!$151:$151,0)),0)</f>
        <v>0</v>
      </c>
      <c r="P19" s="61">
        <f>IFERROR(INDEX(集計pivot売上!$54:$73,MATCH(集計2021年度売上old!$B19,集計pivot売上!$A$54:$A$73,0),MATCH(集計2021年度売上old!K$5,集計pivot売上!$54:$54,0)),0)</f>
        <v>0</v>
      </c>
      <c r="Q19" s="59">
        <f t="shared" si="2"/>
        <v>0</v>
      </c>
      <c r="R19" s="54">
        <f>IFERROR(INDEX(集計pivot売上!$3:$22,MATCH(集計2021年度売上old!$B19,集計pivot売上!$A$3:$A$22,0),MATCH(集計2021年度売上old!R$5,集計pivot売上!$3:$3,0)),0)</f>
        <v>0</v>
      </c>
      <c r="S19" s="55">
        <f>IFERROR(INDEX(集計pivot売上!$28:$47,MATCH(集計2021年度売上old!$B19,集計pivot売上!$A$28:$A$47,0),MATCH(集計2021年度売上old!R$5,集計pivot売上!$28:$28,0)),0)</f>
        <v>0</v>
      </c>
      <c r="T19" s="56">
        <f>IFERROR(INDEX(集計pivot売上!$83:$109,MATCH(集計2021年度売上old!$B19,集計pivot売上!$A$83:$A$109,0),MATCH(集計2021年度売上old!R$5,集計pivot売上!$83:$83,0)),0)</f>
        <v>0</v>
      </c>
      <c r="U19" s="57">
        <f>IFERROR(INDEX(集計pivot売上!$118:$137,MATCH(集計2021年度売上old!$B19,集計pivot売上!$A$118:$A$137,0),MATCH(集計2021年度売上old!R$5,集計pivot売上!$118:$118,0)),0)</f>
        <v>0</v>
      </c>
      <c r="V19" s="58">
        <f>IFERROR(INDEX(集計pivot売上!$151:$170,MATCH(集計2021年度売上old!$B19,集計pivot売上!$A$151:$A$170,0),MATCH(集計2021年度売上old!R$5,集計pivot売上!$151:$151,0)),0)</f>
        <v>0</v>
      </c>
      <c r="W19" s="61">
        <f>IFERROR(INDEX(集計pivot売上!$54:$73,MATCH(集計2021年度売上old!$B19,集計pivot売上!$A$54:$A$73,0),MATCH(集計2021年度売上old!R$5,集計pivot売上!$54:$54,0)),0)</f>
        <v>0</v>
      </c>
      <c r="X19" s="59">
        <f t="shared" si="3"/>
        <v>0</v>
      </c>
      <c r="Y19" s="54">
        <f>IFERROR(INDEX(集計pivot売上!$3:$22,MATCH(集計2021年度売上old!$B19,集計pivot売上!$A$3:$A$22,0),MATCH(集計2021年度売上old!Y$5,集計pivot売上!$3:$3,0)),0)</f>
        <v>0</v>
      </c>
      <c r="Z19" s="55">
        <f>IFERROR(INDEX(集計pivot売上!$28:$47,MATCH(集計2021年度売上old!$B19,集計pivot売上!$A$28:$A$47,0),MATCH(集計2021年度売上old!Y$5,集計pivot売上!$28:$28,0)),0)</f>
        <v>0</v>
      </c>
      <c r="AA19" s="56">
        <f>IFERROR(INDEX(集計pivot売上!$83:$109,MATCH(集計2021年度売上old!$B19,集計pivot売上!$A$83:$A$109,0),MATCH(集計2021年度売上old!Y$5,集計pivot売上!$83:$83,0)),0)</f>
        <v>0</v>
      </c>
      <c r="AB19" s="57">
        <f>IFERROR(INDEX(集計pivot売上!$118:$137,MATCH(集計2021年度売上old!$B19,集計pivot売上!$A$118:$A$137,0),MATCH(集計2021年度売上old!Y$5,集計pivot売上!$118:$118,0)),0)</f>
        <v>0</v>
      </c>
      <c r="AC19" s="58">
        <f>IFERROR(INDEX(集計pivot売上!$151:$170,MATCH(集計2021年度売上old!$B19,集計pivot売上!$A$151:$A$170,0),MATCH(集計2021年度売上old!Y$5,集計pivot売上!$151:$151,0)),0)</f>
        <v>0</v>
      </c>
      <c r="AD19" s="61">
        <f>IFERROR(INDEX(集計pivot売上!$54:$73,MATCH(集計2021年度売上old!$B19,集計pivot売上!$A$54:$A$73,0),MATCH(集計2021年度売上old!Y$5,集計pivot売上!$54:$54,0)),0)</f>
        <v>0</v>
      </c>
      <c r="AE19" s="59">
        <f t="shared" si="4"/>
        <v>0</v>
      </c>
      <c r="AF19" s="54">
        <f>IFERROR(INDEX(集計pivot売上!$3:$22,MATCH(集計2021年度売上old!$B19,集計pivot売上!$A$3:$A$22,0),MATCH(集計2021年度売上old!AF$5,集計pivot売上!$3:$3,0)),0)</f>
        <v>0</v>
      </c>
      <c r="AG19" s="55">
        <f>IFERROR(INDEX(集計pivot売上!$28:$47,MATCH(集計2021年度売上old!$B19,集計pivot売上!$A$28:$A$47,0),MATCH(集計2021年度売上old!AF$5,集計pivot売上!$28:$28,0)),0)</f>
        <v>0</v>
      </c>
      <c r="AH19" s="56">
        <f>IFERROR(INDEX(集計pivot売上!$83:$109,MATCH(集計2021年度売上old!$B19,集計pivot売上!$A$83:$A$109,0),MATCH(集計2021年度売上old!AF$5,集計pivot売上!$83:$83,0)),0)</f>
        <v>0</v>
      </c>
      <c r="AI19" s="57">
        <f>IFERROR(INDEX(集計pivot売上!$118:$137,MATCH(集計2021年度売上old!$B19,集計pivot売上!$A$118:$A$137,0),MATCH(集計2021年度売上old!AF$5,集計pivot売上!$118:$118,0)),0)</f>
        <v>0</v>
      </c>
      <c r="AJ19" s="58">
        <f>IFERROR(INDEX(集計pivot売上!$151:$170,MATCH(集計2021年度売上old!$B19,集計pivot売上!$A$151:$A$170,0),MATCH(集計2021年度売上old!AF$5,集計pivot売上!$151:$151,0)),0)</f>
        <v>0</v>
      </c>
      <c r="AK19" s="61">
        <f>IFERROR(INDEX(集計pivot売上!$54:$73,MATCH(集計2021年度売上old!$B19,集計pivot売上!$A$54:$A$73,0),MATCH(集計2021年度売上old!AF$5,集計pivot売上!$54:$54,0)),0)</f>
        <v>0</v>
      </c>
      <c r="AL19" s="59">
        <f t="shared" si="5"/>
        <v>0</v>
      </c>
      <c r="AM19" s="54">
        <f>IFERROR(INDEX(集計pivot売上!$3:$22,MATCH(集計2021年度売上old!$B19,集計pivot売上!$A$3:$A$22,0),MATCH(集計2021年度売上old!AM$5,集計pivot売上!$3:$3,0)),0)</f>
        <v>0</v>
      </c>
      <c r="AN19" s="55">
        <f>IFERROR(INDEX(集計pivot売上!$28:$47,MATCH(集計2021年度売上old!$B19,集計pivot売上!$A$28:$A$47,0),MATCH(集計2021年度売上old!AM$5,集計pivot売上!$28:$28,0)),0)</f>
        <v>0</v>
      </c>
      <c r="AO19" s="56">
        <f>IFERROR(INDEX(集計pivot売上!$83:$109,MATCH(集計2021年度売上old!$B19,集計pivot売上!$A$83:$A$109,0),MATCH(集計2021年度売上old!AM$5,集計pivot売上!$83:$83,0)),0)</f>
        <v>0</v>
      </c>
      <c r="AP19" s="57">
        <f>IFERROR(INDEX(集計pivot売上!$118:$137,MATCH(集計2021年度売上old!$B19,集計pivot売上!$A$118:$A$137,0),MATCH(集計2021年度売上old!AM$5,集計pivot売上!$118:$118,0)),0)</f>
        <v>0</v>
      </c>
      <c r="AQ19" s="58">
        <f>IFERROR(INDEX(集計pivot売上!$151:$170,MATCH(集計2021年度売上old!$B19,集計pivot売上!$A$151:$A$170,0),MATCH(集計2021年度売上old!AM$5,集計pivot売上!$151:$151,0)),0)</f>
        <v>0</v>
      </c>
      <c r="AR19" s="61">
        <f>IFERROR(INDEX(集計pivot売上!$54:$73,MATCH(集計2021年度売上old!$B19,集計pivot売上!$A$54:$A$73,0),MATCH(集計2021年度売上old!AM$5,集計pivot売上!$54:$54,0)),0)</f>
        <v>0</v>
      </c>
      <c r="AS19" s="59">
        <f t="shared" si="6"/>
        <v>0</v>
      </c>
      <c r="AT19" s="54">
        <f>IFERROR(INDEX(集計pivot売上!$3:$22,MATCH(集計2021年度売上old!$B19,集計pivot売上!$A$3:$A$22,0),MATCH(集計2021年度売上old!AT$5,集計pivot売上!$3:$3,0)),0)</f>
        <v>0</v>
      </c>
      <c r="AU19" s="55">
        <f>IFERROR(INDEX(集計pivot売上!$28:$47,MATCH(集計2021年度売上old!$B19,集計pivot売上!$A$28:$A$47,0),MATCH(集計2021年度売上old!AT$5,集計pivot売上!$28:$28,0)),0)</f>
        <v>0</v>
      </c>
      <c r="AV19" s="56">
        <f>IFERROR(INDEX(集計pivot売上!$83:$109,MATCH(集計2021年度売上old!$B19,集計pivot売上!$A$83:$A$109,0),MATCH(集計2021年度売上old!AT$5,集計pivot売上!$83:$83,0)),0)</f>
        <v>0</v>
      </c>
      <c r="AW19" s="57">
        <f>IFERROR(INDEX(集計pivot売上!$118:$137,MATCH(集計2021年度売上old!$B19,集計pivot売上!$A$118:$A$137,0),MATCH(集計2021年度売上old!AT$5,集計pivot売上!$118:$118,0)),0)</f>
        <v>0</v>
      </c>
      <c r="AX19" s="58">
        <f>IFERROR(INDEX(集計pivot売上!$151:$170,MATCH(集計2021年度売上old!$B19,集計pivot売上!$A$151:$A$170,0),MATCH(集計2021年度売上old!AT$5,集計pivot売上!$151:$151,0)),0)</f>
        <v>0</v>
      </c>
      <c r="AY19" s="61">
        <f>IFERROR(INDEX(集計pivot売上!$54:$73,MATCH(集計2021年度売上old!$B19,集計pivot売上!$A$54:$A$73,0),MATCH(集計2021年度売上old!AT$5,集計pivot売上!$54:$54,0)),0)</f>
        <v>0</v>
      </c>
      <c r="AZ19" s="59">
        <f t="shared" si="7"/>
        <v>0</v>
      </c>
      <c r="BA19" s="54">
        <f>IFERROR(INDEX(集計pivot売上!$3:$22,MATCH(集計2021年度売上old!$B19,集計pivot売上!$A$3:$A$22,0),MATCH(集計2021年度売上old!BA$5,集計pivot売上!$3:$3,0)),0)</f>
        <v>0</v>
      </c>
      <c r="BB19" s="55">
        <f>IFERROR(INDEX(集計pivot売上!$28:$47,MATCH(集計2021年度売上old!$B19,集計pivot売上!$A$28:$A$47,0),MATCH(集計2021年度売上old!BA$5,集計pivot売上!$28:$28,0)),0)</f>
        <v>0</v>
      </c>
      <c r="BC19" s="56">
        <f>IFERROR(INDEX(集計pivot売上!$83:$109,MATCH(集計2021年度売上old!$B19,集計pivot売上!$A$83:$A$109,0),MATCH(集計2021年度売上old!BA$5,集計pivot売上!$83:$83,0)),0)</f>
        <v>0</v>
      </c>
      <c r="BD19" s="57">
        <f>IFERROR(INDEX(集計pivot売上!$118:$137,MATCH(集計2021年度売上old!$B19,集計pivot売上!$A$118:$A$137,0),MATCH(集計2021年度売上old!BA$5,集計pivot売上!$118:$118,0)),0)</f>
        <v>0</v>
      </c>
      <c r="BE19" s="58">
        <f>IFERROR(INDEX(集計pivot売上!$151:$170,MATCH(集計2021年度売上old!$B19,集計pivot売上!$A$151:$A$170,0),MATCH(集計2021年度売上old!BA$5,集計pivot売上!$151:$151,0)),0)</f>
        <v>0</v>
      </c>
      <c r="BF19" s="61">
        <f>IFERROR(INDEX(集計pivot売上!$54:$73,MATCH(集計2021年度売上old!$B19,集計pivot売上!$A$54:$A$73,0),MATCH(集計2021年度売上old!BA$5,集計pivot売上!$54:$54,0)),0)</f>
        <v>0</v>
      </c>
      <c r="BG19" s="59">
        <f t="shared" si="8"/>
        <v>0</v>
      </c>
      <c r="BH19" s="54">
        <f>IFERROR(INDEX(集計pivot売上!$3:$22,MATCH(集計2021年度売上old!$B19,集計pivot売上!$A$3:$A$22,0),MATCH(集計2021年度売上old!BH$5,集計pivot売上!$3:$3,0)),0)</f>
        <v>0</v>
      </c>
      <c r="BI19" s="55">
        <f>IFERROR(INDEX(集計pivot売上!$28:$47,MATCH(集計2021年度売上old!$B19,集計pivot売上!$A$28:$A$47,0),MATCH(集計2021年度売上old!BH$5,集計pivot売上!$28:$28,0)),0)</f>
        <v>0</v>
      </c>
      <c r="BJ19" s="56">
        <f>IFERROR(INDEX(集計pivot売上!$83:$109,MATCH(集計2021年度売上old!$B19,集計pivot売上!$A$83:$A$109,0),MATCH(集計2021年度売上old!BH$5,集計pivot売上!$83:$83,0)),0)</f>
        <v>0</v>
      </c>
      <c r="BK19" s="57">
        <f>IFERROR(INDEX(集計pivot売上!$118:$137,MATCH(集計2021年度売上old!$B19,集計pivot売上!$A$118:$A$137,0),MATCH(集計2021年度売上old!BH$5,集計pivot売上!$118:$118,0)),0)</f>
        <v>0</v>
      </c>
      <c r="BL19" s="58">
        <f>IFERROR(INDEX(集計pivot売上!$151:$170,MATCH(集計2021年度売上old!$B19,集計pivot売上!$A$151:$A$170,0),MATCH(集計2021年度売上old!BH$5,集計pivot売上!$151:$151,0)),0)</f>
        <v>0</v>
      </c>
      <c r="BM19" s="61">
        <f>IFERROR(INDEX(集計pivot売上!$54:$73,MATCH(集計2021年度売上old!$B19,集計pivot売上!$A$54:$A$73,0),MATCH(集計2021年度売上old!BH$5,集計pivot売上!$54:$54,0)),0)</f>
        <v>0</v>
      </c>
      <c r="BN19" s="59">
        <f t="shared" si="9"/>
        <v>0</v>
      </c>
      <c r="BO19" s="54">
        <f>IFERROR(INDEX(集計pivot売上!$3:$22,MATCH(集計2021年度売上old!$B19,集計pivot売上!$A$3:$A$22,0),MATCH(集計2021年度売上old!BO$5,集計pivot売上!$3:$3,0)),0)</f>
        <v>0</v>
      </c>
      <c r="BP19" s="55">
        <f>IFERROR(INDEX(集計pivot売上!$28:$47,MATCH(集計2021年度売上old!$B19,集計pivot売上!$A$28:$A$47,0),MATCH(集計2021年度売上old!BO$5,集計pivot売上!$28:$28,0)),0)</f>
        <v>0</v>
      </c>
      <c r="BQ19" s="56">
        <f>IFERROR(INDEX(集計pivot売上!$83:$109,MATCH(集計2021年度売上old!$B19,集計pivot売上!$A$83:$A$109,0),MATCH(集計2021年度売上old!BO$5,集計pivot売上!$83:$83,0)),0)</f>
        <v>0</v>
      </c>
      <c r="BR19" s="57">
        <f>IFERROR(INDEX(集計pivot売上!$118:$137,MATCH(集計2021年度売上old!$B19,集計pivot売上!$A$118:$A$137,0),MATCH(集計2021年度売上old!BO$5,集計pivot売上!$118:$118,0)),0)</f>
        <v>0</v>
      </c>
      <c r="BS19" s="58">
        <f>IFERROR(INDEX(集計pivot売上!$151:$170,MATCH(集計2021年度売上old!$B19,集計pivot売上!$A$151:$A$170,0),MATCH(集計2021年度売上old!BO$5,集計pivot売上!$151:$151,0)),0)</f>
        <v>0</v>
      </c>
      <c r="BT19" s="61">
        <f>IFERROR(INDEX(集計pivot売上!$54:$73,MATCH(集計2021年度売上old!$B19,集計pivot売上!$A$54:$A$73,0),MATCH(集計2021年度売上old!BO$5,集計pivot売上!$54:$54,0)),0)</f>
        <v>0</v>
      </c>
      <c r="BU19" s="59">
        <f t="shared" si="10"/>
        <v>0</v>
      </c>
      <c r="BV19" s="54">
        <f>IFERROR(INDEX(集計pivot売上!$3:$22,MATCH(集計2021年度売上old!$B19,集計pivot売上!$A$3:$A$22,0),MATCH(集計2021年度売上old!BV$5,集計pivot売上!$3:$3,0)),0)</f>
        <v>0</v>
      </c>
      <c r="BW19" s="55">
        <f>IFERROR(INDEX(集計pivot売上!$28:$47,MATCH(集計2021年度売上old!$B19,集計pivot売上!$A$28:$A$47,0),MATCH(集計2021年度売上old!BV$5,集計pivot売上!$28:$28,0)),0)</f>
        <v>0</v>
      </c>
      <c r="BX19" s="56">
        <f>IFERROR(INDEX(集計pivot売上!$83:$109,MATCH(集計2021年度売上old!$B19,集計pivot売上!$A$83:$A$109,0),MATCH(集計2021年度売上old!BV$5,集計pivot売上!$83:$83,0)),0)</f>
        <v>0</v>
      </c>
      <c r="BY19" s="57">
        <f>IFERROR(INDEX(集計pivot売上!$118:$137,MATCH(集計2021年度売上old!$B19,集計pivot売上!$A$118:$A$137,0),MATCH(集計2021年度売上old!BV$5,集計pivot売上!$118:$118,0)),0)</f>
        <v>0</v>
      </c>
      <c r="BZ19" s="58">
        <f>IFERROR(INDEX(集計pivot売上!$151:$170,MATCH(集計2021年度売上old!$B19,集計pivot売上!$A$151:$A$170,0),MATCH(集計2021年度売上old!BV$5,集計pivot売上!$151:$151,0)),0)</f>
        <v>0</v>
      </c>
      <c r="CA19" s="61">
        <f>IFERROR(INDEX(集計pivot売上!$54:$73,MATCH(集計2021年度売上old!$B19,集計pivot売上!$A$54:$A$73,0),MATCH(集計2021年度売上old!BV$5,集計pivot売上!$54:$54,0)),0)</f>
        <v>0</v>
      </c>
      <c r="CB19" s="59">
        <f t="shared" si="11"/>
        <v>0</v>
      </c>
      <c r="CC19" s="54">
        <f>IFERROR(INDEX(集計pivot売上!$3:$22,MATCH(集計2021年度売上old!$B19,集計pivot売上!$A$3:$A$22,0),MATCH(集計2021年度売上old!CC$5,集計pivot売上!$3:$3,0)),0)</f>
        <v>0</v>
      </c>
      <c r="CD19" s="55">
        <f>IFERROR(INDEX(集計pivot売上!$28:$47,MATCH(集計2021年度売上old!$B19,集計pivot売上!$A$28:$A$47,0),MATCH(集計2021年度売上old!CC$5,集計pivot売上!$28:$28,0)),0)</f>
        <v>0</v>
      </c>
      <c r="CE19" s="56">
        <f>IFERROR(INDEX(集計pivot売上!$83:$109,MATCH(集計2021年度売上old!$B19,集計pivot売上!$A$83:$A$109,0),MATCH(集計2021年度売上old!CC$5,集計pivot売上!$83:$83,0)),0)</f>
        <v>0</v>
      </c>
      <c r="CF19" s="57">
        <f>IFERROR(INDEX(集計pivot売上!$118:$137,MATCH(集計2021年度売上old!$B19,集計pivot売上!$A$118:$A$137,0),MATCH(集計2021年度売上old!CC$5,集計pivot売上!$118:$118,0)),0)</f>
        <v>0</v>
      </c>
      <c r="CG19" s="58">
        <f>IFERROR(INDEX(集計pivot売上!$151:$170,MATCH(集計2021年度売上old!$B19,集計pivot売上!$A$151:$A$170,0),MATCH(集計2021年度売上old!CC$5,集計pivot売上!$151:$151,0)),0)</f>
        <v>0</v>
      </c>
      <c r="CH19" s="61">
        <f>IFERROR(INDEX(集計pivot売上!$54:$73,MATCH(集計2021年度売上old!$B19,集計pivot売上!$A$54:$A$73,0),MATCH(集計2021年度売上old!CC$5,集計pivot売上!$54:$54,0)),0)</f>
        <v>0</v>
      </c>
      <c r="CI19" s="63">
        <f t="shared" si="12"/>
        <v>0</v>
      </c>
      <c r="CK19" t="str">
        <f t="shared" si="0"/>
        <v>その他の醸造酒</v>
      </c>
      <c r="CL19" s="46">
        <f t="shared" si="13"/>
        <v>0</v>
      </c>
      <c r="CM19" s="46">
        <f t="shared" si="14"/>
        <v>0</v>
      </c>
      <c r="CN19" s="46">
        <f t="shared" si="15"/>
        <v>0</v>
      </c>
    </row>
    <row r="20" spans="2:92" s="46" customFormat="1" x14ac:dyDescent="0.55000000000000004">
      <c r="B20" s="52" t="str">
        <f>'master（記入例）'!AL16</f>
        <v>スピリッツ</v>
      </c>
      <c r="C20" s="53">
        <v>220</v>
      </c>
      <c r="D20" s="54">
        <f>IFERROR(INDEX(集計pivot売上!$3:$22,MATCH(集計2021年度売上old!$B20,集計pivot売上!$A$3:$A$22,0),MATCH(集計2021年度売上old!D$5,集計pivot売上!$3:$3,0)),0)</f>
        <v>0</v>
      </c>
      <c r="E20" s="55">
        <f>IFERROR(INDEX(集計pivot売上!$28:$47,MATCH(集計2021年度売上old!$B20,集計pivot売上!$A$28:$A$47,0),MATCH(集計2021年度売上old!D$5,集計pivot売上!$28:$28,0)),0)</f>
        <v>0</v>
      </c>
      <c r="F20" s="56">
        <f>IFERROR(INDEX(集計pivot売上!$83:$109,MATCH(集計2021年度売上old!$B20,集計pivot売上!$A$83:$A$109,0),MATCH(集計2021年度売上old!D$5,集計pivot売上!$83:$83,0)),0)</f>
        <v>0</v>
      </c>
      <c r="G20" s="57">
        <f>IFERROR(INDEX(集計pivot売上!$118:$137,MATCH(集計2021年度売上old!$B20,集計pivot売上!$A$118:$A$137,0),MATCH(集計2021年度売上old!D$5,集計pivot売上!$118:$118,0)),0)</f>
        <v>0</v>
      </c>
      <c r="H20" s="58">
        <f>IFERROR(INDEX(集計pivot売上!$151:$170,MATCH(集計2021年度売上old!$B20,集計pivot売上!$A$151:$A$170,0),MATCH(集計2021年度売上old!D$5,集計pivot売上!$151:$151,0)),0)</f>
        <v>0</v>
      </c>
      <c r="I20" s="61">
        <f>IFERROR(INDEX(集計pivot売上!$54:$73,MATCH(集計2021年度売上old!$B20,集計pivot売上!$A$54:$A$73,0),MATCH(集計2021年度売上old!D$5,集計pivot売上!$54:$54,0)),0)</f>
        <v>0</v>
      </c>
      <c r="J20" s="59">
        <f t="shared" si="1"/>
        <v>220</v>
      </c>
      <c r="K20" s="54">
        <f>IFERROR(INDEX(集計pivot売上!$3:$22,MATCH(集計2021年度売上old!$B20,集計pivot売上!$A$3:$A$22,0),MATCH(集計2021年度売上old!K$5,集計pivot売上!$3:$3,0)),0)</f>
        <v>0</v>
      </c>
      <c r="L20" s="55">
        <f>IFERROR(INDEX(集計pivot売上!$28:$47,MATCH(集計2021年度売上old!$B20,集計pivot売上!$A$28:$A$47,0),MATCH(集計2021年度売上old!K$5,集計pivot売上!$28:$28,0)),0)</f>
        <v>0</v>
      </c>
      <c r="M20" s="56">
        <f>IFERROR(INDEX(集計pivot売上!$83:$109,MATCH(集計2021年度売上old!$B20,集計pivot売上!$A$83:$A$109,0),MATCH(集計2021年度売上old!K$5,集計pivot売上!$83:$83,0)),0)</f>
        <v>0</v>
      </c>
      <c r="N20" s="57">
        <f>IFERROR(INDEX(集計pivot売上!$118:$137,MATCH(集計2021年度売上old!$B20,集計pivot売上!$A$118:$A$137,0),MATCH(集計2021年度売上old!K$5,集計pivot売上!$118:$118,0)),0)</f>
        <v>0</v>
      </c>
      <c r="O20" s="58">
        <f>IFERROR(INDEX(集計pivot売上!$151:$170,MATCH(集計2021年度売上old!$B20,集計pivot売上!$A$151:$A$170,0),MATCH(集計2021年度売上old!K$5,集計pivot売上!$151:$151,0)),0)</f>
        <v>0</v>
      </c>
      <c r="P20" s="61">
        <f>IFERROR(INDEX(集計pivot売上!$54:$73,MATCH(集計2021年度売上old!$B20,集計pivot売上!$A$54:$A$73,0),MATCH(集計2021年度売上old!K$5,集計pivot売上!$54:$54,0)),0)</f>
        <v>0</v>
      </c>
      <c r="Q20" s="59">
        <f t="shared" si="2"/>
        <v>220</v>
      </c>
      <c r="R20" s="54">
        <f>IFERROR(INDEX(集計pivot売上!$3:$22,MATCH(集計2021年度売上old!$B20,集計pivot売上!$A$3:$A$22,0),MATCH(集計2021年度売上old!R$5,集計pivot売上!$3:$3,0)),0)</f>
        <v>0</v>
      </c>
      <c r="S20" s="55">
        <f>IFERROR(INDEX(集計pivot売上!$28:$47,MATCH(集計2021年度売上old!$B20,集計pivot売上!$A$28:$A$47,0),MATCH(集計2021年度売上old!R$5,集計pivot売上!$28:$28,0)),0)</f>
        <v>0</v>
      </c>
      <c r="T20" s="56">
        <f>IFERROR(INDEX(集計pivot売上!$83:$109,MATCH(集計2021年度売上old!$B20,集計pivot売上!$A$83:$A$109,0),MATCH(集計2021年度売上old!R$5,集計pivot売上!$83:$83,0)),0)</f>
        <v>0</v>
      </c>
      <c r="U20" s="57">
        <f>IFERROR(INDEX(集計pivot売上!$118:$137,MATCH(集計2021年度売上old!$B20,集計pivot売上!$A$118:$A$137,0),MATCH(集計2021年度売上old!R$5,集計pivot売上!$118:$118,0)),0)</f>
        <v>0</v>
      </c>
      <c r="V20" s="58">
        <f>IFERROR(INDEX(集計pivot売上!$151:$170,MATCH(集計2021年度売上old!$B20,集計pivot売上!$A$151:$A$170,0),MATCH(集計2021年度売上old!R$5,集計pivot売上!$151:$151,0)),0)</f>
        <v>0</v>
      </c>
      <c r="W20" s="61">
        <f>IFERROR(INDEX(集計pivot売上!$54:$73,MATCH(集計2021年度売上old!$B20,集計pivot売上!$A$54:$A$73,0),MATCH(集計2021年度売上old!R$5,集計pivot売上!$54:$54,0)),0)</f>
        <v>0</v>
      </c>
      <c r="X20" s="59">
        <f t="shared" si="3"/>
        <v>220</v>
      </c>
      <c r="Y20" s="54">
        <f>IFERROR(INDEX(集計pivot売上!$3:$22,MATCH(集計2021年度売上old!$B20,集計pivot売上!$A$3:$A$22,0),MATCH(集計2021年度売上old!Y$5,集計pivot売上!$3:$3,0)),0)</f>
        <v>0</v>
      </c>
      <c r="Z20" s="55">
        <f>IFERROR(INDEX(集計pivot売上!$28:$47,MATCH(集計2021年度売上old!$B20,集計pivot売上!$A$28:$A$47,0),MATCH(集計2021年度売上old!Y$5,集計pivot売上!$28:$28,0)),0)</f>
        <v>0</v>
      </c>
      <c r="AA20" s="56">
        <f>IFERROR(INDEX(集計pivot売上!$83:$109,MATCH(集計2021年度売上old!$B20,集計pivot売上!$A$83:$A$109,0),MATCH(集計2021年度売上old!Y$5,集計pivot売上!$83:$83,0)),0)</f>
        <v>0</v>
      </c>
      <c r="AB20" s="57">
        <f>IFERROR(INDEX(集計pivot売上!$118:$137,MATCH(集計2021年度売上old!$B20,集計pivot売上!$A$118:$A$137,0),MATCH(集計2021年度売上old!Y$5,集計pivot売上!$118:$118,0)),0)</f>
        <v>0</v>
      </c>
      <c r="AC20" s="58">
        <f>IFERROR(INDEX(集計pivot売上!$151:$170,MATCH(集計2021年度売上old!$B20,集計pivot売上!$A$151:$A$170,0),MATCH(集計2021年度売上old!Y$5,集計pivot売上!$151:$151,0)),0)</f>
        <v>0</v>
      </c>
      <c r="AD20" s="61">
        <f>IFERROR(INDEX(集計pivot売上!$54:$73,MATCH(集計2021年度売上old!$B20,集計pivot売上!$A$54:$A$73,0),MATCH(集計2021年度売上old!Y$5,集計pivot売上!$54:$54,0)),0)</f>
        <v>0</v>
      </c>
      <c r="AE20" s="59">
        <f t="shared" si="4"/>
        <v>220</v>
      </c>
      <c r="AF20" s="54">
        <f>IFERROR(INDEX(集計pivot売上!$3:$22,MATCH(集計2021年度売上old!$B20,集計pivot売上!$A$3:$A$22,0),MATCH(集計2021年度売上old!AF$5,集計pivot売上!$3:$3,0)),0)</f>
        <v>0</v>
      </c>
      <c r="AG20" s="55">
        <f>IFERROR(INDEX(集計pivot売上!$28:$47,MATCH(集計2021年度売上old!$B20,集計pivot売上!$A$28:$A$47,0),MATCH(集計2021年度売上old!AF$5,集計pivot売上!$28:$28,0)),0)</f>
        <v>0</v>
      </c>
      <c r="AH20" s="56">
        <f>IFERROR(INDEX(集計pivot売上!$83:$109,MATCH(集計2021年度売上old!$B20,集計pivot売上!$A$83:$A$109,0),MATCH(集計2021年度売上old!AF$5,集計pivot売上!$83:$83,0)),0)</f>
        <v>0</v>
      </c>
      <c r="AI20" s="57">
        <f>IFERROR(INDEX(集計pivot売上!$118:$137,MATCH(集計2021年度売上old!$B20,集計pivot売上!$A$118:$A$137,0),MATCH(集計2021年度売上old!AF$5,集計pivot売上!$118:$118,0)),0)</f>
        <v>0</v>
      </c>
      <c r="AJ20" s="58">
        <f>IFERROR(INDEX(集計pivot売上!$151:$170,MATCH(集計2021年度売上old!$B20,集計pivot売上!$A$151:$A$170,0),MATCH(集計2021年度売上old!AF$5,集計pivot売上!$151:$151,0)),0)</f>
        <v>0</v>
      </c>
      <c r="AK20" s="61">
        <f>IFERROR(INDEX(集計pivot売上!$54:$73,MATCH(集計2021年度売上old!$B20,集計pivot売上!$A$54:$A$73,0),MATCH(集計2021年度売上old!AF$5,集計pivot売上!$54:$54,0)),0)</f>
        <v>0</v>
      </c>
      <c r="AL20" s="59">
        <f t="shared" si="5"/>
        <v>220</v>
      </c>
      <c r="AM20" s="54">
        <f>IFERROR(INDEX(集計pivot売上!$3:$22,MATCH(集計2021年度売上old!$B20,集計pivot売上!$A$3:$A$22,0),MATCH(集計2021年度売上old!AM$5,集計pivot売上!$3:$3,0)),0)</f>
        <v>0</v>
      </c>
      <c r="AN20" s="55">
        <f>IFERROR(INDEX(集計pivot売上!$28:$47,MATCH(集計2021年度売上old!$B20,集計pivot売上!$A$28:$A$47,0),MATCH(集計2021年度売上old!AM$5,集計pivot売上!$28:$28,0)),0)</f>
        <v>0</v>
      </c>
      <c r="AO20" s="56">
        <f>IFERROR(INDEX(集計pivot売上!$83:$109,MATCH(集計2021年度売上old!$B20,集計pivot売上!$A$83:$A$109,0),MATCH(集計2021年度売上old!AM$5,集計pivot売上!$83:$83,0)),0)</f>
        <v>0</v>
      </c>
      <c r="AP20" s="57">
        <f>IFERROR(INDEX(集計pivot売上!$118:$137,MATCH(集計2021年度売上old!$B20,集計pivot売上!$A$118:$A$137,0),MATCH(集計2021年度売上old!AM$5,集計pivot売上!$118:$118,0)),0)</f>
        <v>0</v>
      </c>
      <c r="AQ20" s="58">
        <f>IFERROR(INDEX(集計pivot売上!$151:$170,MATCH(集計2021年度売上old!$B20,集計pivot売上!$A$151:$A$170,0),MATCH(集計2021年度売上old!AM$5,集計pivot売上!$151:$151,0)),0)</f>
        <v>0</v>
      </c>
      <c r="AR20" s="61">
        <f>IFERROR(INDEX(集計pivot売上!$54:$73,MATCH(集計2021年度売上old!$B20,集計pivot売上!$A$54:$A$73,0),MATCH(集計2021年度売上old!AM$5,集計pivot売上!$54:$54,0)),0)</f>
        <v>0</v>
      </c>
      <c r="AS20" s="59">
        <f t="shared" si="6"/>
        <v>220</v>
      </c>
      <c r="AT20" s="54">
        <f>IFERROR(INDEX(集計pivot売上!$3:$22,MATCH(集計2021年度売上old!$B20,集計pivot売上!$A$3:$A$22,0),MATCH(集計2021年度売上old!AT$5,集計pivot売上!$3:$3,0)),0)</f>
        <v>0</v>
      </c>
      <c r="AU20" s="55">
        <f>IFERROR(INDEX(集計pivot売上!$28:$47,MATCH(集計2021年度売上old!$B20,集計pivot売上!$A$28:$A$47,0),MATCH(集計2021年度売上old!AT$5,集計pivot売上!$28:$28,0)),0)</f>
        <v>0</v>
      </c>
      <c r="AV20" s="56">
        <f>IFERROR(INDEX(集計pivot売上!$83:$109,MATCH(集計2021年度売上old!$B20,集計pivot売上!$A$83:$A$109,0),MATCH(集計2021年度売上old!AT$5,集計pivot売上!$83:$83,0)),0)</f>
        <v>0</v>
      </c>
      <c r="AW20" s="57">
        <f>IFERROR(INDEX(集計pivot売上!$118:$137,MATCH(集計2021年度売上old!$B20,集計pivot売上!$A$118:$A$137,0),MATCH(集計2021年度売上old!AT$5,集計pivot売上!$118:$118,0)),0)</f>
        <v>0</v>
      </c>
      <c r="AX20" s="58">
        <f>IFERROR(INDEX(集計pivot売上!$151:$170,MATCH(集計2021年度売上old!$B20,集計pivot売上!$A$151:$A$170,0),MATCH(集計2021年度売上old!AT$5,集計pivot売上!$151:$151,0)),0)</f>
        <v>0</v>
      </c>
      <c r="AY20" s="61">
        <f>IFERROR(INDEX(集計pivot売上!$54:$73,MATCH(集計2021年度売上old!$B20,集計pivot売上!$A$54:$A$73,0),MATCH(集計2021年度売上old!AT$5,集計pivot売上!$54:$54,0)),0)</f>
        <v>0</v>
      </c>
      <c r="AZ20" s="59">
        <f t="shared" si="7"/>
        <v>220</v>
      </c>
      <c r="BA20" s="54">
        <f>IFERROR(INDEX(集計pivot売上!$3:$22,MATCH(集計2021年度売上old!$B20,集計pivot売上!$A$3:$A$22,0),MATCH(集計2021年度売上old!BA$5,集計pivot売上!$3:$3,0)),0)</f>
        <v>0</v>
      </c>
      <c r="BB20" s="55">
        <f>IFERROR(INDEX(集計pivot売上!$28:$47,MATCH(集計2021年度売上old!$B20,集計pivot売上!$A$28:$A$47,0),MATCH(集計2021年度売上old!BA$5,集計pivot売上!$28:$28,0)),0)</f>
        <v>0</v>
      </c>
      <c r="BC20" s="56">
        <f>IFERROR(INDEX(集計pivot売上!$83:$109,MATCH(集計2021年度売上old!$B20,集計pivot売上!$A$83:$A$109,0),MATCH(集計2021年度売上old!BA$5,集計pivot売上!$83:$83,0)),0)</f>
        <v>0</v>
      </c>
      <c r="BD20" s="57">
        <f>IFERROR(INDEX(集計pivot売上!$118:$137,MATCH(集計2021年度売上old!$B20,集計pivot売上!$A$118:$A$137,0),MATCH(集計2021年度売上old!BA$5,集計pivot売上!$118:$118,0)),0)</f>
        <v>0</v>
      </c>
      <c r="BE20" s="58">
        <f>IFERROR(INDEX(集計pivot売上!$151:$170,MATCH(集計2021年度売上old!$B20,集計pivot売上!$A$151:$A$170,0),MATCH(集計2021年度売上old!BA$5,集計pivot売上!$151:$151,0)),0)</f>
        <v>0</v>
      </c>
      <c r="BF20" s="61">
        <f>IFERROR(INDEX(集計pivot売上!$54:$73,MATCH(集計2021年度売上old!$B20,集計pivot売上!$A$54:$A$73,0),MATCH(集計2021年度売上old!BA$5,集計pivot売上!$54:$54,0)),0)</f>
        <v>0</v>
      </c>
      <c r="BG20" s="59">
        <f t="shared" si="8"/>
        <v>220</v>
      </c>
      <c r="BH20" s="54">
        <f>IFERROR(INDEX(集計pivot売上!$3:$22,MATCH(集計2021年度売上old!$B20,集計pivot売上!$A$3:$A$22,0),MATCH(集計2021年度売上old!BH$5,集計pivot売上!$3:$3,0)),0)</f>
        <v>0</v>
      </c>
      <c r="BI20" s="55">
        <f>IFERROR(INDEX(集計pivot売上!$28:$47,MATCH(集計2021年度売上old!$B20,集計pivot売上!$A$28:$A$47,0),MATCH(集計2021年度売上old!BH$5,集計pivot売上!$28:$28,0)),0)</f>
        <v>0</v>
      </c>
      <c r="BJ20" s="56">
        <f>IFERROR(INDEX(集計pivot売上!$83:$109,MATCH(集計2021年度売上old!$B20,集計pivot売上!$A$83:$A$109,0),MATCH(集計2021年度売上old!BH$5,集計pivot売上!$83:$83,0)),0)</f>
        <v>0</v>
      </c>
      <c r="BK20" s="57">
        <f>IFERROR(INDEX(集計pivot売上!$118:$137,MATCH(集計2021年度売上old!$B20,集計pivot売上!$A$118:$A$137,0),MATCH(集計2021年度売上old!BH$5,集計pivot売上!$118:$118,0)),0)</f>
        <v>0</v>
      </c>
      <c r="BL20" s="58">
        <f>IFERROR(INDEX(集計pivot売上!$151:$170,MATCH(集計2021年度売上old!$B20,集計pivot売上!$A$151:$A$170,0),MATCH(集計2021年度売上old!BH$5,集計pivot売上!$151:$151,0)),0)</f>
        <v>0</v>
      </c>
      <c r="BM20" s="61">
        <f>IFERROR(INDEX(集計pivot売上!$54:$73,MATCH(集計2021年度売上old!$B20,集計pivot売上!$A$54:$A$73,0),MATCH(集計2021年度売上old!BH$5,集計pivot売上!$54:$54,0)),0)</f>
        <v>0</v>
      </c>
      <c r="BN20" s="59">
        <f t="shared" si="9"/>
        <v>220</v>
      </c>
      <c r="BO20" s="54">
        <f>IFERROR(INDEX(集計pivot売上!$3:$22,MATCH(集計2021年度売上old!$B20,集計pivot売上!$A$3:$A$22,0),MATCH(集計2021年度売上old!BO$5,集計pivot売上!$3:$3,0)),0)</f>
        <v>0</v>
      </c>
      <c r="BP20" s="55">
        <f>IFERROR(INDEX(集計pivot売上!$28:$47,MATCH(集計2021年度売上old!$B20,集計pivot売上!$A$28:$A$47,0),MATCH(集計2021年度売上old!BO$5,集計pivot売上!$28:$28,0)),0)</f>
        <v>0</v>
      </c>
      <c r="BQ20" s="56">
        <f>IFERROR(INDEX(集計pivot売上!$83:$109,MATCH(集計2021年度売上old!$B20,集計pivot売上!$A$83:$A$109,0),MATCH(集計2021年度売上old!BO$5,集計pivot売上!$83:$83,0)),0)</f>
        <v>0</v>
      </c>
      <c r="BR20" s="57">
        <f>IFERROR(INDEX(集計pivot売上!$118:$137,MATCH(集計2021年度売上old!$B20,集計pivot売上!$A$118:$A$137,0),MATCH(集計2021年度売上old!BO$5,集計pivot売上!$118:$118,0)),0)</f>
        <v>0</v>
      </c>
      <c r="BS20" s="58">
        <f>IFERROR(INDEX(集計pivot売上!$151:$170,MATCH(集計2021年度売上old!$B20,集計pivot売上!$A$151:$A$170,0),MATCH(集計2021年度売上old!BO$5,集計pivot売上!$151:$151,0)),0)</f>
        <v>0</v>
      </c>
      <c r="BT20" s="61">
        <f>IFERROR(INDEX(集計pivot売上!$54:$73,MATCH(集計2021年度売上old!$B20,集計pivot売上!$A$54:$A$73,0),MATCH(集計2021年度売上old!BO$5,集計pivot売上!$54:$54,0)),0)</f>
        <v>0</v>
      </c>
      <c r="BU20" s="59">
        <f t="shared" si="10"/>
        <v>220</v>
      </c>
      <c r="BV20" s="54">
        <f>IFERROR(INDEX(集計pivot売上!$3:$22,MATCH(集計2021年度売上old!$B20,集計pivot売上!$A$3:$A$22,0),MATCH(集計2021年度売上old!BV$5,集計pivot売上!$3:$3,0)),0)</f>
        <v>0</v>
      </c>
      <c r="BW20" s="55">
        <f>IFERROR(INDEX(集計pivot売上!$28:$47,MATCH(集計2021年度売上old!$B20,集計pivot売上!$A$28:$A$47,0),MATCH(集計2021年度売上old!BV$5,集計pivot売上!$28:$28,0)),0)</f>
        <v>0</v>
      </c>
      <c r="BX20" s="56">
        <f>IFERROR(INDEX(集計pivot売上!$83:$109,MATCH(集計2021年度売上old!$B20,集計pivot売上!$A$83:$A$109,0),MATCH(集計2021年度売上old!BV$5,集計pivot売上!$83:$83,0)),0)</f>
        <v>0</v>
      </c>
      <c r="BY20" s="57">
        <f>IFERROR(INDEX(集計pivot売上!$118:$137,MATCH(集計2021年度売上old!$B20,集計pivot売上!$A$118:$A$137,0),MATCH(集計2021年度売上old!BV$5,集計pivot売上!$118:$118,0)),0)</f>
        <v>0</v>
      </c>
      <c r="BZ20" s="58">
        <f>IFERROR(INDEX(集計pivot売上!$151:$170,MATCH(集計2021年度売上old!$B20,集計pivot売上!$A$151:$A$170,0),MATCH(集計2021年度売上old!BV$5,集計pivot売上!$151:$151,0)),0)</f>
        <v>0</v>
      </c>
      <c r="CA20" s="61">
        <f>IFERROR(INDEX(集計pivot売上!$54:$73,MATCH(集計2021年度売上old!$B20,集計pivot売上!$A$54:$A$73,0),MATCH(集計2021年度売上old!BV$5,集計pivot売上!$54:$54,0)),0)</f>
        <v>0</v>
      </c>
      <c r="CB20" s="59">
        <f t="shared" si="11"/>
        <v>220</v>
      </c>
      <c r="CC20" s="54">
        <f>IFERROR(INDEX(集計pivot売上!$3:$22,MATCH(集計2021年度売上old!$B20,集計pivot売上!$A$3:$A$22,0),MATCH(集計2021年度売上old!CC$5,集計pivot売上!$3:$3,0)),0)</f>
        <v>0</v>
      </c>
      <c r="CD20" s="55">
        <f>IFERROR(INDEX(集計pivot売上!$28:$47,MATCH(集計2021年度売上old!$B20,集計pivot売上!$A$28:$A$47,0),MATCH(集計2021年度売上old!CC$5,集計pivot売上!$28:$28,0)),0)</f>
        <v>0</v>
      </c>
      <c r="CE20" s="56">
        <f>IFERROR(INDEX(集計pivot売上!$83:$109,MATCH(集計2021年度売上old!$B20,集計pivot売上!$A$83:$A$109,0),MATCH(集計2021年度売上old!CC$5,集計pivot売上!$83:$83,0)),0)</f>
        <v>0</v>
      </c>
      <c r="CF20" s="57">
        <f>IFERROR(INDEX(集計pivot売上!$118:$137,MATCH(集計2021年度売上old!$B20,集計pivot売上!$A$118:$A$137,0),MATCH(集計2021年度売上old!CC$5,集計pivot売上!$118:$118,0)),0)</f>
        <v>0</v>
      </c>
      <c r="CG20" s="58">
        <f>IFERROR(INDEX(集計pivot売上!$151:$170,MATCH(集計2021年度売上old!$B20,集計pivot売上!$A$151:$A$170,0),MATCH(集計2021年度売上old!CC$5,集計pivot売上!$151:$151,0)),0)</f>
        <v>0</v>
      </c>
      <c r="CH20" s="61">
        <f>IFERROR(INDEX(集計pivot売上!$54:$73,MATCH(集計2021年度売上old!$B20,集計pivot売上!$A$54:$A$73,0),MATCH(集計2021年度売上old!CC$5,集計pivot売上!$54:$54,0)),0)</f>
        <v>0</v>
      </c>
      <c r="CI20" s="63">
        <f t="shared" si="12"/>
        <v>220</v>
      </c>
      <c r="CK20" t="str">
        <f t="shared" si="0"/>
        <v>スピリッツ</v>
      </c>
      <c r="CL20" s="46">
        <f t="shared" si="13"/>
        <v>220</v>
      </c>
      <c r="CM20" s="46">
        <f t="shared" si="14"/>
        <v>0</v>
      </c>
      <c r="CN20" s="46">
        <f t="shared" si="15"/>
        <v>220</v>
      </c>
    </row>
    <row r="21" spans="2:92" s="46" customFormat="1" x14ac:dyDescent="0.55000000000000004">
      <c r="B21" s="52" t="str">
        <f>'master（記入例）'!AL17</f>
        <v>リキュール</v>
      </c>
      <c r="C21" s="53">
        <v>0</v>
      </c>
      <c r="D21" s="54">
        <f>IFERROR(INDEX(集計pivot売上!$3:$22,MATCH(集計2021年度売上old!$B21,集計pivot売上!$A$3:$A$22,0),MATCH(集計2021年度売上old!D$5,集計pivot売上!$3:$3,0)),0)</f>
        <v>0</v>
      </c>
      <c r="E21" s="55">
        <f>IFERROR(INDEX(集計pivot売上!$28:$47,MATCH(集計2021年度売上old!$B21,集計pivot売上!$A$28:$A$47,0),MATCH(集計2021年度売上old!D$5,集計pivot売上!$28:$28,0)),0)</f>
        <v>0</v>
      </c>
      <c r="F21" s="56">
        <f>IFERROR(INDEX(集計pivot売上!$83:$109,MATCH(集計2021年度売上old!$B21,集計pivot売上!$A$83:$A$109,0),MATCH(集計2021年度売上old!D$5,集計pivot売上!$83:$83,0)),0)</f>
        <v>0</v>
      </c>
      <c r="G21" s="57">
        <f>IFERROR(INDEX(集計pivot売上!$118:$137,MATCH(集計2021年度売上old!$B21,集計pivot売上!$A$118:$A$137,0),MATCH(集計2021年度売上old!D$5,集計pivot売上!$118:$118,0)),0)</f>
        <v>0</v>
      </c>
      <c r="H21" s="58">
        <f>IFERROR(INDEX(集計pivot売上!$151:$170,MATCH(集計2021年度売上old!$B21,集計pivot売上!$A$151:$A$170,0),MATCH(集計2021年度売上old!D$5,集計pivot売上!$151:$151,0)),0)</f>
        <v>0</v>
      </c>
      <c r="I21" s="61">
        <f>IFERROR(INDEX(集計pivot売上!$54:$73,MATCH(集計2021年度売上old!$B21,集計pivot売上!$A$54:$A$73,0),MATCH(集計2021年度売上old!D$5,集計pivot売上!$54:$54,0)),0)</f>
        <v>0</v>
      </c>
      <c r="J21" s="59">
        <f t="shared" si="1"/>
        <v>0</v>
      </c>
      <c r="K21" s="54">
        <f>IFERROR(INDEX(集計pivot売上!$3:$22,MATCH(集計2021年度売上old!$B21,集計pivot売上!$A$3:$A$22,0),MATCH(集計2021年度売上old!K$5,集計pivot売上!$3:$3,0)),0)</f>
        <v>0</v>
      </c>
      <c r="L21" s="55">
        <f>IFERROR(INDEX(集計pivot売上!$28:$47,MATCH(集計2021年度売上old!$B21,集計pivot売上!$A$28:$A$47,0),MATCH(集計2021年度売上old!K$5,集計pivot売上!$28:$28,0)),0)</f>
        <v>0</v>
      </c>
      <c r="M21" s="56">
        <f>IFERROR(INDEX(集計pivot売上!$83:$109,MATCH(集計2021年度売上old!$B21,集計pivot売上!$A$83:$A$109,0),MATCH(集計2021年度売上old!K$5,集計pivot売上!$83:$83,0)),0)</f>
        <v>0</v>
      </c>
      <c r="N21" s="57">
        <f>IFERROR(INDEX(集計pivot売上!$118:$137,MATCH(集計2021年度売上old!$B21,集計pivot売上!$A$118:$A$137,0),MATCH(集計2021年度売上old!K$5,集計pivot売上!$118:$118,0)),0)</f>
        <v>0</v>
      </c>
      <c r="O21" s="58">
        <f>IFERROR(INDEX(集計pivot売上!$151:$170,MATCH(集計2021年度売上old!$B21,集計pivot売上!$A$151:$A$170,0),MATCH(集計2021年度売上old!K$5,集計pivot売上!$151:$151,0)),0)</f>
        <v>0</v>
      </c>
      <c r="P21" s="61">
        <f>IFERROR(INDEX(集計pivot売上!$54:$73,MATCH(集計2021年度売上old!$B21,集計pivot売上!$A$54:$A$73,0),MATCH(集計2021年度売上old!K$5,集計pivot売上!$54:$54,0)),0)</f>
        <v>0</v>
      </c>
      <c r="Q21" s="59">
        <f t="shared" si="2"/>
        <v>0</v>
      </c>
      <c r="R21" s="54">
        <f>IFERROR(INDEX(集計pivot売上!$3:$22,MATCH(集計2021年度売上old!$B21,集計pivot売上!$A$3:$A$22,0),MATCH(集計2021年度売上old!R$5,集計pivot売上!$3:$3,0)),0)</f>
        <v>0</v>
      </c>
      <c r="S21" s="55">
        <f>IFERROR(INDEX(集計pivot売上!$28:$47,MATCH(集計2021年度売上old!$B21,集計pivot売上!$A$28:$A$47,0),MATCH(集計2021年度売上old!R$5,集計pivot売上!$28:$28,0)),0)</f>
        <v>0</v>
      </c>
      <c r="T21" s="56">
        <f>IFERROR(INDEX(集計pivot売上!$83:$109,MATCH(集計2021年度売上old!$B21,集計pivot売上!$A$83:$A$109,0),MATCH(集計2021年度売上old!R$5,集計pivot売上!$83:$83,0)),0)</f>
        <v>0</v>
      </c>
      <c r="U21" s="57">
        <f>IFERROR(INDEX(集計pivot売上!$118:$137,MATCH(集計2021年度売上old!$B21,集計pivot売上!$A$118:$A$137,0),MATCH(集計2021年度売上old!R$5,集計pivot売上!$118:$118,0)),0)</f>
        <v>0</v>
      </c>
      <c r="V21" s="58">
        <f>IFERROR(INDEX(集計pivot売上!$151:$170,MATCH(集計2021年度売上old!$B21,集計pivot売上!$A$151:$A$170,0),MATCH(集計2021年度売上old!R$5,集計pivot売上!$151:$151,0)),0)</f>
        <v>0</v>
      </c>
      <c r="W21" s="61">
        <f>IFERROR(INDEX(集計pivot売上!$54:$73,MATCH(集計2021年度売上old!$B21,集計pivot売上!$A$54:$A$73,0),MATCH(集計2021年度売上old!R$5,集計pivot売上!$54:$54,0)),0)</f>
        <v>0</v>
      </c>
      <c r="X21" s="59">
        <f t="shared" si="3"/>
        <v>0</v>
      </c>
      <c r="Y21" s="54">
        <f>IFERROR(INDEX(集計pivot売上!$3:$22,MATCH(集計2021年度売上old!$B21,集計pivot売上!$A$3:$A$22,0),MATCH(集計2021年度売上old!Y$5,集計pivot売上!$3:$3,0)),0)</f>
        <v>0</v>
      </c>
      <c r="Z21" s="55">
        <f>IFERROR(INDEX(集計pivot売上!$28:$47,MATCH(集計2021年度売上old!$B21,集計pivot売上!$A$28:$A$47,0),MATCH(集計2021年度売上old!Y$5,集計pivot売上!$28:$28,0)),0)</f>
        <v>0</v>
      </c>
      <c r="AA21" s="56">
        <f>IFERROR(INDEX(集計pivot売上!$83:$109,MATCH(集計2021年度売上old!$B21,集計pivot売上!$A$83:$A$109,0),MATCH(集計2021年度売上old!Y$5,集計pivot売上!$83:$83,0)),0)</f>
        <v>0</v>
      </c>
      <c r="AB21" s="57">
        <f>IFERROR(INDEX(集計pivot売上!$118:$137,MATCH(集計2021年度売上old!$B21,集計pivot売上!$A$118:$A$137,0),MATCH(集計2021年度売上old!Y$5,集計pivot売上!$118:$118,0)),0)</f>
        <v>0</v>
      </c>
      <c r="AC21" s="58">
        <f>IFERROR(INDEX(集計pivot売上!$151:$170,MATCH(集計2021年度売上old!$B21,集計pivot売上!$A$151:$A$170,0),MATCH(集計2021年度売上old!Y$5,集計pivot売上!$151:$151,0)),0)</f>
        <v>0</v>
      </c>
      <c r="AD21" s="61">
        <f>IFERROR(INDEX(集計pivot売上!$54:$73,MATCH(集計2021年度売上old!$B21,集計pivot売上!$A$54:$A$73,0),MATCH(集計2021年度売上old!Y$5,集計pivot売上!$54:$54,0)),0)</f>
        <v>0</v>
      </c>
      <c r="AE21" s="59">
        <f t="shared" si="4"/>
        <v>0</v>
      </c>
      <c r="AF21" s="54">
        <f>IFERROR(INDEX(集計pivot売上!$3:$22,MATCH(集計2021年度売上old!$B21,集計pivot売上!$A$3:$A$22,0),MATCH(集計2021年度売上old!AF$5,集計pivot売上!$3:$3,0)),0)</f>
        <v>0</v>
      </c>
      <c r="AG21" s="55">
        <f>IFERROR(INDEX(集計pivot売上!$28:$47,MATCH(集計2021年度売上old!$B21,集計pivot売上!$A$28:$A$47,0),MATCH(集計2021年度売上old!AF$5,集計pivot売上!$28:$28,0)),0)</f>
        <v>0</v>
      </c>
      <c r="AH21" s="56">
        <f>IFERROR(INDEX(集計pivot売上!$83:$109,MATCH(集計2021年度売上old!$B21,集計pivot売上!$A$83:$A$109,0),MATCH(集計2021年度売上old!AF$5,集計pivot売上!$83:$83,0)),0)</f>
        <v>0</v>
      </c>
      <c r="AI21" s="57">
        <f>IFERROR(INDEX(集計pivot売上!$118:$137,MATCH(集計2021年度売上old!$B21,集計pivot売上!$A$118:$A$137,0),MATCH(集計2021年度売上old!AF$5,集計pivot売上!$118:$118,0)),0)</f>
        <v>0</v>
      </c>
      <c r="AJ21" s="58">
        <f>IFERROR(INDEX(集計pivot売上!$151:$170,MATCH(集計2021年度売上old!$B21,集計pivot売上!$A$151:$A$170,0),MATCH(集計2021年度売上old!AF$5,集計pivot売上!$151:$151,0)),0)</f>
        <v>0</v>
      </c>
      <c r="AK21" s="61">
        <f>IFERROR(INDEX(集計pivot売上!$54:$73,MATCH(集計2021年度売上old!$B21,集計pivot売上!$A$54:$A$73,0),MATCH(集計2021年度売上old!AF$5,集計pivot売上!$54:$54,0)),0)</f>
        <v>0</v>
      </c>
      <c r="AL21" s="59">
        <f t="shared" si="5"/>
        <v>0</v>
      </c>
      <c r="AM21" s="54">
        <f>IFERROR(INDEX(集計pivot売上!$3:$22,MATCH(集計2021年度売上old!$B21,集計pivot売上!$A$3:$A$22,0),MATCH(集計2021年度売上old!AM$5,集計pivot売上!$3:$3,0)),0)</f>
        <v>0</v>
      </c>
      <c r="AN21" s="55">
        <f>IFERROR(INDEX(集計pivot売上!$28:$47,MATCH(集計2021年度売上old!$B21,集計pivot売上!$A$28:$A$47,0),MATCH(集計2021年度売上old!AM$5,集計pivot売上!$28:$28,0)),0)</f>
        <v>0</v>
      </c>
      <c r="AO21" s="56">
        <f>IFERROR(INDEX(集計pivot売上!$83:$109,MATCH(集計2021年度売上old!$B21,集計pivot売上!$A$83:$A$109,0),MATCH(集計2021年度売上old!AM$5,集計pivot売上!$83:$83,0)),0)</f>
        <v>0</v>
      </c>
      <c r="AP21" s="57">
        <f>IFERROR(INDEX(集計pivot売上!$118:$137,MATCH(集計2021年度売上old!$B21,集計pivot売上!$A$118:$A$137,0),MATCH(集計2021年度売上old!AM$5,集計pivot売上!$118:$118,0)),0)</f>
        <v>0</v>
      </c>
      <c r="AQ21" s="58">
        <f>IFERROR(INDEX(集計pivot売上!$151:$170,MATCH(集計2021年度売上old!$B21,集計pivot売上!$A$151:$A$170,0),MATCH(集計2021年度売上old!AM$5,集計pivot売上!$151:$151,0)),0)</f>
        <v>0</v>
      </c>
      <c r="AR21" s="61">
        <f>IFERROR(INDEX(集計pivot売上!$54:$73,MATCH(集計2021年度売上old!$B21,集計pivot売上!$A$54:$A$73,0),MATCH(集計2021年度売上old!AM$5,集計pivot売上!$54:$54,0)),0)</f>
        <v>0</v>
      </c>
      <c r="AS21" s="59">
        <f t="shared" si="6"/>
        <v>0</v>
      </c>
      <c r="AT21" s="54">
        <f>IFERROR(INDEX(集計pivot売上!$3:$22,MATCH(集計2021年度売上old!$B21,集計pivot売上!$A$3:$A$22,0),MATCH(集計2021年度売上old!AT$5,集計pivot売上!$3:$3,0)),0)</f>
        <v>0</v>
      </c>
      <c r="AU21" s="55">
        <f>IFERROR(INDEX(集計pivot売上!$28:$47,MATCH(集計2021年度売上old!$B21,集計pivot売上!$A$28:$A$47,0),MATCH(集計2021年度売上old!AT$5,集計pivot売上!$28:$28,0)),0)</f>
        <v>0</v>
      </c>
      <c r="AV21" s="56">
        <f>IFERROR(INDEX(集計pivot売上!$83:$109,MATCH(集計2021年度売上old!$B21,集計pivot売上!$A$83:$A$109,0),MATCH(集計2021年度売上old!AT$5,集計pivot売上!$83:$83,0)),0)</f>
        <v>0</v>
      </c>
      <c r="AW21" s="57">
        <f>IFERROR(INDEX(集計pivot売上!$118:$137,MATCH(集計2021年度売上old!$B21,集計pivot売上!$A$118:$A$137,0),MATCH(集計2021年度売上old!AT$5,集計pivot売上!$118:$118,0)),0)</f>
        <v>0</v>
      </c>
      <c r="AX21" s="58">
        <f>IFERROR(INDEX(集計pivot売上!$151:$170,MATCH(集計2021年度売上old!$B21,集計pivot売上!$A$151:$A$170,0),MATCH(集計2021年度売上old!AT$5,集計pivot売上!$151:$151,0)),0)</f>
        <v>0</v>
      </c>
      <c r="AY21" s="61">
        <f>IFERROR(INDEX(集計pivot売上!$54:$73,MATCH(集計2021年度売上old!$B21,集計pivot売上!$A$54:$A$73,0),MATCH(集計2021年度売上old!AT$5,集計pivot売上!$54:$54,0)),0)</f>
        <v>0</v>
      </c>
      <c r="AZ21" s="59">
        <f t="shared" si="7"/>
        <v>0</v>
      </c>
      <c r="BA21" s="54">
        <f>IFERROR(INDEX(集計pivot売上!$3:$22,MATCH(集計2021年度売上old!$B21,集計pivot売上!$A$3:$A$22,0),MATCH(集計2021年度売上old!BA$5,集計pivot売上!$3:$3,0)),0)</f>
        <v>0</v>
      </c>
      <c r="BB21" s="55">
        <f>IFERROR(INDEX(集計pivot売上!$28:$47,MATCH(集計2021年度売上old!$B21,集計pivot売上!$A$28:$A$47,0),MATCH(集計2021年度売上old!BA$5,集計pivot売上!$28:$28,0)),0)</f>
        <v>0</v>
      </c>
      <c r="BC21" s="56">
        <f>IFERROR(INDEX(集計pivot売上!$83:$109,MATCH(集計2021年度売上old!$B21,集計pivot売上!$A$83:$A$109,0),MATCH(集計2021年度売上old!BA$5,集計pivot売上!$83:$83,0)),0)</f>
        <v>0</v>
      </c>
      <c r="BD21" s="57">
        <f>IFERROR(INDEX(集計pivot売上!$118:$137,MATCH(集計2021年度売上old!$B21,集計pivot売上!$A$118:$A$137,0),MATCH(集計2021年度売上old!BA$5,集計pivot売上!$118:$118,0)),0)</f>
        <v>0</v>
      </c>
      <c r="BE21" s="58">
        <f>IFERROR(INDEX(集計pivot売上!$151:$170,MATCH(集計2021年度売上old!$B21,集計pivot売上!$A$151:$A$170,0),MATCH(集計2021年度売上old!BA$5,集計pivot売上!$151:$151,0)),0)</f>
        <v>0</v>
      </c>
      <c r="BF21" s="61">
        <f>IFERROR(INDEX(集計pivot売上!$54:$73,MATCH(集計2021年度売上old!$B21,集計pivot売上!$A$54:$A$73,0),MATCH(集計2021年度売上old!BA$5,集計pivot売上!$54:$54,0)),0)</f>
        <v>0</v>
      </c>
      <c r="BG21" s="59">
        <f t="shared" si="8"/>
        <v>0</v>
      </c>
      <c r="BH21" s="54">
        <f>IFERROR(INDEX(集計pivot売上!$3:$22,MATCH(集計2021年度売上old!$B21,集計pivot売上!$A$3:$A$22,0),MATCH(集計2021年度売上old!BH$5,集計pivot売上!$3:$3,0)),0)</f>
        <v>0</v>
      </c>
      <c r="BI21" s="55">
        <f>IFERROR(INDEX(集計pivot売上!$28:$47,MATCH(集計2021年度売上old!$B21,集計pivot売上!$A$28:$A$47,0),MATCH(集計2021年度売上old!BH$5,集計pivot売上!$28:$28,0)),0)</f>
        <v>0</v>
      </c>
      <c r="BJ21" s="56">
        <f>IFERROR(INDEX(集計pivot売上!$83:$109,MATCH(集計2021年度売上old!$B21,集計pivot売上!$A$83:$A$109,0),MATCH(集計2021年度売上old!BH$5,集計pivot売上!$83:$83,0)),0)</f>
        <v>0</v>
      </c>
      <c r="BK21" s="57">
        <f>IFERROR(INDEX(集計pivot売上!$118:$137,MATCH(集計2021年度売上old!$B21,集計pivot売上!$A$118:$A$137,0),MATCH(集計2021年度売上old!BH$5,集計pivot売上!$118:$118,0)),0)</f>
        <v>0</v>
      </c>
      <c r="BL21" s="58">
        <f>IFERROR(INDEX(集計pivot売上!$151:$170,MATCH(集計2021年度売上old!$B21,集計pivot売上!$A$151:$A$170,0),MATCH(集計2021年度売上old!BH$5,集計pivot売上!$151:$151,0)),0)</f>
        <v>0</v>
      </c>
      <c r="BM21" s="61">
        <f>IFERROR(INDEX(集計pivot売上!$54:$73,MATCH(集計2021年度売上old!$B21,集計pivot売上!$A$54:$A$73,0),MATCH(集計2021年度売上old!BH$5,集計pivot売上!$54:$54,0)),0)</f>
        <v>0</v>
      </c>
      <c r="BN21" s="59">
        <f t="shared" si="9"/>
        <v>0</v>
      </c>
      <c r="BO21" s="54">
        <f>IFERROR(INDEX(集計pivot売上!$3:$22,MATCH(集計2021年度売上old!$B21,集計pivot売上!$A$3:$A$22,0),MATCH(集計2021年度売上old!BO$5,集計pivot売上!$3:$3,0)),0)</f>
        <v>0</v>
      </c>
      <c r="BP21" s="55">
        <f>IFERROR(INDEX(集計pivot売上!$28:$47,MATCH(集計2021年度売上old!$B21,集計pivot売上!$A$28:$A$47,0),MATCH(集計2021年度売上old!BO$5,集計pivot売上!$28:$28,0)),0)</f>
        <v>0</v>
      </c>
      <c r="BQ21" s="56">
        <f>IFERROR(INDEX(集計pivot売上!$83:$109,MATCH(集計2021年度売上old!$B21,集計pivot売上!$A$83:$A$109,0),MATCH(集計2021年度売上old!BO$5,集計pivot売上!$83:$83,0)),0)</f>
        <v>0</v>
      </c>
      <c r="BR21" s="57">
        <f>IFERROR(INDEX(集計pivot売上!$118:$137,MATCH(集計2021年度売上old!$B21,集計pivot売上!$A$118:$A$137,0),MATCH(集計2021年度売上old!BO$5,集計pivot売上!$118:$118,0)),0)</f>
        <v>0</v>
      </c>
      <c r="BS21" s="58">
        <f>IFERROR(INDEX(集計pivot売上!$151:$170,MATCH(集計2021年度売上old!$B21,集計pivot売上!$A$151:$A$170,0),MATCH(集計2021年度売上old!BO$5,集計pivot売上!$151:$151,0)),0)</f>
        <v>0</v>
      </c>
      <c r="BT21" s="61">
        <f>IFERROR(INDEX(集計pivot売上!$54:$73,MATCH(集計2021年度売上old!$B21,集計pivot売上!$A$54:$A$73,0),MATCH(集計2021年度売上old!BO$5,集計pivot売上!$54:$54,0)),0)</f>
        <v>0</v>
      </c>
      <c r="BU21" s="59">
        <f t="shared" si="10"/>
        <v>0</v>
      </c>
      <c r="BV21" s="54">
        <f>IFERROR(INDEX(集計pivot売上!$3:$22,MATCH(集計2021年度売上old!$B21,集計pivot売上!$A$3:$A$22,0),MATCH(集計2021年度売上old!BV$5,集計pivot売上!$3:$3,0)),0)</f>
        <v>0</v>
      </c>
      <c r="BW21" s="55">
        <f>IFERROR(INDEX(集計pivot売上!$28:$47,MATCH(集計2021年度売上old!$B21,集計pivot売上!$A$28:$A$47,0),MATCH(集計2021年度売上old!BV$5,集計pivot売上!$28:$28,0)),0)</f>
        <v>0</v>
      </c>
      <c r="BX21" s="56">
        <f>IFERROR(INDEX(集計pivot売上!$83:$109,MATCH(集計2021年度売上old!$B21,集計pivot売上!$A$83:$A$109,0),MATCH(集計2021年度売上old!BV$5,集計pivot売上!$83:$83,0)),0)</f>
        <v>0</v>
      </c>
      <c r="BY21" s="57">
        <f>IFERROR(INDEX(集計pivot売上!$118:$137,MATCH(集計2021年度売上old!$B21,集計pivot売上!$A$118:$A$137,0),MATCH(集計2021年度売上old!BV$5,集計pivot売上!$118:$118,0)),0)</f>
        <v>0</v>
      </c>
      <c r="BZ21" s="58">
        <f>IFERROR(INDEX(集計pivot売上!$151:$170,MATCH(集計2021年度売上old!$B21,集計pivot売上!$A$151:$A$170,0),MATCH(集計2021年度売上old!BV$5,集計pivot売上!$151:$151,0)),0)</f>
        <v>0</v>
      </c>
      <c r="CA21" s="61">
        <f>IFERROR(INDEX(集計pivot売上!$54:$73,MATCH(集計2021年度売上old!$B21,集計pivot売上!$A$54:$A$73,0),MATCH(集計2021年度売上old!BV$5,集計pivot売上!$54:$54,0)),0)</f>
        <v>0</v>
      </c>
      <c r="CB21" s="59">
        <f t="shared" si="11"/>
        <v>0</v>
      </c>
      <c r="CC21" s="54">
        <f>IFERROR(INDEX(集計pivot売上!$3:$22,MATCH(集計2021年度売上old!$B21,集計pivot売上!$A$3:$A$22,0),MATCH(集計2021年度売上old!CC$5,集計pivot売上!$3:$3,0)),0)</f>
        <v>0</v>
      </c>
      <c r="CD21" s="55">
        <f>IFERROR(INDEX(集計pivot売上!$28:$47,MATCH(集計2021年度売上old!$B21,集計pivot売上!$A$28:$A$47,0),MATCH(集計2021年度売上old!CC$5,集計pivot売上!$28:$28,0)),0)</f>
        <v>0</v>
      </c>
      <c r="CE21" s="56">
        <f>IFERROR(INDEX(集計pivot売上!$83:$109,MATCH(集計2021年度売上old!$B21,集計pivot売上!$A$83:$A$109,0),MATCH(集計2021年度売上old!CC$5,集計pivot売上!$83:$83,0)),0)</f>
        <v>0</v>
      </c>
      <c r="CF21" s="57">
        <f>IFERROR(INDEX(集計pivot売上!$118:$137,MATCH(集計2021年度売上old!$B21,集計pivot売上!$A$118:$A$137,0),MATCH(集計2021年度売上old!CC$5,集計pivot売上!$118:$118,0)),0)</f>
        <v>0</v>
      </c>
      <c r="CG21" s="58">
        <f>IFERROR(INDEX(集計pivot売上!$151:$170,MATCH(集計2021年度売上old!$B21,集計pivot売上!$A$151:$A$170,0),MATCH(集計2021年度売上old!CC$5,集計pivot売上!$151:$151,0)),0)</f>
        <v>0</v>
      </c>
      <c r="CH21" s="61">
        <f>IFERROR(INDEX(集計pivot売上!$54:$73,MATCH(集計2021年度売上old!$B21,集計pivot売上!$A$54:$A$73,0),MATCH(集計2021年度売上old!CC$5,集計pivot売上!$54:$54,0)),0)</f>
        <v>0</v>
      </c>
      <c r="CI21" s="63">
        <f t="shared" si="12"/>
        <v>0</v>
      </c>
      <c r="CK21" t="str">
        <f t="shared" si="0"/>
        <v>リキュール</v>
      </c>
      <c r="CL21" s="46">
        <f t="shared" si="13"/>
        <v>0</v>
      </c>
      <c r="CM21" s="46">
        <f t="shared" si="14"/>
        <v>0</v>
      </c>
      <c r="CN21" s="46">
        <f t="shared" si="15"/>
        <v>0</v>
      </c>
    </row>
    <row r="22" spans="2:92" s="46" customFormat="1" x14ac:dyDescent="0.55000000000000004">
      <c r="B22" s="52" t="str">
        <f>'master（記入例）'!AL18</f>
        <v>雑酒</v>
      </c>
      <c r="C22" s="53">
        <v>0</v>
      </c>
      <c r="D22" s="54">
        <f>IFERROR(INDEX(集計pivot売上!$3:$22,MATCH(集計2021年度売上old!$B22,集計pivot売上!$A$3:$A$22,0),MATCH(集計2021年度売上old!D$5,集計pivot売上!$3:$3,0)),0)</f>
        <v>0</v>
      </c>
      <c r="E22" s="55">
        <f>IFERROR(INDEX(集計pivot売上!$28:$47,MATCH(集計2021年度売上old!$B22,集計pivot売上!$A$28:$A$47,0),MATCH(集計2021年度売上old!D$5,集計pivot売上!$28:$28,0)),0)</f>
        <v>0</v>
      </c>
      <c r="F22" s="56">
        <f>IFERROR(INDEX(集計pivot売上!$83:$109,MATCH(集計2021年度売上old!$B22,集計pivot売上!$A$83:$A$109,0),MATCH(集計2021年度売上old!D$5,集計pivot売上!$83:$83,0)),0)</f>
        <v>0</v>
      </c>
      <c r="G22" s="57">
        <f>IFERROR(INDEX(集計pivot売上!$118:$137,MATCH(集計2021年度売上old!$B22,集計pivot売上!$A$118:$A$137,0),MATCH(集計2021年度売上old!D$5,集計pivot売上!$118:$118,0)),0)</f>
        <v>0</v>
      </c>
      <c r="H22" s="58">
        <f>IFERROR(INDEX(集計pivot売上!$151:$170,MATCH(集計2021年度売上old!$B22,集計pivot売上!$A$151:$A$170,0),MATCH(集計2021年度売上old!D$5,集計pivot売上!$151:$151,0)),0)</f>
        <v>0</v>
      </c>
      <c r="I22" s="61">
        <f>IFERROR(INDEX(集計pivot売上!$54:$73,MATCH(集計2021年度売上old!$B22,集計pivot売上!$A$54:$A$73,0),MATCH(集計2021年度売上old!D$5,集計pivot売上!$54:$54,0)),0)</f>
        <v>0</v>
      </c>
      <c r="J22" s="59">
        <f t="shared" si="1"/>
        <v>0</v>
      </c>
      <c r="K22" s="54">
        <f>IFERROR(INDEX(集計pivot売上!$3:$22,MATCH(集計2021年度売上old!$B22,集計pivot売上!$A$3:$A$22,0),MATCH(集計2021年度売上old!K$5,集計pivot売上!$3:$3,0)),0)</f>
        <v>0</v>
      </c>
      <c r="L22" s="55">
        <f>IFERROR(INDEX(集計pivot売上!$28:$47,MATCH(集計2021年度売上old!$B22,集計pivot売上!$A$28:$A$47,0),MATCH(集計2021年度売上old!K$5,集計pivot売上!$28:$28,0)),0)</f>
        <v>0</v>
      </c>
      <c r="M22" s="56">
        <f>IFERROR(INDEX(集計pivot売上!$83:$109,MATCH(集計2021年度売上old!$B22,集計pivot売上!$A$83:$A$109,0),MATCH(集計2021年度売上old!K$5,集計pivot売上!$83:$83,0)),0)</f>
        <v>0</v>
      </c>
      <c r="N22" s="57">
        <f>IFERROR(INDEX(集計pivot売上!$118:$137,MATCH(集計2021年度売上old!$B22,集計pivot売上!$A$118:$A$137,0),MATCH(集計2021年度売上old!K$5,集計pivot売上!$118:$118,0)),0)</f>
        <v>0</v>
      </c>
      <c r="O22" s="58">
        <f>IFERROR(INDEX(集計pivot売上!$151:$170,MATCH(集計2021年度売上old!$B22,集計pivot売上!$A$151:$A$170,0),MATCH(集計2021年度売上old!K$5,集計pivot売上!$151:$151,0)),0)</f>
        <v>0</v>
      </c>
      <c r="P22" s="61">
        <f>IFERROR(INDEX(集計pivot売上!$54:$73,MATCH(集計2021年度売上old!$B22,集計pivot売上!$A$54:$A$73,0),MATCH(集計2021年度売上old!K$5,集計pivot売上!$54:$54,0)),0)</f>
        <v>0</v>
      </c>
      <c r="Q22" s="59">
        <f t="shared" si="2"/>
        <v>0</v>
      </c>
      <c r="R22" s="54">
        <f>IFERROR(INDEX(集計pivot売上!$3:$22,MATCH(集計2021年度売上old!$B22,集計pivot売上!$A$3:$A$22,0),MATCH(集計2021年度売上old!R$5,集計pivot売上!$3:$3,0)),0)</f>
        <v>0</v>
      </c>
      <c r="S22" s="55">
        <f>IFERROR(INDEX(集計pivot売上!$28:$47,MATCH(集計2021年度売上old!$B22,集計pivot売上!$A$28:$A$47,0),MATCH(集計2021年度売上old!R$5,集計pivot売上!$28:$28,0)),0)</f>
        <v>0</v>
      </c>
      <c r="T22" s="56">
        <f>IFERROR(INDEX(集計pivot売上!$83:$109,MATCH(集計2021年度売上old!$B22,集計pivot売上!$A$83:$A$109,0),MATCH(集計2021年度売上old!R$5,集計pivot売上!$83:$83,0)),0)</f>
        <v>0</v>
      </c>
      <c r="U22" s="57">
        <f>IFERROR(INDEX(集計pivot売上!$118:$137,MATCH(集計2021年度売上old!$B22,集計pivot売上!$A$118:$A$137,0),MATCH(集計2021年度売上old!R$5,集計pivot売上!$118:$118,0)),0)</f>
        <v>0</v>
      </c>
      <c r="V22" s="58">
        <f>IFERROR(INDEX(集計pivot売上!$151:$170,MATCH(集計2021年度売上old!$B22,集計pivot売上!$A$151:$A$170,0),MATCH(集計2021年度売上old!R$5,集計pivot売上!$151:$151,0)),0)</f>
        <v>0</v>
      </c>
      <c r="W22" s="61">
        <f>IFERROR(INDEX(集計pivot売上!$54:$73,MATCH(集計2021年度売上old!$B22,集計pivot売上!$A$54:$A$73,0),MATCH(集計2021年度売上old!R$5,集計pivot売上!$54:$54,0)),0)</f>
        <v>0</v>
      </c>
      <c r="X22" s="59">
        <f t="shared" si="3"/>
        <v>0</v>
      </c>
      <c r="Y22" s="54">
        <f>IFERROR(INDEX(集計pivot売上!$3:$22,MATCH(集計2021年度売上old!$B22,集計pivot売上!$A$3:$A$22,0),MATCH(集計2021年度売上old!Y$5,集計pivot売上!$3:$3,0)),0)</f>
        <v>0</v>
      </c>
      <c r="Z22" s="55">
        <f>IFERROR(INDEX(集計pivot売上!$28:$47,MATCH(集計2021年度売上old!$B22,集計pivot売上!$A$28:$A$47,0),MATCH(集計2021年度売上old!Y$5,集計pivot売上!$28:$28,0)),0)</f>
        <v>0</v>
      </c>
      <c r="AA22" s="56">
        <f>IFERROR(INDEX(集計pivot売上!$83:$109,MATCH(集計2021年度売上old!$B22,集計pivot売上!$A$83:$A$109,0),MATCH(集計2021年度売上old!Y$5,集計pivot売上!$83:$83,0)),0)</f>
        <v>0</v>
      </c>
      <c r="AB22" s="57">
        <f>IFERROR(INDEX(集計pivot売上!$118:$137,MATCH(集計2021年度売上old!$B22,集計pivot売上!$A$118:$A$137,0),MATCH(集計2021年度売上old!Y$5,集計pivot売上!$118:$118,0)),0)</f>
        <v>0</v>
      </c>
      <c r="AC22" s="58">
        <f>IFERROR(INDEX(集計pivot売上!$151:$170,MATCH(集計2021年度売上old!$B22,集計pivot売上!$A$151:$A$170,0),MATCH(集計2021年度売上old!Y$5,集計pivot売上!$151:$151,0)),0)</f>
        <v>0</v>
      </c>
      <c r="AD22" s="61">
        <f>IFERROR(INDEX(集計pivot売上!$54:$73,MATCH(集計2021年度売上old!$B22,集計pivot売上!$A$54:$A$73,0),MATCH(集計2021年度売上old!Y$5,集計pivot売上!$54:$54,0)),0)</f>
        <v>0</v>
      </c>
      <c r="AE22" s="59">
        <f t="shared" si="4"/>
        <v>0</v>
      </c>
      <c r="AF22" s="54">
        <f>IFERROR(INDEX(集計pivot売上!$3:$22,MATCH(集計2021年度売上old!$B22,集計pivot売上!$A$3:$A$22,0),MATCH(集計2021年度売上old!AF$5,集計pivot売上!$3:$3,0)),0)</f>
        <v>0</v>
      </c>
      <c r="AG22" s="55">
        <f>IFERROR(INDEX(集計pivot売上!$28:$47,MATCH(集計2021年度売上old!$B22,集計pivot売上!$A$28:$A$47,0),MATCH(集計2021年度売上old!AF$5,集計pivot売上!$28:$28,0)),0)</f>
        <v>0</v>
      </c>
      <c r="AH22" s="56">
        <f>IFERROR(INDEX(集計pivot売上!$83:$109,MATCH(集計2021年度売上old!$B22,集計pivot売上!$A$83:$A$109,0),MATCH(集計2021年度売上old!AF$5,集計pivot売上!$83:$83,0)),0)</f>
        <v>0</v>
      </c>
      <c r="AI22" s="57">
        <f>IFERROR(INDEX(集計pivot売上!$118:$137,MATCH(集計2021年度売上old!$B22,集計pivot売上!$A$118:$A$137,0),MATCH(集計2021年度売上old!AF$5,集計pivot売上!$118:$118,0)),0)</f>
        <v>0</v>
      </c>
      <c r="AJ22" s="58">
        <f>IFERROR(INDEX(集計pivot売上!$151:$170,MATCH(集計2021年度売上old!$B22,集計pivot売上!$A$151:$A$170,0),MATCH(集計2021年度売上old!AF$5,集計pivot売上!$151:$151,0)),0)</f>
        <v>0</v>
      </c>
      <c r="AK22" s="61">
        <f>IFERROR(INDEX(集計pivot売上!$54:$73,MATCH(集計2021年度売上old!$B22,集計pivot売上!$A$54:$A$73,0),MATCH(集計2021年度売上old!AF$5,集計pivot売上!$54:$54,0)),0)</f>
        <v>0</v>
      </c>
      <c r="AL22" s="59">
        <f t="shared" si="5"/>
        <v>0</v>
      </c>
      <c r="AM22" s="54">
        <f>IFERROR(INDEX(集計pivot売上!$3:$22,MATCH(集計2021年度売上old!$B22,集計pivot売上!$A$3:$A$22,0),MATCH(集計2021年度売上old!AM$5,集計pivot売上!$3:$3,0)),0)</f>
        <v>0</v>
      </c>
      <c r="AN22" s="55">
        <f>IFERROR(INDEX(集計pivot売上!$28:$47,MATCH(集計2021年度売上old!$B22,集計pivot売上!$A$28:$A$47,0),MATCH(集計2021年度売上old!AM$5,集計pivot売上!$28:$28,0)),0)</f>
        <v>0</v>
      </c>
      <c r="AO22" s="56">
        <f>IFERROR(INDEX(集計pivot売上!$83:$109,MATCH(集計2021年度売上old!$B22,集計pivot売上!$A$83:$A$109,0),MATCH(集計2021年度売上old!AM$5,集計pivot売上!$83:$83,0)),0)</f>
        <v>0</v>
      </c>
      <c r="AP22" s="57">
        <f>IFERROR(INDEX(集計pivot売上!$118:$137,MATCH(集計2021年度売上old!$B22,集計pivot売上!$A$118:$A$137,0),MATCH(集計2021年度売上old!AM$5,集計pivot売上!$118:$118,0)),0)</f>
        <v>0</v>
      </c>
      <c r="AQ22" s="58">
        <f>IFERROR(INDEX(集計pivot売上!$151:$170,MATCH(集計2021年度売上old!$B22,集計pivot売上!$A$151:$A$170,0),MATCH(集計2021年度売上old!AM$5,集計pivot売上!$151:$151,0)),0)</f>
        <v>0</v>
      </c>
      <c r="AR22" s="61">
        <f>IFERROR(INDEX(集計pivot売上!$54:$73,MATCH(集計2021年度売上old!$B22,集計pivot売上!$A$54:$A$73,0),MATCH(集計2021年度売上old!AM$5,集計pivot売上!$54:$54,0)),0)</f>
        <v>0</v>
      </c>
      <c r="AS22" s="59">
        <f t="shared" si="6"/>
        <v>0</v>
      </c>
      <c r="AT22" s="54">
        <f>IFERROR(INDEX(集計pivot売上!$3:$22,MATCH(集計2021年度売上old!$B22,集計pivot売上!$A$3:$A$22,0),MATCH(集計2021年度売上old!AT$5,集計pivot売上!$3:$3,0)),0)</f>
        <v>0</v>
      </c>
      <c r="AU22" s="55">
        <f>IFERROR(INDEX(集計pivot売上!$28:$47,MATCH(集計2021年度売上old!$B22,集計pivot売上!$A$28:$A$47,0),MATCH(集計2021年度売上old!AT$5,集計pivot売上!$28:$28,0)),0)</f>
        <v>0</v>
      </c>
      <c r="AV22" s="56">
        <f>IFERROR(INDEX(集計pivot売上!$83:$109,MATCH(集計2021年度売上old!$B22,集計pivot売上!$A$83:$A$109,0),MATCH(集計2021年度売上old!AT$5,集計pivot売上!$83:$83,0)),0)</f>
        <v>0</v>
      </c>
      <c r="AW22" s="57">
        <f>IFERROR(INDEX(集計pivot売上!$118:$137,MATCH(集計2021年度売上old!$B22,集計pivot売上!$A$118:$A$137,0),MATCH(集計2021年度売上old!AT$5,集計pivot売上!$118:$118,0)),0)</f>
        <v>0</v>
      </c>
      <c r="AX22" s="58">
        <f>IFERROR(INDEX(集計pivot売上!$151:$170,MATCH(集計2021年度売上old!$B22,集計pivot売上!$A$151:$A$170,0),MATCH(集計2021年度売上old!AT$5,集計pivot売上!$151:$151,0)),0)</f>
        <v>0</v>
      </c>
      <c r="AY22" s="61">
        <f>IFERROR(INDEX(集計pivot売上!$54:$73,MATCH(集計2021年度売上old!$B22,集計pivot売上!$A$54:$A$73,0),MATCH(集計2021年度売上old!AT$5,集計pivot売上!$54:$54,0)),0)</f>
        <v>0</v>
      </c>
      <c r="AZ22" s="59">
        <f t="shared" si="7"/>
        <v>0</v>
      </c>
      <c r="BA22" s="54">
        <f>IFERROR(INDEX(集計pivot売上!$3:$22,MATCH(集計2021年度売上old!$B22,集計pivot売上!$A$3:$A$22,0),MATCH(集計2021年度売上old!BA$5,集計pivot売上!$3:$3,0)),0)</f>
        <v>0</v>
      </c>
      <c r="BB22" s="55">
        <f>IFERROR(INDEX(集計pivot売上!$28:$47,MATCH(集計2021年度売上old!$B22,集計pivot売上!$A$28:$A$47,0),MATCH(集計2021年度売上old!BA$5,集計pivot売上!$28:$28,0)),0)</f>
        <v>0</v>
      </c>
      <c r="BC22" s="56">
        <f>IFERROR(INDEX(集計pivot売上!$83:$109,MATCH(集計2021年度売上old!$B22,集計pivot売上!$A$83:$A$109,0),MATCH(集計2021年度売上old!BA$5,集計pivot売上!$83:$83,0)),0)</f>
        <v>0</v>
      </c>
      <c r="BD22" s="57">
        <f>IFERROR(INDEX(集計pivot売上!$118:$137,MATCH(集計2021年度売上old!$B22,集計pivot売上!$A$118:$A$137,0),MATCH(集計2021年度売上old!BA$5,集計pivot売上!$118:$118,0)),0)</f>
        <v>0</v>
      </c>
      <c r="BE22" s="58">
        <f>IFERROR(INDEX(集計pivot売上!$151:$170,MATCH(集計2021年度売上old!$B22,集計pivot売上!$A$151:$A$170,0),MATCH(集計2021年度売上old!BA$5,集計pivot売上!$151:$151,0)),0)</f>
        <v>0</v>
      </c>
      <c r="BF22" s="61">
        <f>IFERROR(INDEX(集計pivot売上!$54:$73,MATCH(集計2021年度売上old!$B22,集計pivot売上!$A$54:$A$73,0),MATCH(集計2021年度売上old!BA$5,集計pivot売上!$54:$54,0)),0)</f>
        <v>0</v>
      </c>
      <c r="BG22" s="59">
        <f t="shared" si="8"/>
        <v>0</v>
      </c>
      <c r="BH22" s="54">
        <f>IFERROR(INDEX(集計pivot売上!$3:$22,MATCH(集計2021年度売上old!$B22,集計pivot売上!$A$3:$A$22,0),MATCH(集計2021年度売上old!BH$5,集計pivot売上!$3:$3,0)),0)</f>
        <v>0</v>
      </c>
      <c r="BI22" s="55">
        <f>IFERROR(INDEX(集計pivot売上!$28:$47,MATCH(集計2021年度売上old!$B22,集計pivot売上!$A$28:$A$47,0),MATCH(集計2021年度売上old!BH$5,集計pivot売上!$28:$28,0)),0)</f>
        <v>0</v>
      </c>
      <c r="BJ22" s="56">
        <f>IFERROR(INDEX(集計pivot売上!$83:$109,MATCH(集計2021年度売上old!$B22,集計pivot売上!$A$83:$A$109,0),MATCH(集計2021年度売上old!BH$5,集計pivot売上!$83:$83,0)),0)</f>
        <v>0</v>
      </c>
      <c r="BK22" s="57">
        <f>IFERROR(INDEX(集計pivot売上!$118:$137,MATCH(集計2021年度売上old!$B22,集計pivot売上!$A$118:$A$137,0),MATCH(集計2021年度売上old!BH$5,集計pivot売上!$118:$118,0)),0)</f>
        <v>0</v>
      </c>
      <c r="BL22" s="58">
        <f>IFERROR(INDEX(集計pivot売上!$151:$170,MATCH(集計2021年度売上old!$B22,集計pivot売上!$A$151:$A$170,0),MATCH(集計2021年度売上old!BH$5,集計pivot売上!$151:$151,0)),0)</f>
        <v>0</v>
      </c>
      <c r="BM22" s="61">
        <f>IFERROR(INDEX(集計pivot売上!$54:$73,MATCH(集計2021年度売上old!$B22,集計pivot売上!$A$54:$A$73,0),MATCH(集計2021年度売上old!BH$5,集計pivot売上!$54:$54,0)),0)</f>
        <v>0</v>
      </c>
      <c r="BN22" s="59">
        <f t="shared" si="9"/>
        <v>0</v>
      </c>
      <c r="BO22" s="54">
        <f>IFERROR(INDEX(集計pivot売上!$3:$22,MATCH(集計2021年度売上old!$B22,集計pivot売上!$A$3:$A$22,0),MATCH(集計2021年度売上old!BO$5,集計pivot売上!$3:$3,0)),0)</f>
        <v>0</v>
      </c>
      <c r="BP22" s="55">
        <f>IFERROR(INDEX(集計pivot売上!$28:$47,MATCH(集計2021年度売上old!$B22,集計pivot売上!$A$28:$A$47,0),MATCH(集計2021年度売上old!BO$5,集計pivot売上!$28:$28,0)),0)</f>
        <v>0</v>
      </c>
      <c r="BQ22" s="56">
        <f>IFERROR(INDEX(集計pivot売上!$83:$109,MATCH(集計2021年度売上old!$B22,集計pivot売上!$A$83:$A$109,0),MATCH(集計2021年度売上old!BO$5,集計pivot売上!$83:$83,0)),0)</f>
        <v>0</v>
      </c>
      <c r="BR22" s="57">
        <f>IFERROR(INDEX(集計pivot売上!$118:$137,MATCH(集計2021年度売上old!$B22,集計pivot売上!$A$118:$A$137,0),MATCH(集計2021年度売上old!BO$5,集計pivot売上!$118:$118,0)),0)</f>
        <v>0</v>
      </c>
      <c r="BS22" s="58">
        <f>IFERROR(INDEX(集計pivot売上!$151:$170,MATCH(集計2021年度売上old!$B22,集計pivot売上!$A$151:$A$170,0),MATCH(集計2021年度売上old!BO$5,集計pivot売上!$151:$151,0)),0)</f>
        <v>0</v>
      </c>
      <c r="BT22" s="61">
        <f>IFERROR(INDEX(集計pivot売上!$54:$73,MATCH(集計2021年度売上old!$B22,集計pivot売上!$A$54:$A$73,0),MATCH(集計2021年度売上old!BO$5,集計pivot売上!$54:$54,0)),0)</f>
        <v>0</v>
      </c>
      <c r="BU22" s="59">
        <f t="shared" si="10"/>
        <v>0</v>
      </c>
      <c r="BV22" s="54">
        <f>IFERROR(INDEX(集計pivot売上!$3:$22,MATCH(集計2021年度売上old!$B22,集計pivot売上!$A$3:$A$22,0),MATCH(集計2021年度売上old!BV$5,集計pivot売上!$3:$3,0)),0)</f>
        <v>0</v>
      </c>
      <c r="BW22" s="55">
        <f>IFERROR(INDEX(集計pivot売上!$28:$47,MATCH(集計2021年度売上old!$B22,集計pivot売上!$A$28:$A$47,0),MATCH(集計2021年度売上old!BV$5,集計pivot売上!$28:$28,0)),0)</f>
        <v>0</v>
      </c>
      <c r="BX22" s="56">
        <f>IFERROR(INDEX(集計pivot売上!$83:$109,MATCH(集計2021年度売上old!$B22,集計pivot売上!$A$83:$A$109,0),MATCH(集計2021年度売上old!BV$5,集計pivot売上!$83:$83,0)),0)</f>
        <v>0</v>
      </c>
      <c r="BY22" s="57">
        <f>IFERROR(INDEX(集計pivot売上!$118:$137,MATCH(集計2021年度売上old!$B22,集計pivot売上!$A$118:$A$137,0),MATCH(集計2021年度売上old!BV$5,集計pivot売上!$118:$118,0)),0)</f>
        <v>0</v>
      </c>
      <c r="BZ22" s="58">
        <f>IFERROR(INDEX(集計pivot売上!$151:$170,MATCH(集計2021年度売上old!$B22,集計pivot売上!$A$151:$A$170,0),MATCH(集計2021年度売上old!BV$5,集計pivot売上!$151:$151,0)),0)</f>
        <v>0</v>
      </c>
      <c r="CA22" s="61">
        <f>IFERROR(INDEX(集計pivot売上!$54:$73,MATCH(集計2021年度売上old!$B22,集計pivot売上!$A$54:$A$73,0),MATCH(集計2021年度売上old!BV$5,集計pivot売上!$54:$54,0)),0)</f>
        <v>0</v>
      </c>
      <c r="CB22" s="59">
        <f t="shared" si="11"/>
        <v>0</v>
      </c>
      <c r="CC22" s="54">
        <f>IFERROR(INDEX(集計pivot売上!$3:$22,MATCH(集計2021年度売上old!$B22,集計pivot売上!$A$3:$A$22,0),MATCH(集計2021年度売上old!CC$5,集計pivot売上!$3:$3,0)),0)</f>
        <v>0</v>
      </c>
      <c r="CD22" s="55">
        <f>IFERROR(INDEX(集計pivot売上!$28:$47,MATCH(集計2021年度売上old!$B22,集計pivot売上!$A$28:$A$47,0),MATCH(集計2021年度売上old!CC$5,集計pivot売上!$28:$28,0)),0)</f>
        <v>0</v>
      </c>
      <c r="CE22" s="56">
        <f>IFERROR(INDEX(集計pivot売上!$83:$109,MATCH(集計2021年度売上old!$B22,集計pivot売上!$A$83:$A$109,0),MATCH(集計2021年度売上old!CC$5,集計pivot売上!$83:$83,0)),0)</f>
        <v>0</v>
      </c>
      <c r="CF22" s="57">
        <f>IFERROR(INDEX(集計pivot売上!$118:$137,MATCH(集計2021年度売上old!$B22,集計pivot売上!$A$118:$A$137,0),MATCH(集計2021年度売上old!CC$5,集計pivot売上!$118:$118,0)),0)</f>
        <v>0</v>
      </c>
      <c r="CG22" s="58">
        <f>IFERROR(INDEX(集計pivot売上!$151:$170,MATCH(集計2021年度売上old!$B22,集計pivot売上!$A$151:$A$170,0),MATCH(集計2021年度売上old!CC$5,集計pivot売上!$151:$151,0)),0)</f>
        <v>0</v>
      </c>
      <c r="CH22" s="61">
        <f>IFERROR(INDEX(集計pivot売上!$54:$73,MATCH(集計2021年度売上old!$B22,集計pivot売上!$A$54:$A$73,0),MATCH(集計2021年度売上old!CC$5,集計pivot売上!$54:$54,0)),0)</f>
        <v>0</v>
      </c>
      <c r="CI22" s="63">
        <f t="shared" si="12"/>
        <v>0</v>
      </c>
      <c r="CK22" t="str">
        <f t="shared" si="0"/>
        <v>雑酒</v>
      </c>
      <c r="CL22" s="46">
        <f t="shared" si="13"/>
        <v>0</v>
      </c>
      <c r="CM22" s="46">
        <f t="shared" si="14"/>
        <v>0</v>
      </c>
      <c r="CN22" s="46">
        <f t="shared" si="15"/>
        <v>0</v>
      </c>
    </row>
    <row r="23" spans="2:92" s="46" customFormat="1" ht="18.5" thickBot="1" x14ac:dyDescent="0.6">
      <c r="B23" s="64" t="str">
        <f>'master（記入例）'!AL19</f>
        <v>粉末酒</v>
      </c>
      <c r="C23" s="65">
        <v>0</v>
      </c>
      <c r="D23" s="66">
        <f>IFERROR(INDEX(集計pivot売上!$3:$22,MATCH(集計2021年度売上old!$B23,集計pivot売上!$A$3:$A$22,0),MATCH(集計2021年度売上old!D$5,集計pivot売上!$3:$3,0)),0)</f>
        <v>0</v>
      </c>
      <c r="E23" s="67">
        <f>IFERROR(INDEX(集計pivot売上!$28:$47,MATCH(集計2021年度売上old!$B23,集計pivot売上!$A$28:$A$47,0),MATCH(集計2021年度売上old!D$5,集計pivot売上!$28:$28,0)),0)</f>
        <v>0</v>
      </c>
      <c r="F23" s="68">
        <f>IFERROR(INDEX(集計pivot売上!$83:$109,MATCH(集計2021年度売上old!$B23,集計pivot売上!$A$83:$A$109,0),MATCH(集計2021年度売上old!D$5,集計pivot売上!$83:$83,0)),0)</f>
        <v>0</v>
      </c>
      <c r="G23" s="69">
        <f>IFERROR(INDEX(集計pivot売上!$118:$137,MATCH(集計2021年度売上old!$B23,集計pivot売上!$A$118:$A$137,0),MATCH(集計2021年度売上old!D$5,集計pivot売上!$118:$118,0)),0)</f>
        <v>0</v>
      </c>
      <c r="H23" s="70">
        <f>IFERROR(INDEX(集計pivot売上!$151:$170,MATCH(集計2021年度売上old!$B23,集計pivot売上!$A$151:$A$170,0),MATCH(集計2021年度売上old!D$5,集計pivot売上!$151:$151,0)),0)</f>
        <v>0</v>
      </c>
      <c r="I23" s="71">
        <f>IFERROR(INDEX(集計pivot売上!$54:$73,MATCH(集計2021年度売上old!$B23,集計pivot売上!$A$54:$A$73,0),MATCH(集計2021年度売上old!D$5,集計pivot売上!$54:$54,0)),0)</f>
        <v>0</v>
      </c>
      <c r="J23" s="72">
        <f t="shared" si="1"/>
        <v>0</v>
      </c>
      <c r="K23" s="66">
        <f>IFERROR(INDEX(集計pivot売上!$3:$22,MATCH(集計2021年度売上old!$B23,集計pivot売上!$A$3:$A$22,0),MATCH(集計2021年度売上old!K$5,集計pivot売上!$3:$3,0)),0)</f>
        <v>0</v>
      </c>
      <c r="L23" s="67">
        <f>IFERROR(INDEX(集計pivot売上!$28:$47,MATCH(集計2021年度売上old!$B23,集計pivot売上!$A$28:$A$47,0),MATCH(集計2021年度売上old!K$5,集計pivot売上!$28:$28,0)),0)</f>
        <v>0</v>
      </c>
      <c r="M23" s="68">
        <f>IFERROR(INDEX(集計pivot売上!$83:$109,MATCH(集計2021年度売上old!$B23,集計pivot売上!$A$83:$A$109,0),MATCH(集計2021年度売上old!K$5,集計pivot売上!$83:$83,0)),0)</f>
        <v>0</v>
      </c>
      <c r="N23" s="69">
        <f>IFERROR(INDEX(集計pivot売上!$118:$137,MATCH(集計2021年度売上old!$B23,集計pivot売上!$A$118:$A$137,0),MATCH(集計2021年度売上old!K$5,集計pivot売上!$118:$118,0)),0)</f>
        <v>0</v>
      </c>
      <c r="O23" s="70">
        <f>IFERROR(INDEX(集計pivot売上!$151:$170,MATCH(集計2021年度売上old!$B23,集計pivot売上!$A$151:$A$170,0),MATCH(集計2021年度売上old!K$5,集計pivot売上!$151:$151,0)),0)</f>
        <v>0</v>
      </c>
      <c r="P23" s="71">
        <f>IFERROR(INDEX(集計pivot売上!$54:$73,MATCH(集計2021年度売上old!$B23,集計pivot売上!$A$54:$A$73,0),MATCH(集計2021年度売上old!K$5,集計pivot売上!$54:$54,0)),0)</f>
        <v>0</v>
      </c>
      <c r="Q23" s="72">
        <f t="shared" si="2"/>
        <v>0</v>
      </c>
      <c r="R23" s="66">
        <f>IFERROR(INDEX(集計pivot売上!$3:$22,MATCH(集計2021年度売上old!$B23,集計pivot売上!$A$3:$A$22,0),MATCH(集計2021年度売上old!R$5,集計pivot売上!$3:$3,0)),0)</f>
        <v>0</v>
      </c>
      <c r="S23" s="67">
        <f>IFERROR(INDEX(集計pivot売上!$28:$47,MATCH(集計2021年度売上old!$B23,集計pivot売上!$A$28:$A$47,0),MATCH(集計2021年度売上old!R$5,集計pivot売上!$28:$28,0)),0)</f>
        <v>0</v>
      </c>
      <c r="T23" s="68">
        <f>IFERROR(INDEX(集計pivot売上!$83:$109,MATCH(集計2021年度売上old!$B23,集計pivot売上!$A$83:$A$109,0),MATCH(集計2021年度売上old!R$5,集計pivot売上!$83:$83,0)),0)</f>
        <v>0</v>
      </c>
      <c r="U23" s="69">
        <f>IFERROR(INDEX(集計pivot売上!$118:$137,MATCH(集計2021年度売上old!$B23,集計pivot売上!$A$118:$A$137,0),MATCH(集計2021年度売上old!R$5,集計pivot売上!$118:$118,0)),0)</f>
        <v>0</v>
      </c>
      <c r="V23" s="70">
        <f>IFERROR(INDEX(集計pivot売上!$151:$170,MATCH(集計2021年度売上old!$B23,集計pivot売上!$A$151:$A$170,0),MATCH(集計2021年度売上old!R$5,集計pivot売上!$151:$151,0)),0)</f>
        <v>0</v>
      </c>
      <c r="W23" s="71">
        <f>IFERROR(INDEX(集計pivot売上!$54:$73,MATCH(集計2021年度売上old!$B23,集計pivot売上!$A$54:$A$73,0),MATCH(集計2021年度売上old!R$5,集計pivot売上!$54:$54,0)),0)</f>
        <v>0</v>
      </c>
      <c r="X23" s="72">
        <f t="shared" si="3"/>
        <v>0</v>
      </c>
      <c r="Y23" s="66">
        <f>IFERROR(INDEX(集計pivot売上!$3:$22,MATCH(集計2021年度売上old!$B23,集計pivot売上!$A$3:$A$22,0),MATCH(集計2021年度売上old!Y$5,集計pivot売上!$3:$3,0)),0)</f>
        <v>0</v>
      </c>
      <c r="Z23" s="67">
        <f>IFERROR(INDEX(集計pivot売上!$28:$47,MATCH(集計2021年度売上old!$B23,集計pivot売上!$A$28:$A$47,0),MATCH(集計2021年度売上old!Y$5,集計pivot売上!$28:$28,0)),0)</f>
        <v>0</v>
      </c>
      <c r="AA23" s="68">
        <f>IFERROR(INDEX(集計pivot売上!$83:$109,MATCH(集計2021年度売上old!$B23,集計pivot売上!$A$83:$A$109,0),MATCH(集計2021年度売上old!Y$5,集計pivot売上!$83:$83,0)),0)</f>
        <v>0</v>
      </c>
      <c r="AB23" s="69">
        <f>IFERROR(INDEX(集計pivot売上!$118:$137,MATCH(集計2021年度売上old!$B23,集計pivot売上!$A$118:$A$137,0),MATCH(集計2021年度売上old!Y$5,集計pivot売上!$118:$118,0)),0)</f>
        <v>0</v>
      </c>
      <c r="AC23" s="70">
        <f>IFERROR(INDEX(集計pivot売上!$151:$170,MATCH(集計2021年度売上old!$B23,集計pivot売上!$A$151:$A$170,0),MATCH(集計2021年度売上old!Y$5,集計pivot売上!$151:$151,0)),0)</f>
        <v>0</v>
      </c>
      <c r="AD23" s="71">
        <f>IFERROR(INDEX(集計pivot売上!$54:$73,MATCH(集計2021年度売上old!$B23,集計pivot売上!$A$54:$A$73,0),MATCH(集計2021年度売上old!Y$5,集計pivot売上!$54:$54,0)),0)</f>
        <v>0</v>
      </c>
      <c r="AE23" s="72">
        <f t="shared" si="4"/>
        <v>0</v>
      </c>
      <c r="AF23" s="66">
        <f>IFERROR(INDEX(集計pivot売上!$3:$22,MATCH(集計2021年度売上old!$B23,集計pivot売上!$A$3:$A$22,0),MATCH(集計2021年度売上old!AF$5,集計pivot売上!$3:$3,0)),0)</f>
        <v>0</v>
      </c>
      <c r="AG23" s="67">
        <f>IFERROR(INDEX(集計pivot売上!$28:$47,MATCH(集計2021年度売上old!$B23,集計pivot売上!$A$28:$A$47,0),MATCH(集計2021年度売上old!AF$5,集計pivot売上!$28:$28,0)),0)</f>
        <v>0</v>
      </c>
      <c r="AH23" s="68">
        <f>IFERROR(INDEX(集計pivot売上!$83:$109,MATCH(集計2021年度売上old!$B23,集計pivot売上!$A$83:$A$109,0),MATCH(集計2021年度売上old!AF$5,集計pivot売上!$83:$83,0)),0)</f>
        <v>0</v>
      </c>
      <c r="AI23" s="69">
        <f>IFERROR(INDEX(集計pivot売上!$118:$137,MATCH(集計2021年度売上old!$B23,集計pivot売上!$A$118:$A$137,0),MATCH(集計2021年度売上old!AF$5,集計pivot売上!$118:$118,0)),0)</f>
        <v>0</v>
      </c>
      <c r="AJ23" s="70">
        <f>IFERROR(INDEX(集計pivot売上!$151:$170,MATCH(集計2021年度売上old!$B23,集計pivot売上!$A$151:$A$170,0),MATCH(集計2021年度売上old!AF$5,集計pivot売上!$151:$151,0)),0)</f>
        <v>0</v>
      </c>
      <c r="AK23" s="71">
        <f>IFERROR(INDEX(集計pivot売上!$54:$73,MATCH(集計2021年度売上old!$B23,集計pivot売上!$A$54:$A$73,0),MATCH(集計2021年度売上old!AF$5,集計pivot売上!$54:$54,0)),0)</f>
        <v>0</v>
      </c>
      <c r="AL23" s="72">
        <f t="shared" si="5"/>
        <v>0</v>
      </c>
      <c r="AM23" s="66">
        <f>IFERROR(INDEX(集計pivot売上!$3:$22,MATCH(集計2021年度売上old!$B23,集計pivot売上!$A$3:$A$22,0),MATCH(集計2021年度売上old!AM$5,集計pivot売上!$3:$3,0)),0)</f>
        <v>0</v>
      </c>
      <c r="AN23" s="67">
        <f>IFERROR(INDEX(集計pivot売上!$28:$47,MATCH(集計2021年度売上old!$B23,集計pivot売上!$A$28:$A$47,0),MATCH(集計2021年度売上old!AM$5,集計pivot売上!$28:$28,0)),0)</f>
        <v>0</v>
      </c>
      <c r="AO23" s="68">
        <f>IFERROR(INDEX(集計pivot売上!$83:$109,MATCH(集計2021年度売上old!$B23,集計pivot売上!$A$83:$A$109,0),MATCH(集計2021年度売上old!AM$5,集計pivot売上!$83:$83,0)),0)</f>
        <v>0</v>
      </c>
      <c r="AP23" s="69">
        <f>IFERROR(INDEX(集計pivot売上!$118:$137,MATCH(集計2021年度売上old!$B23,集計pivot売上!$A$118:$A$137,0),MATCH(集計2021年度売上old!AM$5,集計pivot売上!$118:$118,0)),0)</f>
        <v>0</v>
      </c>
      <c r="AQ23" s="70">
        <f>IFERROR(INDEX(集計pivot売上!$151:$170,MATCH(集計2021年度売上old!$B23,集計pivot売上!$A$151:$A$170,0),MATCH(集計2021年度売上old!AM$5,集計pivot売上!$151:$151,0)),0)</f>
        <v>0</v>
      </c>
      <c r="AR23" s="71">
        <f>IFERROR(INDEX(集計pivot売上!$54:$73,MATCH(集計2021年度売上old!$B23,集計pivot売上!$A$54:$A$73,0),MATCH(集計2021年度売上old!AM$5,集計pivot売上!$54:$54,0)),0)</f>
        <v>0</v>
      </c>
      <c r="AS23" s="72">
        <f t="shared" si="6"/>
        <v>0</v>
      </c>
      <c r="AT23" s="66">
        <f>IFERROR(INDEX(集計pivot売上!$3:$22,MATCH(集計2021年度売上old!$B23,集計pivot売上!$A$3:$A$22,0),MATCH(集計2021年度売上old!AT$5,集計pivot売上!$3:$3,0)),0)</f>
        <v>0</v>
      </c>
      <c r="AU23" s="67">
        <f>IFERROR(INDEX(集計pivot売上!$28:$47,MATCH(集計2021年度売上old!$B23,集計pivot売上!$A$28:$A$47,0),MATCH(集計2021年度売上old!AT$5,集計pivot売上!$28:$28,0)),0)</f>
        <v>0</v>
      </c>
      <c r="AV23" s="68">
        <f>IFERROR(INDEX(集計pivot売上!$83:$109,MATCH(集計2021年度売上old!$B23,集計pivot売上!$A$83:$A$109,0),MATCH(集計2021年度売上old!AT$5,集計pivot売上!$83:$83,0)),0)</f>
        <v>0</v>
      </c>
      <c r="AW23" s="69">
        <f>IFERROR(INDEX(集計pivot売上!$118:$137,MATCH(集計2021年度売上old!$B23,集計pivot売上!$A$118:$A$137,0),MATCH(集計2021年度売上old!AT$5,集計pivot売上!$118:$118,0)),0)</f>
        <v>0</v>
      </c>
      <c r="AX23" s="70">
        <f>IFERROR(INDEX(集計pivot売上!$151:$170,MATCH(集計2021年度売上old!$B23,集計pivot売上!$A$151:$A$170,0),MATCH(集計2021年度売上old!AT$5,集計pivot売上!$151:$151,0)),0)</f>
        <v>0</v>
      </c>
      <c r="AY23" s="71">
        <f>IFERROR(INDEX(集計pivot売上!$54:$73,MATCH(集計2021年度売上old!$B23,集計pivot売上!$A$54:$A$73,0),MATCH(集計2021年度売上old!AT$5,集計pivot売上!$54:$54,0)),0)</f>
        <v>0</v>
      </c>
      <c r="AZ23" s="72">
        <f t="shared" si="7"/>
        <v>0</v>
      </c>
      <c r="BA23" s="66">
        <f>IFERROR(INDEX(集計pivot売上!$3:$22,MATCH(集計2021年度売上old!$B23,集計pivot売上!$A$3:$A$22,0),MATCH(集計2021年度売上old!BA$5,集計pivot売上!$3:$3,0)),0)</f>
        <v>0</v>
      </c>
      <c r="BB23" s="67">
        <f>IFERROR(INDEX(集計pivot売上!$28:$47,MATCH(集計2021年度売上old!$B23,集計pivot売上!$A$28:$A$47,0),MATCH(集計2021年度売上old!BA$5,集計pivot売上!$28:$28,0)),0)</f>
        <v>0</v>
      </c>
      <c r="BC23" s="68">
        <f>IFERROR(INDEX(集計pivot売上!$83:$109,MATCH(集計2021年度売上old!$B23,集計pivot売上!$A$83:$A$109,0),MATCH(集計2021年度売上old!BA$5,集計pivot売上!$83:$83,0)),0)</f>
        <v>0</v>
      </c>
      <c r="BD23" s="69">
        <f>IFERROR(INDEX(集計pivot売上!$118:$137,MATCH(集計2021年度売上old!$B23,集計pivot売上!$A$118:$A$137,0),MATCH(集計2021年度売上old!BA$5,集計pivot売上!$118:$118,0)),0)</f>
        <v>0</v>
      </c>
      <c r="BE23" s="70">
        <f>IFERROR(INDEX(集計pivot売上!$151:$170,MATCH(集計2021年度売上old!$B23,集計pivot売上!$A$151:$A$170,0),MATCH(集計2021年度売上old!BA$5,集計pivot売上!$151:$151,0)),0)</f>
        <v>0</v>
      </c>
      <c r="BF23" s="71">
        <f>IFERROR(INDEX(集計pivot売上!$54:$73,MATCH(集計2021年度売上old!$B23,集計pivot売上!$A$54:$A$73,0),MATCH(集計2021年度売上old!BA$5,集計pivot売上!$54:$54,0)),0)</f>
        <v>0</v>
      </c>
      <c r="BG23" s="72">
        <f t="shared" si="8"/>
        <v>0</v>
      </c>
      <c r="BH23" s="66">
        <f>IFERROR(INDEX(集計pivot売上!$3:$22,MATCH(集計2021年度売上old!$B23,集計pivot売上!$A$3:$A$22,0),MATCH(集計2021年度売上old!BH$5,集計pivot売上!$3:$3,0)),0)</f>
        <v>0</v>
      </c>
      <c r="BI23" s="67">
        <f>IFERROR(INDEX(集計pivot売上!$28:$47,MATCH(集計2021年度売上old!$B23,集計pivot売上!$A$28:$A$47,0),MATCH(集計2021年度売上old!BH$5,集計pivot売上!$28:$28,0)),0)</f>
        <v>0</v>
      </c>
      <c r="BJ23" s="68">
        <f>IFERROR(INDEX(集計pivot売上!$83:$109,MATCH(集計2021年度売上old!$B23,集計pivot売上!$A$83:$A$109,0),MATCH(集計2021年度売上old!BH$5,集計pivot売上!$83:$83,0)),0)</f>
        <v>0</v>
      </c>
      <c r="BK23" s="69">
        <f>IFERROR(INDEX(集計pivot売上!$118:$137,MATCH(集計2021年度売上old!$B23,集計pivot売上!$A$118:$A$137,0),MATCH(集計2021年度売上old!BH$5,集計pivot売上!$118:$118,0)),0)</f>
        <v>0</v>
      </c>
      <c r="BL23" s="70">
        <f>IFERROR(INDEX(集計pivot売上!$151:$170,MATCH(集計2021年度売上old!$B23,集計pivot売上!$A$151:$A$170,0),MATCH(集計2021年度売上old!BH$5,集計pivot売上!$151:$151,0)),0)</f>
        <v>0</v>
      </c>
      <c r="BM23" s="71">
        <f>IFERROR(INDEX(集計pivot売上!$54:$73,MATCH(集計2021年度売上old!$B23,集計pivot売上!$A$54:$A$73,0),MATCH(集計2021年度売上old!BH$5,集計pivot売上!$54:$54,0)),0)</f>
        <v>0</v>
      </c>
      <c r="BN23" s="72">
        <f t="shared" si="9"/>
        <v>0</v>
      </c>
      <c r="BO23" s="66">
        <f>IFERROR(INDEX(集計pivot売上!$3:$22,MATCH(集計2021年度売上old!$B23,集計pivot売上!$A$3:$A$22,0),MATCH(集計2021年度売上old!BO$5,集計pivot売上!$3:$3,0)),0)</f>
        <v>0</v>
      </c>
      <c r="BP23" s="67">
        <f>IFERROR(INDEX(集計pivot売上!$28:$47,MATCH(集計2021年度売上old!$B23,集計pivot売上!$A$28:$A$47,0),MATCH(集計2021年度売上old!BO$5,集計pivot売上!$28:$28,0)),0)</f>
        <v>0</v>
      </c>
      <c r="BQ23" s="68">
        <f>IFERROR(INDEX(集計pivot売上!$83:$109,MATCH(集計2021年度売上old!$B23,集計pivot売上!$A$83:$A$109,0),MATCH(集計2021年度売上old!BO$5,集計pivot売上!$83:$83,0)),0)</f>
        <v>0</v>
      </c>
      <c r="BR23" s="69">
        <f>IFERROR(INDEX(集計pivot売上!$118:$137,MATCH(集計2021年度売上old!$B23,集計pivot売上!$A$118:$A$137,0),MATCH(集計2021年度売上old!BO$5,集計pivot売上!$118:$118,0)),0)</f>
        <v>0</v>
      </c>
      <c r="BS23" s="70">
        <f>IFERROR(INDEX(集計pivot売上!$151:$170,MATCH(集計2021年度売上old!$B23,集計pivot売上!$A$151:$A$170,0),MATCH(集計2021年度売上old!BO$5,集計pivot売上!$151:$151,0)),0)</f>
        <v>0</v>
      </c>
      <c r="BT23" s="71">
        <f>IFERROR(INDEX(集計pivot売上!$54:$73,MATCH(集計2021年度売上old!$B23,集計pivot売上!$A$54:$A$73,0),MATCH(集計2021年度売上old!BO$5,集計pivot売上!$54:$54,0)),0)</f>
        <v>0</v>
      </c>
      <c r="BU23" s="72">
        <f t="shared" si="10"/>
        <v>0</v>
      </c>
      <c r="BV23" s="66">
        <f>IFERROR(INDEX(集計pivot売上!$3:$22,MATCH(集計2021年度売上old!$B23,集計pivot売上!$A$3:$A$22,0),MATCH(集計2021年度売上old!BV$5,集計pivot売上!$3:$3,0)),0)</f>
        <v>0</v>
      </c>
      <c r="BW23" s="67">
        <f>IFERROR(INDEX(集計pivot売上!$28:$47,MATCH(集計2021年度売上old!$B23,集計pivot売上!$A$28:$A$47,0),MATCH(集計2021年度売上old!BV$5,集計pivot売上!$28:$28,0)),0)</f>
        <v>0</v>
      </c>
      <c r="BX23" s="68">
        <f>IFERROR(INDEX(集計pivot売上!$83:$109,MATCH(集計2021年度売上old!$B23,集計pivot売上!$A$83:$A$109,0),MATCH(集計2021年度売上old!BV$5,集計pivot売上!$83:$83,0)),0)</f>
        <v>0</v>
      </c>
      <c r="BY23" s="69">
        <f>IFERROR(INDEX(集計pivot売上!$118:$137,MATCH(集計2021年度売上old!$B23,集計pivot売上!$A$118:$A$137,0),MATCH(集計2021年度売上old!BV$5,集計pivot売上!$118:$118,0)),0)</f>
        <v>0</v>
      </c>
      <c r="BZ23" s="70">
        <f>IFERROR(INDEX(集計pivot売上!$151:$170,MATCH(集計2021年度売上old!$B23,集計pivot売上!$A$151:$A$170,0),MATCH(集計2021年度売上old!BV$5,集計pivot売上!$151:$151,0)),0)</f>
        <v>0</v>
      </c>
      <c r="CA23" s="71">
        <f>IFERROR(INDEX(集計pivot売上!$54:$73,MATCH(集計2021年度売上old!$B23,集計pivot売上!$A$54:$A$73,0),MATCH(集計2021年度売上old!BV$5,集計pivot売上!$54:$54,0)),0)</f>
        <v>0</v>
      </c>
      <c r="CB23" s="72">
        <f t="shared" si="11"/>
        <v>0</v>
      </c>
      <c r="CC23" s="66">
        <f>IFERROR(INDEX(集計pivot売上!$3:$22,MATCH(集計2021年度売上old!$B23,集計pivot売上!$A$3:$A$22,0),MATCH(集計2021年度売上old!CC$5,集計pivot売上!$3:$3,0)),0)</f>
        <v>0</v>
      </c>
      <c r="CD23" s="67">
        <f>IFERROR(INDEX(集計pivot売上!$28:$47,MATCH(集計2021年度売上old!$B23,集計pivot売上!$A$28:$A$47,0),MATCH(集計2021年度売上old!CC$5,集計pivot売上!$28:$28,0)),0)</f>
        <v>0</v>
      </c>
      <c r="CE23" s="68">
        <f>IFERROR(INDEX(集計pivot売上!$83:$109,MATCH(集計2021年度売上old!$B23,集計pivot売上!$A$83:$A$109,0),MATCH(集計2021年度売上old!CC$5,集計pivot売上!$83:$83,0)),0)</f>
        <v>0</v>
      </c>
      <c r="CF23" s="69">
        <f>IFERROR(INDEX(集計pivot売上!$118:$137,MATCH(集計2021年度売上old!$B23,集計pivot売上!$A$118:$A$137,0),MATCH(集計2021年度売上old!CC$5,集計pivot売上!$118:$118,0)),0)</f>
        <v>0</v>
      </c>
      <c r="CG23" s="70">
        <f>IFERROR(INDEX(集計pivot売上!$151:$170,MATCH(集計2021年度売上old!$B23,集計pivot売上!$A$151:$A$170,0),MATCH(集計2021年度売上old!CC$5,集計pivot売上!$151:$151,0)),0)</f>
        <v>0</v>
      </c>
      <c r="CH23" s="71">
        <f>IFERROR(INDEX(集計pivot売上!$54:$73,MATCH(集計2021年度売上old!$B23,集計pivot売上!$A$54:$A$73,0),MATCH(集計2021年度売上old!CC$5,集計pivot売上!$54:$54,0)),0)</f>
        <v>0</v>
      </c>
      <c r="CI23" s="73">
        <f t="shared" si="12"/>
        <v>0</v>
      </c>
      <c r="CK23" t="str">
        <f t="shared" si="0"/>
        <v>粉末酒</v>
      </c>
      <c r="CL23" s="46">
        <f t="shared" si="13"/>
        <v>0</v>
      </c>
      <c r="CM23" s="46">
        <f t="shared" si="14"/>
        <v>0</v>
      </c>
      <c r="CN23" s="46">
        <f t="shared" si="15"/>
        <v>0</v>
      </c>
    </row>
    <row r="24" spans="2:92" s="46" customFormat="1" ht="18.5" thickTop="1" x14ac:dyDescent="0.55000000000000004">
      <c r="B24" s="74" t="s">
        <v>245</v>
      </c>
      <c r="C24" s="75">
        <f>SUM(C7:C23)</f>
        <v>103740</v>
      </c>
      <c r="D24" s="76">
        <f t="shared" ref="D24:J24" si="16">SUM(D7:D23)</f>
        <v>0</v>
      </c>
      <c r="E24" s="77">
        <f t="shared" si="16"/>
        <v>0</v>
      </c>
      <c r="F24" s="78">
        <f t="shared" si="16"/>
        <v>0</v>
      </c>
      <c r="G24" s="79">
        <f t="shared" si="16"/>
        <v>0</v>
      </c>
      <c r="H24" s="80">
        <f t="shared" si="16"/>
        <v>0</v>
      </c>
      <c r="I24" s="81">
        <f t="shared" si="16"/>
        <v>0</v>
      </c>
      <c r="J24" s="82">
        <f t="shared" si="16"/>
        <v>103740</v>
      </c>
      <c r="K24" s="76">
        <f t="shared" ref="K24" si="17">SUM(K7:K23)</f>
        <v>0</v>
      </c>
      <c r="L24" s="77">
        <f t="shared" ref="L24" si="18">SUM(L7:L23)</f>
        <v>0</v>
      </c>
      <c r="M24" s="78">
        <f t="shared" ref="M24" si="19">SUM(M7:M23)</f>
        <v>0</v>
      </c>
      <c r="N24" s="79">
        <f t="shared" ref="N24" si="20">SUM(N7:N23)</f>
        <v>0</v>
      </c>
      <c r="O24" s="80">
        <f t="shared" ref="O24" si="21">SUM(O7:O23)</f>
        <v>0</v>
      </c>
      <c r="P24" s="81">
        <f t="shared" ref="P24" si="22">SUM(P7:P23)</f>
        <v>0</v>
      </c>
      <c r="Q24" s="82">
        <f t="shared" ref="Q24" si="23">SUM(Q7:Q23)</f>
        <v>103740</v>
      </c>
      <c r="R24" s="76">
        <f t="shared" ref="R24" si="24">SUM(R7:R23)</f>
        <v>0</v>
      </c>
      <c r="S24" s="77">
        <f t="shared" ref="S24" si="25">SUM(S7:S23)</f>
        <v>0</v>
      </c>
      <c r="T24" s="78">
        <f t="shared" ref="T24" si="26">SUM(T7:T23)</f>
        <v>0</v>
      </c>
      <c r="U24" s="79">
        <f t="shared" ref="U24" si="27">SUM(U7:U23)</f>
        <v>0</v>
      </c>
      <c r="V24" s="80">
        <f t="shared" ref="V24" si="28">SUM(V7:V23)</f>
        <v>0</v>
      </c>
      <c r="W24" s="81">
        <f t="shared" ref="W24" si="29">SUM(W7:W23)</f>
        <v>0</v>
      </c>
      <c r="X24" s="82">
        <f t="shared" ref="X24" si="30">SUM(X7:X23)</f>
        <v>103740</v>
      </c>
      <c r="Y24" s="76">
        <f t="shared" ref="Y24" si="31">SUM(Y7:Y23)</f>
        <v>0</v>
      </c>
      <c r="Z24" s="77">
        <f t="shared" ref="Z24" si="32">SUM(Z7:Z23)</f>
        <v>0</v>
      </c>
      <c r="AA24" s="78">
        <f t="shared" ref="AA24" si="33">SUM(AA7:AA23)</f>
        <v>0</v>
      </c>
      <c r="AB24" s="79">
        <f t="shared" ref="AB24" si="34">SUM(AB7:AB23)</f>
        <v>0</v>
      </c>
      <c r="AC24" s="80">
        <f t="shared" ref="AC24" si="35">SUM(AC7:AC23)</f>
        <v>0</v>
      </c>
      <c r="AD24" s="81">
        <f t="shared" ref="AD24" si="36">SUM(AD7:AD23)</f>
        <v>0</v>
      </c>
      <c r="AE24" s="82">
        <f t="shared" ref="AE24" si="37">SUM(AE7:AE23)</f>
        <v>103740</v>
      </c>
      <c r="AF24" s="76">
        <f t="shared" ref="AF24" si="38">SUM(AF7:AF23)</f>
        <v>0</v>
      </c>
      <c r="AG24" s="77">
        <f t="shared" ref="AG24" si="39">SUM(AG7:AG23)</f>
        <v>0</v>
      </c>
      <c r="AH24" s="78">
        <f t="shared" ref="AH24" si="40">SUM(AH7:AH23)</f>
        <v>0</v>
      </c>
      <c r="AI24" s="79">
        <f t="shared" ref="AI24" si="41">SUM(AI7:AI23)</f>
        <v>0</v>
      </c>
      <c r="AJ24" s="80">
        <f t="shared" ref="AJ24" si="42">SUM(AJ7:AJ23)</f>
        <v>0</v>
      </c>
      <c r="AK24" s="81">
        <f t="shared" ref="AK24" si="43">SUM(AK7:AK23)</f>
        <v>0</v>
      </c>
      <c r="AL24" s="82">
        <f t="shared" ref="AL24" si="44">SUM(AL7:AL23)</f>
        <v>103740</v>
      </c>
      <c r="AM24" s="76">
        <f t="shared" ref="AM24" si="45">SUM(AM7:AM23)</f>
        <v>0</v>
      </c>
      <c r="AN24" s="77">
        <f t="shared" ref="AN24" si="46">SUM(AN7:AN23)</f>
        <v>0</v>
      </c>
      <c r="AO24" s="78">
        <f t="shared" ref="AO24" si="47">SUM(AO7:AO23)</f>
        <v>0</v>
      </c>
      <c r="AP24" s="79">
        <f t="shared" ref="AP24" si="48">SUM(AP7:AP23)</f>
        <v>0</v>
      </c>
      <c r="AQ24" s="80">
        <f t="shared" ref="AQ24" si="49">SUM(AQ7:AQ23)</f>
        <v>0</v>
      </c>
      <c r="AR24" s="81">
        <f t="shared" ref="AR24" si="50">SUM(AR7:AR23)</f>
        <v>0</v>
      </c>
      <c r="AS24" s="82">
        <f t="shared" ref="AS24" si="51">SUM(AS7:AS23)</f>
        <v>103740</v>
      </c>
      <c r="AT24" s="76">
        <f t="shared" ref="AT24" si="52">SUM(AT7:AT23)</f>
        <v>0</v>
      </c>
      <c r="AU24" s="77">
        <f t="shared" ref="AU24" si="53">SUM(AU7:AU23)</f>
        <v>0</v>
      </c>
      <c r="AV24" s="78">
        <f t="shared" ref="AV24" si="54">SUM(AV7:AV23)</f>
        <v>0</v>
      </c>
      <c r="AW24" s="79">
        <f t="shared" ref="AW24" si="55">SUM(AW7:AW23)</f>
        <v>0</v>
      </c>
      <c r="AX24" s="80">
        <f t="shared" ref="AX24" si="56">SUM(AX7:AX23)</f>
        <v>0</v>
      </c>
      <c r="AY24" s="81">
        <f t="shared" ref="AY24" si="57">SUM(AY7:AY23)</f>
        <v>0</v>
      </c>
      <c r="AZ24" s="82">
        <f t="shared" ref="AZ24" si="58">SUM(AZ7:AZ23)</f>
        <v>103740</v>
      </c>
      <c r="BA24" s="76">
        <f t="shared" ref="BA24" si="59">SUM(BA7:BA23)</f>
        <v>0</v>
      </c>
      <c r="BB24" s="77">
        <f t="shared" ref="BB24" si="60">SUM(BB7:BB23)</f>
        <v>0</v>
      </c>
      <c r="BC24" s="78">
        <f t="shared" ref="BC24" si="61">SUM(BC7:BC23)</f>
        <v>0</v>
      </c>
      <c r="BD24" s="79">
        <f t="shared" ref="BD24" si="62">SUM(BD7:BD23)</f>
        <v>0</v>
      </c>
      <c r="BE24" s="80">
        <f t="shared" ref="BE24" si="63">SUM(BE7:BE23)</f>
        <v>0</v>
      </c>
      <c r="BF24" s="81">
        <f t="shared" ref="BF24" si="64">SUM(BF7:BF23)</f>
        <v>0</v>
      </c>
      <c r="BG24" s="82">
        <f t="shared" ref="BG24" si="65">SUM(BG7:BG23)</f>
        <v>103740</v>
      </c>
      <c r="BH24" s="76">
        <f t="shared" ref="BH24" si="66">SUM(BH7:BH23)</f>
        <v>0</v>
      </c>
      <c r="BI24" s="77">
        <f t="shared" ref="BI24" si="67">SUM(BI7:BI23)</f>
        <v>0</v>
      </c>
      <c r="BJ24" s="78">
        <f t="shared" ref="BJ24" si="68">SUM(BJ7:BJ23)</f>
        <v>0</v>
      </c>
      <c r="BK24" s="79">
        <f t="shared" ref="BK24" si="69">SUM(BK7:BK23)</f>
        <v>0</v>
      </c>
      <c r="BL24" s="80">
        <f t="shared" ref="BL24" si="70">SUM(BL7:BL23)</f>
        <v>0</v>
      </c>
      <c r="BM24" s="81">
        <f t="shared" ref="BM24" si="71">SUM(BM7:BM23)</f>
        <v>0</v>
      </c>
      <c r="BN24" s="82">
        <f t="shared" ref="BN24" si="72">SUM(BN7:BN23)</f>
        <v>103740</v>
      </c>
      <c r="BO24" s="76">
        <f t="shared" ref="BO24" si="73">SUM(BO7:BO23)</f>
        <v>0</v>
      </c>
      <c r="BP24" s="77">
        <f t="shared" ref="BP24" si="74">SUM(BP7:BP23)</f>
        <v>0</v>
      </c>
      <c r="BQ24" s="78">
        <f t="shared" ref="BQ24" si="75">SUM(BQ7:BQ23)</f>
        <v>0</v>
      </c>
      <c r="BR24" s="79">
        <f t="shared" ref="BR24" si="76">SUM(BR7:BR23)</f>
        <v>0</v>
      </c>
      <c r="BS24" s="80">
        <f t="shared" ref="BS24" si="77">SUM(BS7:BS23)</f>
        <v>0</v>
      </c>
      <c r="BT24" s="81">
        <f t="shared" ref="BT24" si="78">SUM(BT7:BT23)</f>
        <v>0</v>
      </c>
      <c r="BU24" s="82">
        <f t="shared" ref="BU24" si="79">SUM(BU7:BU23)</f>
        <v>103740</v>
      </c>
      <c r="BV24" s="76">
        <f t="shared" ref="BV24" si="80">SUM(BV7:BV23)</f>
        <v>0</v>
      </c>
      <c r="BW24" s="77">
        <f t="shared" ref="BW24" si="81">SUM(BW7:BW23)</f>
        <v>0</v>
      </c>
      <c r="BX24" s="78">
        <f t="shared" ref="BX24" si="82">SUM(BX7:BX23)</f>
        <v>0</v>
      </c>
      <c r="BY24" s="79">
        <f t="shared" ref="BY24" si="83">SUM(BY7:BY23)</f>
        <v>0</v>
      </c>
      <c r="BZ24" s="80">
        <f t="shared" ref="BZ24" si="84">SUM(BZ7:BZ23)</f>
        <v>0</v>
      </c>
      <c r="CA24" s="81">
        <f t="shared" ref="CA24" si="85">SUM(CA7:CA23)</f>
        <v>0</v>
      </c>
      <c r="CB24" s="82">
        <f t="shared" ref="CB24" si="86">SUM(CB7:CB23)</f>
        <v>103740</v>
      </c>
      <c r="CC24" s="76">
        <f t="shared" ref="CC24" si="87">SUM(CC7:CC23)</f>
        <v>0</v>
      </c>
      <c r="CD24" s="77">
        <f t="shared" ref="CD24" si="88">SUM(CD7:CD23)</f>
        <v>0</v>
      </c>
      <c r="CE24" s="78">
        <f t="shared" ref="CE24" si="89">SUM(CE7:CE23)</f>
        <v>0</v>
      </c>
      <c r="CF24" s="79">
        <f t="shared" ref="CF24" si="90">SUM(CF7:CF23)</f>
        <v>0</v>
      </c>
      <c r="CG24" s="80">
        <f t="shared" ref="CG24" si="91">SUM(CG7:CG23)</f>
        <v>0</v>
      </c>
      <c r="CH24" s="81">
        <f t="shared" ref="CH24" si="92">SUM(CH7:CH23)</f>
        <v>0</v>
      </c>
      <c r="CI24" s="83">
        <f t="shared" ref="CI24" si="93">SUM(CI7:CI23)</f>
        <v>103740</v>
      </c>
    </row>
    <row r="25" spans="2:92" x14ac:dyDescent="0.55000000000000004">
      <c r="C25" t="s">
        <v>203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24AF-D2D4-4E1C-AC15-B0626EED4BC5}">
  <dimension ref="A1:G54"/>
  <sheetViews>
    <sheetView workbookViewId="0">
      <selection activeCell="C6" sqref="C6"/>
    </sheetView>
  </sheetViews>
  <sheetFormatPr defaultRowHeight="18" x14ac:dyDescent="0.55000000000000004"/>
  <cols>
    <col min="2" max="2" width="13.4140625" bestFit="1" customWidth="1"/>
    <col min="3" max="3" width="9.1640625" style="46" bestFit="1" customWidth="1"/>
    <col min="4" max="4" width="8.1640625" style="46" bestFit="1" customWidth="1"/>
  </cols>
  <sheetData>
    <row r="1" spans="1:7" x14ac:dyDescent="0.55000000000000004">
      <c r="A1" t="s">
        <v>335</v>
      </c>
      <c r="B1" t="str">
        <f>月別売上報告!C5</f>
        <v>2023/12</v>
      </c>
    </row>
    <row r="3" spans="1:7" x14ac:dyDescent="0.55000000000000004">
      <c r="B3" t="s">
        <v>260</v>
      </c>
      <c r="C3" s="46" t="str">
        <f>IFERROR(HLOOKUP(B1,月別売上報告pivot!6:7,2,FALSE),"error")</f>
        <v>error</v>
      </c>
      <c r="F3" t="s">
        <v>338</v>
      </c>
    </row>
    <row r="4" spans="1:7" x14ac:dyDescent="0.55000000000000004">
      <c r="B4" t="s">
        <v>343</v>
      </c>
    </row>
    <row r="5" spans="1:7" x14ac:dyDescent="0.55000000000000004">
      <c r="C5" s="46" t="s">
        <v>256</v>
      </c>
      <c r="D5" s="46" t="s">
        <v>46</v>
      </c>
      <c r="F5" t="s">
        <v>256</v>
      </c>
      <c r="G5" t="s">
        <v>339</v>
      </c>
    </row>
    <row r="6" spans="1:7" x14ac:dyDescent="0.55000000000000004">
      <c r="B6" t="str">
        <f>IF(台帳!V3="","",台帳!V3)</f>
        <v>ネット売上</v>
      </c>
      <c r="C6" s="46" t="e">
        <f>IF(B6="",0,INDEX(月別売上報告pivot!$64:$96,MATCH(計算シート!B6,月別売上報告pivot!$A$64:$A$96,0),MATCH(計算シート!$B$1,月別売上報告pivot!$64:$64,0)))</f>
        <v>#N/A</v>
      </c>
      <c r="D6" s="46" t="e">
        <f>IF(B6="",0,INDEX(月別売上報告pivot!$27:$58,MATCH(計算シート!B6,月別売上報告pivot!$A$27:$A$58,0),MATCH(計算シート!$B$1,月別売上報告pivot!$27:$27,0)))</f>
        <v>#N/A</v>
      </c>
      <c r="F6" t="s">
        <v>46</v>
      </c>
      <c r="G6" t="s">
        <v>340</v>
      </c>
    </row>
    <row r="7" spans="1:7" x14ac:dyDescent="0.55000000000000004">
      <c r="B7" t="str">
        <f>IF(台帳!V4="","",台帳!V4)</f>
        <v>業販売上</v>
      </c>
      <c r="C7" s="46" t="e">
        <f>IF(B7="",0,INDEX(月別売上報告pivot!$64:$96,MATCH(計算シート!B7,月別売上報告pivot!$A$64:$A$96,0),MATCH(計算シート!$B$1,月別売上報告pivot!$64:$64,0)))</f>
        <v>#N/A</v>
      </c>
      <c r="D7" s="46" t="e">
        <f>IF(B7="",0,INDEX(月別売上報告pivot!$27:$58,MATCH(計算シート!B7,月別売上報告pivot!$A$27:$A$58,0),MATCH(計算シート!$B$1,月別売上報告pivot!$27:$27,0)))</f>
        <v>#N/A</v>
      </c>
    </row>
    <row r="8" spans="1:7" x14ac:dyDescent="0.55000000000000004">
      <c r="B8" t="str">
        <f>IF(台帳!V5="","",台帳!V5)</f>
        <v>店舗売上</v>
      </c>
      <c r="C8" s="46" t="e">
        <f>IF(B8="",0,INDEX(月別売上報告pivot!$64:$96,MATCH(計算シート!B8,月別売上報告pivot!$A$64:$A$96,0),MATCH(計算シート!$B$1,月別売上報告pivot!$64:$64,0)))</f>
        <v>#N/A</v>
      </c>
      <c r="D8" s="46" t="e">
        <f>IF(B8="",0,INDEX(月別売上報告pivot!$27:$58,MATCH(計算シート!B8,月別売上報告pivot!$A$27:$A$58,0),MATCH(計算シート!$B$1,月別売上報告pivot!$27:$27,0)))</f>
        <v>#N/A</v>
      </c>
    </row>
    <row r="9" spans="1:7" x14ac:dyDescent="0.55000000000000004">
      <c r="B9" t="str">
        <f>IF(台帳!V6="","",台帳!V6)</f>
        <v>飯田_店頭販売</v>
      </c>
      <c r="C9" s="46" t="e">
        <f>IF(B9="",0,INDEX(月別売上報告pivot!$64:$96,MATCH(計算シート!B9,月別売上報告pivot!$A$64:$A$96,0),MATCH(計算シート!$B$1,月別売上報告pivot!$64:$64,0)))</f>
        <v>#N/A</v>
      </c>
      <c r="D9" s="46" t="e">
        <f>IF(B9="",0,INDEX(月別売上報告pivot!$27:$58,MATCH(計算シート!B9,月別売上報告pivot!$A$27:$A$58,0),MATCH(計算シート!$B$1,月別売上報告pivot!$27:$27,0)))</f>
        <v>#N/A</v>
      </c>
    </row>
    <row r="10" spans="1:7" x14ac:dyDescent="0.55000000000000004">
      <c r="B10" t="str">
        <f>IF(台帳!V7="","",台帳!V7)</f>
        <v>廃棄</v>
      </c>
      <c r="C10" s="46" t="e">
        <f>IF(B10="",0,INDEX(月別売上報告pivot!$64:$96,MATCH(計算シート!B10,月別売上報告pivot!$A$64:$A$96,0),MATCH(計算シート!$B$1,月別売上報告pivot!$64:$64,0)))</f>
        <v>#N/A</v>
      </c>
      <c r="D10" s="46" t="e">
        <f>IF(B10="",0,INDEX(月別売上報告pivot!$27:$58,MATCH(計算シート!B10,月別売上報告pivot!$A$27:$A$58,0),MATCH(計算シート!$B$1,月別売上報告pivot!$27:$27,0)))</f>
        <v>#N/A</v>
      </c>
    </row>
    <row r="11" spans="1:7" x14ac:dyDescent="0.55000000000000004">
      <c r="B11" t="str">
        <f>IF(台帳!V8="","",台帳!V8)</f>
        <v/>
      </c>
      <c r="C11" s="46">
        <f>IF(B11="",0,INDEX(月別売上報告pivot!$64:$96,MATCH(計算シート!B11,月別売上報告pivot!$A$64:$A$96,0),MATCH(計算シート!$B$1,月別売上報告pivot!$64:$64,0)))</f>
        <v>0</v>
      </c>
      <c r="D11" s="46">
        <f>IF(B11="",0,INDEX(月別売上報告pivot!$27:$58,MATCH(計算シート!B11,月別売上報告pivot!$A$27:$A$58,0),MATCH(計算シート!$B$1,月別売上報告pivot!$27:$27,0)))</f>
        <v>0</v>
      </c>
    </row>
    <row r="12" spans="1:7" x14ac:dyDescent="0.55000000000000004">
      <c r="B12" t="str">
        <f>IF(台帳!V9="","",台帳!V9)</f>
        <v/>
      </c>
      <c r="C12" s="46">
        <f>IF(B12="",0,INDEX(月別売上報告pivot!$64:$96,MATCH(計算シート!B12,月別売上報告pivot!$A$64:$A$96,0),MATCH(計算シート!$B$1,月別売上報告pivot!$64:$64,0)))</f>
        <v>0</v>
      </c>
      <c r="D12" s="46">
        <f>IF(B12="",0,INDEX(月別売上報告pivot!$27:$58,MATCH(計算シート!B12,月別売上報告pivot!$A$27:$A$58,0),MATCH(計算シート!$B$1,月別売上報告pivot!$27:$27,0)))</f>
        <v>0</v>
      </c>
    </row>
    <row r="13" spans="1:7" x14ac:dyDescent="0.55000000000000004">
      <c r="B13" t="str">
        <f>IF(台帳!V10="","",台帳!V10)</f>
        <v/>
      </c>
      <c r="C13" s="46">
        <f>IF(B13="",0,INDEX(月別売上報告pivot!$64:$96,MATCH(計算シート!B13,月別売上報告pivot!$A$64:$A$96,0),MATCH(計算シート!$B$1,月別売上報告pivot!$64:$64,0)))</f>
        <v>0</v>
      </c>
      <c r="D13" s="46">
        <f>IF(B13="",0,INDEX(月別売上報告pivot!$27:$58,MATCH(計算シート!B13,月別売上報告pivot!$A$27:$A$58,0),MATCH(計算シート!$B$1,月別売上報告pivot!$27:$27,0)))</f>
        <v>0</v>
      </c>
    </row>
    <row r="14" spans="1:7" x14ac:dyDescent="0.55000000000000004">
      <c r="B14" t="str">
        <f>IF(台帳!V11="","",台帳!V11)</f>
        <v/>
      </c>
      <c r="C14" s="46">
        <f>IF(B14="",0,INDEX(月別売上報告pivot!$64:$96,MATCH(計算シート!B14,月別売上報告pivot!$A$64:$A$96,0),MATCH(計算シート!$B$1,月別売上報告pivot!$64:$64,0)))</f>
        <v>0</v>
      </c>
      <c r="D14" s="46">
        <f>IF(B14="",0,INDEX(月別売上報告pivot!$27:$58,MATCH(計算シート!B14,月別売上報告pivot!$A$27:$A$58,0),MATCH(計算シート!$B$1,月別売上報告pivot!$27:$27,0)))</f>
        <v>0</v>
      </c>
    </row>
    <row r="15" spans="1:7" x14ac:dyDescent="0.55000000000000004">
      <c r="B15" t="str">
        <f>IF(台帳!V12="","",台帳!V12)</f>
        <v/>
      </c>
      <c r="C15" s="46">
        <f>IF(B15="",0,INDEX(月別売上報告pivot!$64:$96,MATCH(計算シート!B15,月別売上報告pivot!$A$64:$A$96,0),MATCH(計算シート!$B$1,月別売上報告pivot!$64:$64,0)))</f>
        <v>0</v>
      </c>
      <c r="D15" s="46">
        <f>IF(B15="",0,INDEX(月別売上報告pivot!$27:$58,MATCH(計算シート!B15,月別売上報告pivot!$A$27:$A$58,0),MATCH(計算シート!$B$1,月別売上報告pivot!$27:$27,0)))</f>
        <v>0</v>
      </c>
    </row>
    <row r="16" spans="1:7" x14ac:dyDescent="0.55000000000000004">
      <c r="B16" t="str">
        <f>IF(台帳!V13="","",台帳!V13)</f>
        <v/>
      </c>
      <c r="C16" s="46">
        <f>IF(B16="",0,INDEX(月別売上報告pivot!$64:$96,MATCH(計算シート!B16,月別売上報告pivot!$A$64:$A$96,0),MATCH(計算シート!$B$1,月別売上報告pivot!$64:$64,0)))</f>
        <v>0</v>
      </c>
      <c r="D16" s="46">
        <f>IF(B16="",0,INDEX(月別売上報告pivot!$27:$58,MATCH(計算シート!B16,月別売上報告pivot!$A$27:$A$58,0),MATCH(計算シート!$B$1,月別売上報告pivot!$27:$27,0)))</f>
        <v>0</v>
      </c>
    </row>
    <row r="17" spans="2:6" x14ac:dyDescent="0.55000000000000004">
      <c r="B17" t="str">
        <f>IF(台帳!V14="","",台帳!V14)</f>
        <v/>
      </c>
      <c r="C17" s="46">
        <f>IF(B17="",0,INDEX(月別売上報告pivot!$64:$96,MATCH(計算シート!B17,月別売上報告pivot!$A$64:$A$96,0),MATCH(計算シート!$B$1,月別売上報告pivot!$64:$64,0)))</f>
        <v>0</v>
      </c>
      <c r="D17" s="46">
        <f>IF(B17="",0,INDEX(月別売上報告pivot!$27:$58,MATCH(計算シート!B17,月別売上報告pivot!$A$27:$A$58,0),MATCH(計算シート!$B$1,月別売上報告pivot!$27:$27,0)))</f>
        <v>0</v>
      </c>
    </row>
    <row r="18" spans="2:6" x14ac:dyDescent="0.55000000000000004">
      <c r="B18" t="str">
        <f>IF(台帳!V15="","",台帳!V15)</f>
        <v/>
      </c>
      <c r="C18" s="46">
        <f>IF(B18="",0,INDEX(月別売上報告pivot!$64:$96,MATCH(計算シート!B18,月別売上報告pivot!$A$64:$A$96,0),MATCH(計算シート!$B$1,月別売上報告pivot!$64:$64,0)))</f>
        <v>0</v>
      </c>
      <c r="D18" s="46">
        <f>IF(B18="",0,INDEX(月別売上報告pivot!$27:$58,MATCH(計算シート!B18,月別売上報告pivot!$A$27:$A$58,0),MATCH(計算シート!$B$1,月別売上報告pivot!$27:$27,0)))</f>
        <v>0</v>
      </c>
    </row>
    <row r="19" spans="2:6" x14ac:dyDescent="0.55000000000000004">
      <c r="B19" t="str">
        <f>IF(台帳!V16="","",台帳!V16)</f>
        <v/>
      </c>
      <c r="C19" s="46">
        <f>IF(B19="",0,INDEX(月別売上報告pivot!$64:$96,MATCH(計算シート!B19,月別売上報告pivot!$A$64:$A$96,0),MATCH(計算シート!$B$1,月別売上報告pivot!$64:$64,0)))</f>
        <v>0</v>
      </c>
      <c r="D19" s="46">
        <f>IF(B19="",0,INDEX(月別売上報告pivot!$27:$58,MATCH(計算シート!B19,月別売上報告pivot!$A$27:$A$58,0),MATCH(計算シート!$B$1,月別売上報告pivot!$27:$27,0)))</f>
        <v>0</v>
      </c>
    </row>
    <row r="20" spans="2:6" x14ac:dyDescent="0.55000000000000004">
      <c r="B20" t="str">
        <f>IF(台帳!V17="","",台帳!V17)</f>
        <v/>
      </c>
      <c r="C20" s="46">
        <f>IF(B20="",0,INDEX(月別売上報告pivot!$64:$96,MATCH(計算シート!B20,月別売上報告pivot!$A$64:$A$96,0),MATCH(計算シート!$B$1,月別売上報告pivot!$64:$64,0)))</f>
        <v>0</v>
      </c>
      <c r="D20" s="46">
        <f>IF(B20="",0,INDEX(月別売上報告pivot!$27:$58,MATCH(計算シート!B20,月別売上報告pivot!$A$27:$A$58,0),MATCH(計算シート!$B$1,月別売上報告pivot!$27:$27,0)))</f>
        <v>0</v>
      </c>
    </row>
    <row r="21" spans="2:6" x14ac:dyDescent="0.55000000000000004">
      <c r="B21" t="str">
        <f>IF(台帳!V18="","",台帳!V18)</f>
        <v/>
      </c>
      <c r="C21" s="46">
        <f>IF(B21="",0,INDEX(月別売上報告pivot!$64:$96,MATCH(計算シート!B21,月別売上報告pivot!$A$64:$A$96,0),MATCH(計算シート!$B$1,月別売上報告pivot!$64:$64,0)))</f>
        <v>0</v>
      </c>
      <c r="D21" s="46">
        <f>IF(B21="",0,INDEX(月別売上報告pivot!$27:$58,MATCH(計算シート!B21,月別売上報告pivot!$A$27:$A$58,0),MATCH(計算シート!$B$1,月別売上報告pivot!$27:$27,0)))</f>
        <v>0</v>
      </c>
    </row>
    <row r="22" spans="2:6" x14ac:dyDescent="0.55000000000000004">
      <c r="B22" t="str">
        <f>IF(台帳!V19="","",台帳!V19)</f>
        <v/>
      </c>
      <c r="C22" s="46">
        <f>IF(B22="",0,INDEX(月別売上報告pivot!$64:$96,MATCH(計算シート!B22,月別売上報告pivot!$A$64:$A$96,0),MATCH(計算シート!$B$1,月別売上報告pivot!$64:$64,0)))</f>
        <v>0</v>
      </c>
      <c r="D22" s="46">
        <f>IF(B22="",0,INDEX(月別売上報告pivot!$27:$58,MATCH(計算シート!B22,月別売上報告pivot!$A$27:$A$58,0),MATCH(計算シート!$B$1,月別売上報告pivot!$27:$27,0)))</f>
        <v>0</v>
      </c>
    </row>
    <row r="23" spans="2:6" x14ac:dyDescent="0.55000000000000004">
      <c r="B23" t="str">
        <f>IF(台帳!V20="","",台帳!V20)</f>
        <v>END</v>
      </c>
      <c r="C23" s="46" t="e">
        <f>IF(B23="",0,INDEX(月別売上報告pivot!$64:$96,MATCH(計算シート!B23,月別売上報告pivot!$A$64:$A$96,0),MATCH(計算シート!$B$1,月別売上報告pivot!$64:$64,0)))</f>
        <v>#N/A</v>
      </c>
      <c r="D23" s="46" t="e">
        <f>IF(B23="",0,INDEX(月別売上報告pivot!$27:$58,MATCH(計算シート!B23,月別売上報告pivot!$A$27:$A$58,0),MATCH(計算シート!$B$1,月別売上報告pivot!$27:$27,0)))</f>
        <v>#N/A</v>
      </c>
    </row>
    <row r="25" spans="2:6" x14ac:dyDescent="0.55000000000000004">
      <c r="B25" t="s">
        <v>349</v>
      </c>
      <c r="C25" s="46" t="str">
        <f>IFERROR(HLOOKUP(B1,月別売上報告pivot!16:17,2,FALSE),"error")</f>
        <v>error</v>
      </c>
      <c r="F25" t="s">
        <v>341</v>
      </c>
    </row>
    <row r="27" spans="2:6" x14ac:dyDescent="0.55000000000000004">
      <c r="B27" t="s">
        <v>244</v>
      </c>
      <c r="C27" s="46" t="e">
        <f>HLOOKUP(B1,月別売上報告pivot!102:103,2,FALSE)</f>
        <v>#N/A</v>
      </c>
    </row>
    <row r="30" spans="2:6" x14ac:dyDescent="0.55000000000000004">
      <c r="B30" t="s">
        <v>350</v>
      </c>
      <c r="C30" s="46" t="str">
        <f>IFERROR(HLOOKUP(B1,月別売上報告pivot!146:147,2,FALSE),"error")</f>
        <v>error</v>
      </c>
      <c r="F30" t="s">
        <v>342</v>
      </c>
    </row>
    <row r="32" spans="2:6" x14ac:dyDescent="0.55000000000000004">
      <c r="B32" t="s">
        <v>344</v>
      </c>
      <c r="C32" s="46" t="s">
        <v>256</v>
      </c>
      <c r="D32" s="46" t="s">
        <v>46</v>
      </c>
    </row>
    <row r="33" spans="2:7" x14ac:dyDescent="0.55000000000000004">
      <c r="B33" t="str">
        <f>IF(台帳!L3="","",台帳!L3)</f>
        <v>伊那</v>
      </c>
      <c r="C33" s="46" t="e">
        <f>IF(B33="",0,INDEX(月別売上報告pivot!$114:$143,MATCH(計算シート!B33,月別売上報告pivot!$A$114:$A$143,0),MATCH(計算シート!$B$1,月別売上報告pivot!$114:$114,0)))</f>
        <v>#N/A</v>
      </c>
      <c r="D33" s="46" t="e">
        <f>IF(B33="",0,INDEX(月別売上報告pivot!$153:$183,MATCH(計算シート!B33,月別売上報告pivot!$A$153:$A$183,0),MATCH(計算シート!$B$1,月別売上報告pivot!$153:$153,0)))</f>
        <v>#N/A</v>
      </c>
      <c r="F33" t="s">
        <v>256</v>
      </c>
      <c r="G33" t="s">
        <v>347</v>
      </c>
    </row>
    <row r="34" spans="2:7" x14ac:dyDescent="0.55000000000000004">
      <c r="B34" t="str">
        <f>IF(台帳!L4="","",台帳!L4)</f>
        <v>諏訪</v>
      </c>
      <c r="C34" s="46" t="e">
        <f>IF(B34="",0,INDEX(月別売上報告pivot!$114:$143,MATCH(計算シート!B34,月別売上報告pivot!$A$114:$A$143,0),MATCH(計算シート!$B$1,月別売上報告pivot!$114:$114,0)))</f>
        <v>#N/A</v>
      </c>
      <c r="D34" s="46" t="e">
        <f>IF(B34="",0,INDEX(月別売上報告pivot!$153:$183,MATCH(計算シート!B34,月別売上報告pivot!$A$153:$A$183,0),MATCH(計算シート!$B$1,月別売上報告pivot!$153:$153,0)))</f>
        <v>#N/A</v>
      </c>
      <c r="F34" t="s">
        <v>46</v>
      </c>
      <c r="G34" t="s">
        <v>346</v>
      </c>
    </row>
    <row r="35" spans="2:7" x14ac:dyDescent="0.55000000000000004">
      <c r="B35" t="str">
        <f>IF(台帳!L5="","",台帳!L5)</f>
        <v>飯田</v>
      </c>
      <c r="C35" s="46" t="e">
        <f>IF(B35="",0,INDEX(月別売上報告pivot!$114:$143,MATCH(計算シート!B35,月別売上報告pivot!$A$114:$A$143,0),MATCH(計算シート!$B$1,月別売上報告pivot!$114:$114,0)))</f>
        <v>#N/A</v>
      </c>
      <c r="D35" s="46" t="e">
        <f>IF(B35="",0,INDEX(月別売上報告pivot!$153:$183,MATCH(計算シート!B35,月別売上報告pivot!$A$153:$A$183,0),MATCH(計算シート!$B$1,月別売上報告pivot!$153:$153,0)))</f>
        <v>#N/A</v>
      </c>
    </row>
    <row r="36" spans="2:7" x14ac:dyDescent="0.55000000000000004">
      <c r="B36" t="str">
        <f>IF(台帳!L6="","",台帳!L6)</f>
        <v/>
      </c>
      <c r="C36" s="46">
        <f>IF(B36="",0,INDEX(月別売上報告pivot!$114:$143,MATCH(計算シート!B36,月別売上報告pivot!$A$114:$A$143,0),MATCH(計算シート!$B$1,月別売上報告pivot!$114:$114,0)))</f>
        <v>0</v>
      </c>
      <c r="D36" s="46">
        <f>IF(B36="",0,INDEX(月別売上報告pivot!$153:$183,MATCH(計算シート!B36,月別売上報告pivot!$A$153:$A$183,0),MATCH(計算シート!$B$1,月別売上報告pivot!$153:$153,0)))</f>
        <v>0</v>
      </c>
    </row>
    <row r="37" spans="2:7" x14ac:dyDescent="0.55000000000000004">
      <c r="B37" t="str">
        <f>IF(台帳!L7="","",台帳!L7)</f>
        <v/>
      </c>
      <c r="C37" s="46">
        <f>IF(B37="",0,INDEX(月別売上報告pivot!$114:$143,MATCH(計算シート!B37,月別売上報告pivot!$A$114:$A$143,0),MATCH(計算シート!$B$1,月別売上報告pivot!$114:$114,0)))</f>
        <v>0</v>
      </c>
      <c r="D37" s="46">
        <f>IF(B37="",0,INDEX(月別売上報告pivot!$153:$183,MATCH(計算シート!B37,月別売上報告pivot!$A$153:$A$183,0),MATCH(計算シート!$B$1,月別売上報告pivot!$153:$153,0)))</f>
        <v>0</v>
      </c>
    </row>
    <row r="38" spans="2:7" x14ac:dyDescent="0.55000000000000004">
      <c r="B38" t="str">
        <f>IF(台帳!L8="","",台帳!L8)</f>
        <v/>
      </c>
      <c r="C38" s="46">
        <f>IF(B38="",0,INDEX(月別売上報告pivot!$114:$143,MATCH(計算シート!B38,月別売上報告pivot!$A$114:$A$143,0),MATCH(計算シート!$B$1,月別売上報告pivot!$114:$114,0)))</f>
        <v>0</v>
      </c>
      <c r="D38" s="46">
        <f>IF(B38="",0,INDEX(月別売上報告pivot!$153:$183,MATCH(計算シート!B38,月別売上報告pivot!$A$153:$A$183,0),MATCH(計算シート!$B$1,月別売上報告pivot!$153:$153,0)))</f>
        <v>0</v>
      </c>
    </row>
    <row r="39" spans="2:7" x14ac:dyDescent="0.55000000000000004">
      <c r="B39" t="str">
        <f>IF(台帳!L9="","",台帳!L9)</f>
        <v/>
      </c>
      <c r="C39" s="46">
        <f>IF(B39="",0,INDEX(月別売上報告pivot!$114:$143,MATCH(計算シート!B39,月別売上報告pivot!$A$114:$A$143,0),MATCH(計算シート!$B$1,月別売上報告pivot!$114:$114,0)))</f>
        <v>0</v>
      </c>
      <c r="D39" s="46">
        <f>IF(B39="",0,INDEX(月別売上報告pivot!$153:$183,MATCH(計算シート!B39,月別売上報告pivot!$A$153:$A$183,0),MATCH(計算シート!$B$1,月別売上報告pivot!$153:$153,0)))</f>
        <v>0</v>
      </c>
    </row>
    <row r="40" spans="2:7" x14ac:dyDescent="0.55000000000000004">
      <c r="B40" t="str">
        <f>IF(台帳!L10="","",台帳!L10)</f>
        <v/>
      </c>
      <c r="C40" s="46">
        <f>IF(B40="",0,INDEX(月別売上報告pivot!$114:$143,MATCH(計算シート!B40,月別売上報告pivot!$A$114:$A$143,0),MATCH(計算シート!$B$1,月別売上報告pivot!$114:$114,0)))</f>
        <v>0</v>
      </c>
      <c r="D40" s="46">
        <f>IF(B40="",0,INDEX(月別売上報告pivot!$153:$183,MATCH(計算シート!B40,月別売上報告pivot!$A$153:$A$183,0),MATCH(計算シート!$B$1,月別売上報告pivot!$153:$153,0)))</f>
        <v>0</v>
      </c>
    </row>
    <row r="41" spans="2:7" x14ac:dyDescent="0.55000000000000004">
      <c r="B41" t="str">
        <f>IF(台帳!L11="","",台帳!L11)</f>
        <v/>
      </c>
      <c r="C41" s="46">
        <f>IF(B41="",0,INDEX(月別売上報告pivot!$114:$143,MATCH(計算シート!B41,月別売上報告pivot!$A$114:$A$143,0),MATCH(計算シート!$B$1,月別売上報告pivot!$114:$114,0)))</f>
        <v>0</v>
      </c>
      <c r="D41" s="46">
        <f>IF(B41="",0,INDEX(月別売上報告pivot!$153:$183,MATCH(計算シート!B41,月別売上報告pivot!$A$153:$A$183,0),MATCH(計算シート!$B$1,月別売上報告pivot!$153:$153,0)))</f>
        <v>0</v>
      </c>
    </row>
    <row r="42" spans="2:7" x14ac:dyDescent="0.55000000000000004">
      <c r="B42" t="str">
        <f>IF(台帳!L12="","",台帳!L12)</f>
        <v/>
      </c>
      <c r="C42" s="46">
        <f>IF(B42="",0,INDEX(月別売上報告pivot!$114:$143,MATCH(計算シート!B42,月別売上報告pivot!$A$114:$A$143,0),MATCH(計算シート!$B$1,月別売上報告pivot!$114:$114,0)))</f>
        <v>0</v>
      </c>
      <c r="D42" s="46">
        <f>IF(B42="",0,INDEX(月別売上報告pivot!$153:$183,MATCH(計算シート!B42,月別売上報告pivot!$A$153:$A$183,0),MATCH(計算シート!$B$1,月別売上報告pivot!$153:$153,0)))</f>
        <v>0</v>
      </c>
    </row>
    <row r="43" spans="2:7" x14ac:dyDescent="0.55000000000000004">
      <c r="B43" t="str">
        <f>IF(台帳!L13="","",台帳!L13)</f>
        <v/>
      </c>
      <c r="C43" s="46">
        <f>IF(B43="",0,INDEX(月別売上報告pivot!$114:$143,MATCH(計算シート!B43,月別売上報告pivot!$A$114:$A$143,0),MATCH(計算シート!$B$1,月別売上報告pivot!$114:$114,0)))</f>
        <v>0</v>
      </c>
      <c r="D43" s="46">
        <f>IF(B43="",0,INDEX(月別売上報告pivot!$153:$183,MATCH(計算シート!B43,月別売上報告pivot!$A$153:$A$183,0),MATCH(計算シート!$B$1,月別売上報告pivot!$153:$153,0)))</f>
        <v>0</v>
      </c>
    </row>
    <row r="44" spans="2:7" x14ac:dyDescent="0.55000000000000004">
      <c r="B44" t="str">
        <f>IF(台帳!L14="","",台帳!L14)</f>
        <v/>
      </c>
      <c r="C44" s="46">
        <f>IF(B44="",0,INDEX(月別売上報告pivot!$114:$143,MATCH(計算シート!B44,月別売上報告pivot!$A$114:$A$143,0),MATCH(計算シート!$B$1,月別売上報告pivot!$114:$114,0)))</f>
        <v>0</v>
      </c>
      <c r="D44" s="46">
        <f>IF(B44="",0,INDEX(月別売上報告pivot!$153:$183,MATCH(計算シート!B44,月別売上報告pivot!$A$153:$A$183,0),MATCH(計算シート!$B$1,月別売上報告pivot!$153:$153,0)))</f>
        <v>0</v>
      </c>
    </row>
    <row r="45" spans="2:7" x14ac:dyDescent="0.55000000000000004">
      <c r="B45" t="str">
        <f>IF(台帳!L15="","",台帳!L15)</f>
        <v/>
      </c>
      <c r="C45" s="46">
        <f>IF(B45="",0,INDEX(月別売上報告pivot!$114:$143,MATCH(計算シート!B45,月別売上報告pivot!$A$114:$A$143,0),MATCH(計算シート!$B$1,月別売上報告pivot!$114:$114,0)))</f>
        <v>0</v>
      </c>
      <c r="D45" s="46">
        <f>IF(B45="",0,INDEX(月別売上報告pivot!$153:$183,MATCH(計算シート!B45,月別売上報告pivot!$A$153:$A$183,0),MATCH(計算シート!$B$1,月別売上報告pivot!$153:$153,0)))</f>
        <v>0</v>
      </c>
    </row>
    <row r="46" spans="2:7" x14ac:dyDescent="0.55000000000000004">
      <c r="B46" t="str">
        <f>IF(台帳!L16="","",台帳!L16)</f>
        <v/>
      </c>
      <c r="C46" s="46">
        <f>IF(B46="",0,INDEX(月別売上報告pivot!$114:$143,MATCH(計算シート!B46,月別売上報告pivot!$A$114:$A$143,0),MATCH(計算シート!$B$1,月別売上報告pivot!$114:$114,0)))</f>
        <v>0</v>
      </c>
      <c r="D46" s="46">
        <f>IF(B46="",0,INDEX(月別売上報告pivot!$153:$183,MATCH(計算シート!B46,月別売上報告pivot!$A$153:$A$183,0),MATCH(計算シート!$B$1,月別売上報告pivot!$153:$153,0)))</f>
        <v>0</v>
      </c>
    </row>
    <row r="47" spans="2:7" x14ac:dyDescent="0.55000000000000004">
      <c r="B47" t="str">
        <f>IF(台帳!L17="","",台帳!L17)</f>
        <v/>
      </c>
      <c r="C47" s="46">
        <f>IF(B47="",0,INDEX(月別売上報告pivot!$114:$143,MATCH(計算シート!B47,月別売上報告pivot!$A$114:$A$143,0),MATCH(計算シート!$B$1,月別売上報告pivot!$114:$114,0)))</f>
        <v>0</v>
      </c>
      <c r="D47" s="46">
        <f>IF(B47="",0,INDEX(月別売上報告pivot!$153:$183,MATCH(計算シート!B47,月別売上報告pivot!$A$153:$A$183,0),MATCH(計算シート!$B$1,月別売上報告pivot!$153:$153,0)))</f>
        <v>0</v>
      </c>
    </row>
    <row r="48" spans="2:7" x14ac:dyDescent="0.55000000000000004">
      <c r="B48" t="str">
        <f>IF(台帳!L18="","",台帳!L18)</f>
        <v/>
      </c>
      <c r="C48" s="46">
        <f>IF(B48="",0,INDEX(月別売上報告pivot!$114:$143,MATCH(計算シート!B48,月別売上報告pivot!$A$114:$A$143,0),MATCH(計算シート!$B$1,月別売上報告pivot!$114:$114,0)))</f>
        <v>0</v>
      </c>
      <c r="D48" s="46">
        <f>IF(B48="",0,INDEX(月別売上報告pivot!$153:$183,MATCH(計算シート!B48,月別売上報告pivot!$A$153:$A$183,0),MATCH(計算シート!$B$1,月別売上報告pivot!$153:$153,0)))</f>
        <v>0</v>
      </c>
    </row>
    <row r="49" spans="2:5" x14ac:dyDescent="0.55000000000000004">
      <c r="B49" t="str">
        <f>IF(台帳!L19="","",台帳!L19)</f>
        <v/>
      </c>
      <c r="C49" s="46">
        <f>IF(B49="",0,INDEX(月別売上報告pivot!$114:$143,MATCH(計算シート!B49,月別売上報告pivot!$A$114:$A$143,0),MATCH(計算シート!$B$1,月別売上報告pivot!$114:$114,0)))</f>
        <v>0</v>
      </c>
      <c r="D49" s="46">
        <f>IF(B49="",0,INDEX(月別売上報告pivot!$153:$183,MATCH(計算シート!B49,月別売上報告pivot!$A$153:$A$183,0),MATCH(計算シート!$B$1,月別売上報告pivot!$153:$153,0)))</f>
        <v>0</v>
      </c>
    </row>
    <row r="50" spans="2:5" x14ac:dyDescent="0.55000000000000004">
      <c r="B50" t="str">
        <f>IF(台帳!L20="","",台帳!L20)</f>
        <v>END</v>
      </c>
      <c r="C50" s="46" t="e">
        <f>IF(B50="",0,INDEX(月別売上報告pivot!$114:$143,MATCH(計算シート!B50,月別売上報告pivot!$A$114:$A$143,0),MATCH(計算シート!$B$1,月別売上報告pivot!$114:$114,0)))</f>
        <v>#N/A</v>
      </c>
      <c r="D50" s="46" t="e">
        <f>IF(B50="",0,INDEX(月別売上報告pivot!$153:$183,MATCH(計算シート!B50,月別売上報告pivot!$A$153:$A$183,0),MATCH(計算シート!$B$1,月別売上報告pivot!$153:$153,0)))</f>
        <v>#N/A</v>
      </c>
    </row>
    <row r="52" spans="2:5" x14ac:dyDescent="0.55000000000000004">
      <c r="B52" t="s">
        <v>255</v>
      </c>
      <c r="C52" s="46" t="e">
        <f>HLOOKUP(B1,月別売上報告pivot!186:187,2,FALSE)</f>
        <v>#N/A</v>
      </c>
    </row>
    <row r="54" spans="2:5" x14ac:dyDescent="0.55000000000000004">
      <c r="B54" t="s">
        <v>195</v>
      </c>
      <c r="C54" s="46">
        <f>GETPIVOTDATA("仕入金額",月別売上報告pivot!$A$303)</f>
        <v>330</v>
      </c>
      <c r="E54" t="s">
        <v>348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383"/>
  <sheetViews>
    <sheetView workbookViewId="0">
      <selection activeCell="E6" sqref="E6"/>
    </sheetView>
  </sheetViews>
  <sheetFormatPr defaultRowHeight="18" x14ac:dyDescent="0.55000000000000004"/>
  <cols>
    <col min="1" max="2" width="10.75" bestFit="1" customWidth="1"/>
    <col min="3" max="3" width="7.6640625" bestFit="1" customWidth="1"/>
    <col min="4" max="4" width="6.5" bestFit="1" customWidth="1"/>
    <col min="5" max="5" width="5" bestFit="1" customWidth="1"/>
    <col min="6" max="6" width="6.5" bestFit="1" customWidth="1"/>
    <col min="7" max="7" width="7.6640625" bestFit="1" customWidth="1"/>
    <col min="8" max="8" width="8.75" bestFit="1" customWidth="1"/>
    <col min="9" max="12" width="7.6640625" bestFit="1" customWidth="1"/>
    <col min="13" max="14" width="8.75" bestFit="1" customWidth="1"/>
    <col min="15" max="19" width="7.6640625" bestFit="1" customWidth="1"/>
    <col min="20" max="20" width="8.75" bestFit="1" customWidth="1"/>
    <col min="21" max="22" width="7.6640625" bestFit="1" customWidth="1"/>
    <col min="23" max="23" width="8.75" bestFit="1" customWidth="1"/>
    <col min="24" max="25" width="7.6640625" bestFit="1" customWidth="1"/>
    <col min="26" max="26" width="8.75" bestFit="1" customWidth="1"/>
    <col min="27" max="29" width="7.6640625" bestFit="1" customWidth="1"/>
    <col min="30" max="31" width="8.75" bestFit="1" customWidth="1"/>
    <col min="32" max="33" width="7.6640625" bestFit="1" customWidth="1"/>
    <col min="34" max="34" width="8.75" bestFit="1" customWidth="1"/>
    <col min="35" max="37" width="7.6640625" bestFit="1" customWidth="1"/>
    <col min="38" max="38" width="5.6640625" bestFit="1" customWidth="1"/>
    <col min="39" max="41" width="8.75" bestFit="1" customWidth="1"/>
    <col min="42" max="42" width="8.9140625" bestFit="1" customWidth="1"/>
    <col min="43" max="43" width="5.4140625" bestFit="1" customWidth="1"/>
    <col min="44" max="44" width="14.58203125" bestFit="1" customWidth="1"/>
    <col min="45" max="45" width="10.6640625" bestFit="1" customWidth="1"/>
    <col min="46" max="46" width="21" bestFit="1" customWidth="1"/>
    <col min="47" max="47" width="17.08203125" bestFit="1" customWidth="1"/>
  </cols>
  <sheetData>
    <row r="2" spans="1:4" x14ac:dyDescent="0.55000000000000004">
      <c r="A2" t="s">
        <v>189</v>
      </c>
    </row>
    <row r="3" spans="1:4" x14ac:dyDescent="0.55000000000000004">
      <c r="A3" s="12" t="s">
        <v>243</v>
      </c>
      <c r="B3" t="s">
        <v>188</v>
      </c>
    </row>
    <row r="5" spans="1:4" x14ac:dyDescent="0.55000000000000004">
      <c r="B5" s="12" t="s">
        <v>67</v>
      </c>
    </row>
    <row r="6" spans="1:4" x14ac:dyDescent="0.55000000000000004">
      <c r="C6" t="s">
        <v>60</v>
      </c>
      <c r="D6" t="s">
        <v>61</v>
      </c>
    </row>
    <row r="7" spans="1:4" x14ac:dyDescent="0.55000000000000004">
      <c r="A7" t="s">
        <v>192</v>
      </c>
      <c r="B7" s="177">
        <v>0</v>
      </c>
      <c r="C7" s="177"/>
      <c r="D7" s="177">
        <v>0</v>
      </c>
    </row>
    <row r="11" spans="1:4" x14ac:dyDescent="0.55000000000000004">
      <c r="A11" t="s">
        <v>194</v>
      </c>
    </row>
    <row r="12" spans="1:4" x14ac:dyDescent="0.55000000000000004">
      <c r="A12" s="12" t="s">
        <v>243</v>
      </c>
      <c r="B12" t="s">
        <v>188</v>
      </c>
    </row>
    <row r="13" spans="1:4" x14ac:dyDescent="0.55000000000000004">
      <c r="A13" s="12" t="s">
        <v>102</v>
      </c>
      <c r="B13" t="s">
        <v>109</v>
      </c>
    </row>
    <row r="15" spans="1:4" x14ac:dyDescent="0.55000000000000004">
      <c r="B15" s="12" t="s">
        <v>67</v>
      </c>
    </row>
    <row r="16" spans="1:4" x14ac:dyDescent="0.55000000000000004">
      <c r="C16" t="s">
        <v>61</v>
      </c>
    </row>
    <row r="17" spans="1:4" x14ac:dyDescent="0.55000000000000004">
      <c r="A17" t="s">
        <v>181</v>
      </c>
      <c r="B17" s="177"/>
      <c r="C17" s="177"/>
    </row>
    <row r="22" spans="1:4" x14ac:dyDescent="0.55000000000000004">
      <c r="A22" t="s">
        <v>244</v>
      </c>
    </row>
    <row r="24" spans="1:4" x14ac:dyDescent="0.55000000000000004">
      <c r="A24" s="12" t="s">
        <v>243</v>
      </c>
      <c r="B24" t="s">
        <v>188</v>
      </c>
    </row>
    <row r="26" spans="1:4" x14ac:dyDescent="0.55000000000000004">
      <c r="A26" s="12" t="s">
        <v>297</v>
      </c>
      <c r="B26" s="12" t="s">
        <v>67</v>
      </c>
    </row>
    <row r="27" spans="1:4" x14ac:dyDescent="0.55000000000000004">
      <c r="A27" s="12" t="s">
        <v>59</v>
      </c>
      <c r="C27" t="s">
        <v>60</v>
      </c>
      <c r="D27" t="s">
        <v>61</v>
      </c>
    </row>
    <row r="28" spans="1:4" x14ac:dyDescent="0.55000000000000004">
      <c r="A28" s="13" t="s">
        <v>184</v>
      </c>
      <c r="B28" s="177">
        <v>1</v>
      </c>
      <c r="C28" s="177"/>
      <c r="D28" s="177">
        <v>1</v>
      </c>
    </row>
    <row r="29" spans="1:4" x14ac:dyDescent="0.55000000000000004">
      <c r="A29" s="13" t="s">
        <v>204</v>
      </c>
      <c r="B29" s="177">
        <v>1</v>
      </c>
      <c r="C29" s="177"/>
      <c r="D29" s="177">
        <v>1</v>
      </c>
    </row>
    <row r="30" spans="1:4" x14ac:dyDescent="0.55000000000000004">
      <c r="A30" s="13" t="s">
        <v>185</v>
      </c>
      <c r="B30" s="177">
        <v>1</v>
      </c>
      <c r="C30" s="177"/>
      <c r="D30" s="177">
        <v>1</v>
      </c>
    </row>
    <row r="31" spans="1:4" x14ac:dyDescent="0.55000000000000004">
      <c r="A31" s="13" t="s">
        <v>240</v>
      </c>
      <c r="B31" s="177">
        <v>1</v>
      </c>
      <c r="C31" s="177"/>
      <c r="D31" s="177">
        <v>1</v>
      </c>
    </row>
    <row r="32" spans="1:4" x14ac:dyDescent="0.55000000000000004">
      <c r="A32" s="13" t="s">
        <v>60</v>
      </c>
      <c r="B32" s="177"/>
      <c r="C32" s="177"/>
      <c r="D32" s="177"/>
    </row>
    <row r="33" spans="1:4" x14ac:dyDescent="0.55000000000000004">
      <c r="A33" s="13" t="s">
        <v>334</v>
      </c>
      <c r="B33" s="177">
        <v>1</v>
      </c>
      <c r="C33" s="177"/>
      <c r="D33" s="177">
        <v>1</v>
      </c>
    </row>
    <row r="34" spans="1:4" x14ac:dyDescent="0.55000000000000004">
      <c r="A34" s="13" t="s">
        <v>361</v>
      </c>
      <c r="B34" s="177">
        <v>1</v>
      </c>
      <c r="C34" s="177"/>
      <c r="D34" s="177">
        <v>1</v>
      </c>
    </row>
    <row r="35" spans="1:4" x14ac:dyDescent="0.55000000000000004">
      <c r="A35" s="13" t="s">
        <v>61</v>
      </c>
      <c r="B35" s="177">
        <v>6</v>
      </c>
      <c r="C35" s="177"/>
      <c r="D35" s="177">
        <v>6</v>
      </c>
    </row>
    <row r="36" spans="1:4" x14ac:dyDescent="0.55000000000000004">
      <c r="A36" s="13"/>
    </row>
    <row r="37" spans="1:4" x14ac:dyDescent="0.55000000000000004">
      <c r="A37" s="13"/>
    </row>
    <row r="38" spans="1:4" x14ac:dyDescent="0.55000000000000004">
      <c r="A38" s="13"/>
    </row>
    <row r="39" spans="1:4" x14ac:dyDescent="0.55000000000000004">
      <c r="A39" s="13"/>
    </row>
    <row r="40" spans="1:4" x14ac:dyDescent="0.55000000000000004">
      <c r="A40" s="13"/>
    </row>
    <row r="41" spans="1:4" x14ac:dyDescent="0.55000000000000004">
      <c r="A41" s="13"/>
    </row>
    <row r="42" spans="1:4" x14ac:dyDescent="0.55000000000000004">
      <c r="A42" s="13"/>
    </row>
    <row r="43" spans="1:4" x14ac:dyDescent="0.55000000000000004">
      <c r="A43" s="13"/>
    </row>
    <row r="44" spans="1:4" x14ac:dyDescent="0.55000000000000004">
      <c r="A44" s="13"/>
    </row>
    <row r="45" spans="1:4" x14ac:dyDescent="0.55000000000000004">
      <c r="A45" s="13"/>
    </row>
    <row r="46" spans="1:4" x14ac:dyDescent="0.55000000000000004">
      <c r="A46" s="13"/>
    </row>
    <row r="47" spans="1:4" x14ac:dyDescent="0.55000000000000004">
      <c r="A47" s="13"/>
    </row>
    <row r="48" spans="1:4" x14ac:dyDescent="0.55000000000000004">
      <c r="A48" s="13"/>
    </row>
    <row r="49" spans="1:4" x14ac:dyDescent="0.55000000000000004">
      <c r="A49" s="13"/>
    </row>
    <row r="50" spans="1:4" x14ac:dyDescent="0.55000000000000004">
      <c r="A50" s="13"/>
    </row>
    <row r="51" spans="1:4" x14ac:dyDescent="0.55000000000000004">
      <c r="A51" s="13"/>
    </row>
    <row r="52" spans="1:4" x14ac:dyDescent="0.55000000000000004">
      <c r="A52" s="13"/>
    </row>
    <row r="59" spans="1:4" x14ac:dyDescent="0.55000000000000004">
      <c r="A59" t="s">
        <v>261</v>
      </c>
    </row>
    <row r="61" spans="1:4" x14ac:dyDescent="0.55000000000000004">
      <c r="A61" s="12" t="s">
        <v>243</v>
      </c>
      <c r="B61" t="s">
        <v>188</v>
      </c>
    </row>
    <row r="63" spans="1:4" x14ac:dyDescent="0.55000000000000004">
      <c r="A63" s="12" t="s">
        <v>192</v>
      </c>
      <c r="B63" s="12" t="s">
        <v>67</v>
      </c>
    </row>
    <row r="64" spans="1:4" x14ac:dyDescent="0.55000000000000004">
      <c r="A64" s="12" t="s">
        <v>59</v>
      </c>
      <c r="C64" t="s">
        <v>353</v>
      </c>
      <c r="D64" t="s">
        <v>61</v>
      </c>
    </row>
    <row r="65" spans="1:4" x14ac:dyDescent="0.55000000000000004">
      <c r="A65" s="13" t="s">
        <v>184</v>
      </c>
      <c r="B65" s="177">
        <v>0</v>
      </c>
      <c r="C65" s="177"/>
      <c r="D65" s="177">
        <v>0</v>
      </c>
    </row>
    <row r="66" spans="1:4" x14ac:dyDescent="0.55000000000000004">
      <c r="A66" s="13" t="s">
        <v>204</v>
      </c>
      <c r="B66" s="177">
        <v>0</v>
      </c>
      <c r="C66" s="177"/>
      <c r="D66" s="177">
        <v>0</v>
      </c>
    </row>
    <row r="67" spans="1:4" x14ac:dyDescent="0.55000000000000004">
      <c r="A67" s="13" t="s">
        <v>185</v>
      </c>
      <c r="B67" s="177">
        <v>0</v>
      </c>
      <c r="C67" s="177"/>
      <c r="D67" s="177">
        <v>0</v>
      </c>
    </row>
    <row r="68" spans="1:4" x14ac:dyDescent="0.55000000000000004">
      <c r="A68" s="13" t="s">
        <v>240</v>
      </c>
      <c r="B68" s="177">
        <v>0</v>
      </c>
      <c r="C68" s="177"/>
      <c r="D68" s="177">
        <v>0</v>
      </c>
    </row>
    <row r="69" spans="1:4" x14ac:dyDescent="0.55000000000000004">
      <c r="A69" s="13" t="s">
        <v>60</v>
      </c>
      <c r="B69" s="177">
        <v>0</v>
      </c>
      <c r="C69" s="177"/>
      <c r="D69" s="177">
        <v>0</v>
      </c>
    </row>
    <row r="70" spans="1:4" x14ac:dyDescent="0.55000000000000004">
      <c r="A70" s="13" t="s">
        <v>334</v>
      </c>
      <c r="B70" s="177">
        <v>0</v>
      </c>
      <c r="C70" s="177"/>
      <c r="D70" s="177">
        <v>0</v>
      </c>
    </row>
    <row r="71" spans="1:4" x14ac:dyDescent="0.55000000000000004">
      <c r="A71" s="13" t="s">
        <v>361</v>
      </c>
      <c r="B71" s="177">
        <v>0</v>
      </c>
      <c r="C71" s="177"/>
      <c r="D71" s="177">
        <v>0</v>
      </c>
    </row>
    <row r="72" spans="1:4" x14ac:dyDescent="0.55000000000000004">
      <c r="A72" s="13" t="s">
        <v>61</v>
      </c>
      <c r="B72" s="177">
        <v>0</v>
      </c>
      <c r="C72" s="177"/>
      <c r="D72" s="177">
        <v>0</v>
      </c>
    </row>
    <row r="73" spans="1:4" x14ac:dyDescent="0.55000000000000004">
      <c r="A73" s="13"/>
    </row>
    <row r="74" spans="1:4" x14ac:dyDescent="0.55000000000000004">
      <c r="A74" s="13"/>
    </row>
    <row r="75" spans="1:4" x14ac:dyDescent="0.55000000000000004">
      <c r="A75" s="13"/>
    </row>
    <row r="76" spans="1:4" x14ac:dyDescent="0.55000000000000004">
      <c r="A76" s="13"/>
    </row>
    <row r="77" spans="1:4" x14ac:dyDescent="0.55000000000000004">
      <c r="A77" s="13"/>
    </row>
    <row r="78" spans="1:4" x14ac:dyDescent="0.55000000000000004">
      <c r="A78" s="13"/>
    </row>
    <row r="79" spans="1:4" x14ac:dyDescent="0.55000000000000004">
      <c r="A79" s="13"/>
    </row>
    <row r="80" spans="1:4" x14ac:dyDescent="0.55000000000000004">
      <c r="A80" s="13"/>
    </row>
    <row r="81" spans="1:1" x14ac:dyDescent="0.55000000000000004">
      <c r="A81" s="13"/>
    </row>
    <row r="82" spans="1:1" x14ac:dyDescent="0.55000000000000004">
      <c r="A82" s="13"/>
    </row>
    <row r="83" spans="1:1" x14ac:dyDescent="0.55000000000000004">
      <c r="A83" s="13"/>
    </row>
    <row r="84" spans="1:1" x14ac:dyDescent="0.55000000000000004">
      <c r="A84" s="13"/>
    </row>
    <row r="85" spans="1:1" x14ac:dyDescent="0.55000000000000004">
      <c r="A85" s="13"/>
    </row>
    <row r="86" spans="1:1" x14ac:dyDescent="0.55000000000000004">
      <c r="A86" s="13"/>
    </row>
    <row r="87" spans="1:1" x14ac:dyDescent="0.55000000000000004">
      <c r="A87" s="13"/>
    </row>
    <row r="88" spans="1:1" x14ac:dyDescent="0.55000000000000004">
      <c r="A88" s="13"/>
    </row>
    <row r="89" spans="1:1" x14ac:dyDescent="0.55000000000000004">
      <c r="A89" s="13"/>
    </row>
    <row r="90" spans="1:1" x14ac:dyDescent="0.55000000000000004">
      <c r="A90" s="13"/>
    </row>
    <row r="97" spans="1:4" x14ac:dyDescent="0.55000000000000004">
      <c r="A97" t="s">
        <v>244</v>
      </c>
    </row>
    <row r="99" spans="1:4" x14ac:dyDescent="0.55000000000000004">
      <c r="A99" s="12" t="s">
        <v>243</v>
      </c>
      <c r="B99" t="s">
        <v>188</v>
      </c>
    </row>
    <row r="101" spans="1:4" x14ac:dyDescent="0.55000000000000004">
      <c r="B101" s="12" t="s">
        <v>67</v>
      </c>
    </row>
    <row r="102" spans="1:4" x14ac:dyDescent="0.55000000000000004">
      <c r="C102" t="s">
        <v>60</v>
      </c>
      <c r="D102" t="s">
        <v>61</v>
      </c>
    </row>
    <row r="103" spans="1:4" x14ac:dyDescent="0.55000000000000004">
      <c r="A103" t="s">
        <v>297</v>
      </c>
      <c r="B103" s="177">
        <v>6</v>
      </c>
      <c r="C103" s="177"/>
      <c r="D103" s="177">
        <v>6</v>
      </c>
    </row>
    <row r="112" spans="1:4" x14ac:dyDescent="0.55000000000000004">
      <c r="A112" t="s">
        <v>251</v>
      </c>
    </row>
    <row r="113" spans="1:5" x14ac:dyDescent="0.55000000000000004">
      <c r="A113" s="12" t="s">
        <v>181</v>
      </c>
      <c r="B113" s="12" t="s">
        <v>67</v>
      </c>
    </row>
    <row r="114" spans="1:5" x14ac:dyDescent="0.55000000000000004">
      <c r="A114" s="12" t="s">
        <v>59</v>
      </c>
      <c r="C114" t="s">
        <v>178</v>
      </c>
      <c r="D114" t="s">
        <v>60</v>
      </c>
      <c r="E114" t="s">
        <v>61</v>
      </c>
    </row>
    <row r="115" spans="1:5" x14ac:dyDescent="0.55000000000000004">
      <c r="A115" s="13" t="s">
        <v>173</v>
      </c>
      <c r="B115" s="177"/>
      <c r="C115" s="177">
        <v>330</v>
      </c>
      <c r="D115" s="177"/>
      <c r="E115" s="177">
        <v>330</v>
      </c>
    </row>
    <row r="116" spans="1:5" x14ac:dyDescent="0.55000000000000004">
      <c r="A116" s="13" t="s">
        <v>177</v>
      </c>
      <c r="B116" s="177"/>
      <c r="C116" s="177"/>
      <c r="D116" s="177"/>
      <c r="E116" s="177"/>
    </row>
    <row r="117" spans="1:5" x14ac:dyDescent="0.55000000000000004">
      <c r="A117" s="13" t="s">
        <v>180</v>
      </c>
      <c r="B117" s="177"/>
      <c r="C117" s="177"/>
      <c r="D117" s="177"/>
      <c r="E117" s="177"/>
    </row>
    <row r="118" spans="1:5" x14ac:dyDescent="0.55000000000000004">
      <c r="A118" s="13" t="s">
        <v>60</v>
      </c>
      <c r="B118" s="177"/>
      <c r="C118" s="177"/>
      <c r="D118" s="177"/>
      <c r="E118" s="177"/>
    </row>
    <row r="119" spans="1:5" x14ac:dyDescent="0.55000000000000004">
      <c r="A119" s="13" t="s">
        <v>334</v>
      </c>
      <c r="B119" s="177"/>
      <c r="C119" s="177"/>
      <c r="D119" s="177"/>
      <c r="E119" s="177"/>
    </row>
    <row r="120" spans="1:5" x14ac:dyDescent="0.55000000000000004">
      <c r="A120" s="13" t="s">
        <v>61</v>
      </c>
      <c r="B120" s="177"/>
      <c r="C120" s="177">
        <v>330</v>
      </c>
      <c r="D120" s="177"/>
      <c r="E120" s="177">
        <v>330</v>
      </c>
    </row>
    <row r="121" spans="1:5" x14ac:dyDescent="0.55000000000000004">
      <c r="A121" s="13"/>
    </row>
    <row r="122" spans="1:5" x14ac:dyDescent="0.55000000000000004">
      <c r="A122" s="13"/>
    </row>
    <row r="123" spans="1:5" x14ac:dyDescent="0.55000000000000004">
      <c r="A123" s="13"/>
    </row>
    <row r="124" spans="1:5" x14ac:dyDescent="0.55000000000000004">
      <c r="A124" s="13"/>
    </row>
    <row r="125" spans="1:5" x14ac:dyDescent="0.55000000000000004">
      <c r="A125" s="13"/>
    </row>
    <row r="126" spans="1:5" x14ac:dyDescent="0.55000000000000004">
      <c r="A126" s="13"/>
    </row>
    <row r="127" spans="1:5" x14ac:dyDescent="0.55000000000000004">
      <c r="A127" s="13"/>
    </row>
    <row r="128" spans="1:5" x14ac:dyDescent="0.55000000000000004">
      <c r="A128" s="13"/>
    </row>
    <row r="129" spans="1:1" x14ac:dyDescent="0.55000000000000004">
      <c r="A129" s="13"/>
    </row>
    <row r="130" spans="1:1" x14ac:dyDescent="0.55000000000000004">
      <c r="A130" s="13"/>
    </row>
    <row r="131" spans="1:1" x14ac:dyDescent="0.55000000000000004">
      <c r="A131" s="13"/>
    </row>
    <row r="132" spans="1:1" x14ac:dyDescent="0.55000000000000004">
      <c r="A132" s="13"/>
    </row>
    <row r="133" spans="1:1" x14ac:dyDescent="0.55000000000000004">
      <c r="A133" s="13"/>
    </row>
    <row r="134" spans="1:1" x14ac:dyDescent="0.55000000000000004">
      <c r="A134" s="13"/>
    </row>
    <row r="135" spans="1:1" x14ac:dyDescent="0.55000000000000004">
      <c r="A135" s="13"/>
    </row>
    <row r="136" spans="1:1" x14ac:dyDescent="0.55000000000000004">
      <c r="A136" s="13"/>
    </row>
    <row r="137" spans="1:1" x14ac:dyDescent="0.55000000000000004">
      <c r="A137" s="13"/>
    </row>
    <row r="138" spans="1:1" x14ac:dyDescent="0.55000000000000004">
      <c r="A138" s="13"/>
    </row>
    <row r="139" spans="1:1" x14ac:dyDescent="0.55000000000000004">
      <c r="A139" s="13"/>
    </row>
    <row r="144" spans="1:1" x14ac:dyDescent="0.55000000000000004">
      <c r="A144" t="s">
        <v>251</v>
      </c>
    </row>
    <row r="145" spans="1:5" x14ac:dyDescent="0.55000000000000004">
      <c r="B145" s="12" t="s">
        <v>67</v>
      </c>
    </row>
    <row r="146" spans="1:5" x14ac:dyDescent="0.55000000000000004">
      <c r="C146" t="s">
        <v>178</v>
      </c>
      <c r="D146" t="s">
        <v>60</v>
      </c>
      <c r="E146" t="s">
        <v>61</v>
      </c>
    </row>
    <row r="147" spans="1:5" x14ac:dyDescent="0.55000000000000004">
      <c r="A147" t="s">
        <v>181</v>
      </c>
      <c r="B147" s="177"/>
      <c r="C147" s="177">
        <v>330</v>
      </c>
      <c r="D147" s="177"/>
      <c r="E147" s="177">
        <v>330</v>
      </c>
    </row>
    <row r="151" spans="1:5" x14ac:dyDescent="0.55000000000000004">
      <c r="A151" t="s">
        <v>345</v>
      </c>
    </row>
    <row r="152" spans="1:5" x14ac:dyDescent="0.55000000000000004">
      <c r="A152" s="12" t="s">
        <v>337</v>
      </c>
      <c r="B152" s="12" t="s">
        <v>67</v>
      </c>
    </row>
    <row r="153" spans="1:5" x14ac:dyDescent="0.55000000000000004">
      <c r="A153" s="12" t="s">
        <v>59</v>
      </c>
      <c r="C153" t="s">
        <v>178</v>
      </c>
      <c r="D153" t="s">
        <v>60</v>
      </c>
      <c r="E153" t="s">
        <v>61</v>
      </c>
    </row>
    <row r="154" spans="1:5" x14ac:dyDescent="0.55000000000000004">
      <c r="A154" s="13" t="s">
        <v>173</v>
      </c>
      <c r="B154" s="177"/>
      <c r="C154" s="177">
        <v>1</v>
      </c>
      <c r="D154" s="177"/>
      <c r="E154" s="177">
        <v>1</v>
      </c>
    </row>
    <row r="155" spans="1:5" x14ac:dyDescent="0.55000000000000004">
      <c r="A155" s="13" t="s">
        <v>177</v>
      </c>
      <c r="B155" s="177"/>
      <c r="C155" s="177"/>
      <c r="D155" s="177"/>
      <c r="E155" s="177"/>
    </row>
    <row r="156" spans="1:5" x14ac:dyDescent="0.55000000000000004">
      <c r="A156" s="13" t="s">
        <v>180</v>
      </c>
      <c r="B156" s="177"/>
      <c r="C156" s="177"/>
      <c r="D156" s="177"/>
      <c r="E156" s="177"/>
    </row>
    <row r="157" spans="1:5" x14ac:dyDescent="0.55000000000000004">
      <c r="A157" s="13" t="s">
        <v>60</v>
      </c>
      <c r="B157" s="177"/>
      <c r="C157" s="177"/>
      <c r="D157" s="177"/>
      <c r="E157" s="177"/>
    </row>
    <row r="158" spans="1:5" x14ac:dyDescent="0.55000000000000004">
      <c r="A158" s="13" t="s">
        <v>334</v>
      </c>
      <c r="B158" s="177"/>
      <c r="C158" s="177"/>
      <c r="D158" s="177"/>
      <c r="E158" s="177"/>
    </row>
    <row r="159" spans="1:5" x14ac:dyDescent="0.55000000000000004">
      <c r="A159" s="13" t="s">
        <v>61</v>
      </c>
      <c r="B159" s="177"/>
      <c r="C159" s="177">
        <v>1</v>
      </c>
      <c r="D159" s="177"/>
      <c r="E159" s="177">
        <v>1</v>
      </c>
    </row>
    <row r="161" spans="1:1" x14ac:dyDescent="0.55000000000000004">
      <c r="A161" s="13"/>
    </row>
    <row r="162" spans="1:1" x14ac:dyDescent="0.55000000000000004">
      <c r="A162" s="13"/>
    </row>
    <row r="163" spans="1:1" x14ac:dyDescent="0.55000000000000004">
      <c r="A163" s="13"/>
    </row>
    <row r="164" spans="1:1" x14ac:dyDescent="0.55000000000000004">
      <c r="A164" s="13"/>
    </row>
    <row r="165" spans="1:1" x14ac:dyDescent="0.55000000000000004">
      <c r="A165" s="13"/>
    </row>
    <row r="166" spans="1:1" x14ac:dyDescent="0.55000000000000004">
      <c r="A166" s="13"/>
    </row>
    <row r="167" spans="1:1" x14ac:dyDescent="0.55000000000000004">
      <c r="A167" s="13"/>
    </row>
    <row r="168" spans="1:1" x14ac:dyDescent="0.55000000000000004">
      <c r="A168" s="13"/>
    </row>
    <row r="169" spans="1:1" x14ac:dyDescent="0.55000000000000004">
      <c r="A169" s="13"/>
    </row>
    <row r="170" spans="1:1" x14ac:dyDescent="0.55000000000000004">
      <c r="A170" s="13"/>
    </row>
    <row r="171" spans="1:1" x14ac:dyDescent="0.55000000000000004">
      <c r="A171" s="13"/>
    </row>
    <row r="172" spans="1:1" x14ac:dyDescent="0.55000000000000004">
      <c r="A172" s="13"/>
    </row>
    <row r="173" spans="1:1" x14ac:dyDescent="0.55000000000000004">
      <c r="A173" s="13"/>
    </row>
    <row r="174" spans="1:1" x14ac:dyDescent="0.55000000000000004">
      <c r="A174" s="13"/>
    </row>
    <row r="175" spans="1:1" x14ac:dyDescent="0.55000000000000004">
      <c r="A175" s="13"/>
    </row>
    <row r="176" spans="1:1" x14ac:dyDescent="0.55000000000000004">
      <c r="A176" s="13"/>
    </row>
    <row r="177" spans="1:5" x14ac:dyDescent="0.55000000000000004">
      <c r="A177" s="13"/>
    </row>
    <row r="178" spans="1:5" x14ac:dyDescent="0.55000000000000004">
      <c r="A178" s="13"/>
    </row>
    <row r="179" spans="1:5" x14ac:dyDescent="0.55000000000000004">
      <c r="A179" s="13"/>
    </row>
    <row r="184" spans="1:5" x14ac:dyDescent="0.55000000000000004">
      <c r="A184" t="s">
        <v>336</v>
      </c>
    </row>
    <row r="185" spans="1:5" x14ac:dyDescent="0.55000000000000004">
      <c r="B185" s="12" t="s">
        <v>67</v>
      </c>
    </row>
    <row r="186" spans="1:5" x14ac:dyDescent="0.55000000000000004">
      <c r="C186" t="s">
        <v>178</v>
      </c>
      <c r="D186" t="s">
        <v>60</v>
      </c>
      <c r="E186" t="s">
        <v>61</v>
      </c>
    </row>
    <row r="187" spans="1:5" x14ac:dyDescent="0.55000000000000004">
      <c r="A187" t="s">
        <v>337</v>
      </c>
      <c r="B187" s="177"/>
      <c r="C187" s="177">
        <v>1</v>
      </c>
      <c r="D187" s="177"/>
      <c r="E187" s="177">
        <v>1</v>
      </c>
    </row>
    <row r="193" spans="1:2" x14ac:dyDescent="0.55000000000000004">
      <c r="A193" t="s">
        <v>280</v>
      </c>
    </row>
    <row r="195" spans="1:2" x14ac:dyDescent="0.55000000000000004">
      <c r="A195" s="12" t="s">
        <v>59</v>
      </c>
      <c r="B195" t="s">
        <v>279</v>
      </c>
    </row>
    <row r="196" spans="1:2" x14ac:dyDescent="0.55000000000000004">
      <c r="A196" s="13" t="s">
        <v>206</v>
      </c>
      <c r="B196" s="177">
        <v>2</v>
      </c>
    </row>
    <row r="197" spans="1:2" x14ac:dyDescent="0.55000000000000004">
      <c r="A197" s="13" t="s">
        <v>207</v>
      </c>
      <c r="B197" s="177">
        <v>1</v>
      </c>
    </row>
    <row r="198" spans="1:2" x14ac:dyDescent="0.55000000000000004">
      <c r="A198" s="13" t="s">
        <v>208</v>
      </c>
      <c r="B198" s="177">
        <v>1</v>
      </c>
    </row>
    <row r="199" spans="1:2" x14ac:dyDescent="0.55000000000000004">
      <c r="A199" s="13" t="s">
        <v>209</v>
      </c>
      <c r="B199" s="177">
        <v>1</v>
      </c>
    </row>
    <row r="200" spans="1:2" x14ac:dyDescent="0.55000000000000004">
      <c r="A200" s="13" t="s">
        <v>60</v>
      </c>
      <c r="B200" s="177"/>
    </row>
    <row r="201" spans="1:2" x14ac:dyDescent="0.55000000000000004">
      <c r="A201" s="13" t="s">
        <v>329</v>
      </c>
      <c r="B201" s="177">
        <v>1</v>
      </c>
    </row>
    <row r="202" spans="1:2" x14ac:dyDescent="0.55000000000000004">
      <c r="A202" s="13" t="s">
        <v>330</v>
      </c>
      <c r="B202" s="177">
        <v>1</v>
      </c>
    </row>
    <row r="203" spans="1:2" x14ac:dyDescent="0.55000000000000004">
      <c r="A203" s="13" t="s">
        <v>331</v>
      </c>
      <c r="B203" s="177">
        <v>1</v>
      </c>
    </row>
    <row r="204" spans="1:2" x14ac:dyDescent="0.55000000000000004">
      <c r="A204" s="13" t="s">
        <v>332</v>
      </c>
      <c r="B204" s="177">
        <v>1</v>
      </c>
    </row>
    <row r="205" spans="1:2" x14ac:dyDescent="0.55000000000000004">
      <c r="A205" s="13" t="s">
        <v>333</v>
      </c>
      <c r="B205" s="177">
        <v>1</v>
      </c>
    </row>
    <row r="206" spans="1:2" x14ac:dyDescent="0.55000000000000004">
      <c r="A206" s="13" t="s">
        <v>334</v>
      </c>
      <c r="B206" s="177">
        <v>1</v>
      </c>
    </row>
    <row r="207" spans="1:2" x14ac:dyDescent="0.55000000000000004">
      <c r="A207" s="13" t="s">
        <v>61</v>
      </c>
      <c r="B207" s="177">
        <v>11</v>
      </c>
    </row>
    <row r="208" spans="1:2" x14ac:dyDescent="0.55000000000000004">
      <c r="A208" s="13"/>
    </row>
    <row r="209" spans="1:1" x14ac:dyDescent="0.55000000000000004">
      <c r="A209" s="13"/>
    </row>
    <row r="210" spans="1:1" x14ac:dyDescent="0.55000000000000004">
      <c r="A210" s="13"/>
    </row>
    <row r="211" spans="1:1" x14ac:dyDescent="0.55000000000000004">
      <c r="A211" s="13"/>
    </row>
    <row r="212" spans="1:1" x14ac:dyDescent="0.55000000000000004">
      <c r="A212" s="13"/>
    </row>
    <row r="213" spans="1:1" x14ac:dyDescent="0.55000000000000004">
      <c r="A213" s="13"/>
    </row>
    <row r="214" spans="1:1" x14ac:dyDescent="0.55000000000000004">
      <c r="A214" s="13"/>
    </row>
    <row r="215" spans="1:1" x14ac:dyDescent="0.55000000000000004">
      <c r="A215" s="13"/>
    </row>
    <row r="216" spans="1:1" x14ac:dyDescent="0.55000000000000004">
      <c r="A216" s="13"/>
    </row>
    <row r="217" spans="1:1" x14ac:dyDescent="0.55000000000000004">
      <c r="A217" s="13"/>
    </row>
    <row r="218" spans="1:1" x14ac:dyDescent="0.55000000000000004">
      <c r="A218" s="13"/>
    </row>
    <row r="219" spans="1:1" x14ac:dyDescent="0.55000000000000004">
      <c r="A219" s="13"/>
    </row>
    <row r="220" spans="1:1" x14ac:dyDescent="0.55000000000000004">
      <c r="A220" s="13"/>
    </row>
    <row r="221" spans="1:1" x14ac:dyDescent="0.55000000000000004">
      <c r="A221" s="13"/>
    </row>
    <row r="222" spans="1:1" x14ac:dyDescent="0.55000000000000004">
      <c r="A222" s="13"/>
    </row>
    <row r="224" spans="1:1" x14ac:dyDescent="0.55000000000000004">
      <c r="A224" t="s">
        <v>281</v>
      </c>
    </row>
    <row r="226" spans="1:4" x14ac:dyDescent="0.55000000000000004">
      <c r="A226" s="12" t="s">
        <v>279</v>
      </c>
      <c r="B226" s="12" t="s">
        <v>67</v>
      </c>
    </row>
    <row r="227" spans="1:4" x14ac:dyDescent="0.55000000000000004">
      <c r="A227" s="12" t="s">
        <v>59</v>
      </c>
      <c r="B227" t="s">
        <v>60</v>
      </c>
      <c r="D227" t="s">
        <v>61</v>
      </c>
    </row>
    <row r="228" spans="1:4" x14ac:dyDescent="0.55000000000000004">
      <c r="A228" s="13" t="s">
        <v>206</v>
      </c>
      <c r="B228" s="177"/>
      <c r="C228" s="177">
        <v>2</v>
      </c>
      <c r="D228" s="177">
        <v>2</v>
      </c>
    </row>
    <row r="229" spans="1:4" x14ac:dyDescent="0.55000000000000004">
      <c r="A229" s="13" t="s">
        <v>207</v>
      </c>
      <c r="B229" s="177"/>
      <c r="C229" s="177">
        <v>1</v>
      </c>
      <c r="D229" s="177">
        <v>1</v>
      </c>
    </row>
    <row r="230" spans="1:4" x14ac:dyDescent="0.55000000000000004">
      <c r="A230" s="13" t="s">
        <v>208</v>
      </c>
      <c r="B230" s="177"/>
      <c r="C230" s="177">
        <v>1</v>
      </c>
      <c r="D230" s="177">
        <v>1</v>
      </c>
    </row>
    <row r="231" spans="1:4" x14ac:dyDescent="0.55000000000000004">
      <c r="A231" s="13" t="s">
        <v>209</v>
      </c>
      <c r="B231" s="177"/>
      <c r="C231" s="177">
        <v>1</v>
      </c>
      <c r="D231" s="177">
        <v>1</v>
      </c>
    </row>
    <row r="232" spans="1:4" x14ac:dyDescent="0.55000000000000004">
      <c r="A232" s="13" t="s">
        <v>60</v>
      </c>
      <c r="B232" s="177"/>
      <c r="C232" s="177"/>
      <c r="D232" s="177"/>
    </row>
    <row r="233" spans="1:4" x14ac:dyDescent="0.55000000000000004">
      <c r="A233" s="13" t="s">
        <v>329</v>
      </c>
      <c r="B233" s="177"/>
      <c r="C233" s="177">
        <v>1</v>
      </c>
      <c r="D233" s="177">
        <v>1</v>
      </c>
    </row>
    <row r="234" spans="1:4" x14ac:dyDescent="0.55000000000000004">
      <c r="A234" s="13" t="s">
        <v>330</v>
      </c>
      <c r="B234" s="177"/>
      <c r="C234" s="177">
        <v>1</v>
      </c>
      <c r="D234" s="177">
        <v>1</v>
      </c>
    </row>
    <row r="235" spans="1:4" x14ac:dyDescent="0.55000000000000004">
      <c r="A235" s="13" t="s">
        <v>331</v>
      </c>
      <c r="B235" s="177"/>
      <c r="C235" s="177">
        <v>1</v>
      </c>
      <c r="D235" s="177">
        <v>1</v>
      </c>
    </row>
    <row r="236" spans="1:4" x14ac:dyDescent="0.55000000000000004">
      <c r="A236" s="13" t="s">
        <v>332</v>
      </c>
      <c r="B236" s="177"/>
      <c r="C236" s="177">
        <v>1</v>
      </c>
      <c r="D236" s="177">
        <v>1</v>
      </c>
    </row>
    <row r="237" spans="1:4" x14ac:dyDescent="0.55000000000000004">
      <c r="A237" s="13" t="s">
        <v>333</v>
      </c>
      <c r="B237" s="177"/>
      <c r="C237" s="177">
        <v>1</v>
      </c>
      <c r="D237" s="177">
        <v>1</v>
      </c>
    </row>
    <row r="238" spans="1:4" x14ac:dyDescent="0.55000000000000004">
      <c r="A238" s="13" t="s">
        <v>334</v>
      </c>
      <c r="B238" s="177"/>
      <c r="C238" s="177">
        <v>1</v>
      </c>
      <c r="D238" s="177">
        <v>1</v>
      </c>
    </row>
    <row r="239" spans="1:4" x14ac:dyDescent="0.55000000000000004">
      <c r="A239" s="13" t="s">
        <v>61</v>
      </c>
      <c r="B239" s="177"/>
      <c r="C239" s="177">
        <v>11</v>
      </c>
      <c r="D239" s="177">
        <v>11</v>
      </c>
    </row>
    <row r="240" spans="1:4" x14ac:dyDescent="0.55000000000000004">
      <c r="A240" s="13"/>
    </row>
    <row r="241" spans="1:2" x14ac:dyDescent="0.55000000000000004">
      <c r="A241" s="13"/>
    </row>
    <row r="242" spans="1:2" x14ac:dyDescent="0.55000000000000004">
      <c r="A242" s="13"/>
    </row>
    <row r="243" spans="1:2" x14ac:dyDescent="0.55000000000000004">
      <c r="A243" s="13"/>
    </row>
    <row r="244" spans="1:2" x14ac:dyDescent="0.55000000000000004">
      <c r="A244" s="13"/>
    </row>
    <row r="245" spans="1:2" x14ac:dyDescent="0.55000000000000004">
      <c r="A245" s="13"/>
    </row>
    <row r="246" spans="1:2" x14ac:dyDescent="0.55000000000000004">
      <c r="A246" s="13"/>
    </row>
    <row r="247" spans="1:2" x14ac:dyDescent="0.55000000000000004">
      <c r="A247" s="13"/>
    </row>
    <row r="248" spans="1:2" x14ac:dyDescent="0.55000000000000004">
      <c r="A248" s="13"/>
    </row>
    <row r="249" spans="1:2" x14ac:dyDescent="0.55000000000000004">
      <c r="A249" s="13"/>
    </row>
    <row r="250" spans="1:2" x14ac:dyDescent="0.55000000000000004">
      <c r="A250" s="13"/>
    </row>
    <row r="251" spans="1:2" x14ac:dyDescent="0.55000000000000004">
      <c r="A251" s="13"/>
    </row>
    <row r="252" spans="1:2" x14ac:dyDescent="0.55000000000000004">
      <c r="A252" s="13"/>
    </row>
    <row r="253" spans="1:2" x14ac:dyDescent="0.55000000000000004">
      <c r="A253" s="13"/>
    </row>
    <row r="254" spans="1:2" x14ac:dyDescent="0.55000000000000004">
      <c r="A254" s="13"/>
    </row>
    <row r="256" spans="1:2" x14ac:dyDescent="0.55000000000000004">
      <c r="A256" s="12" t="s">
        <v>228</v>
      </c>
      <c r="B256" t="s">
        <v>207</v>
      </c>
    </row>
    <row r="257" spans="1:3" x14ac:dyDescent="0.55000000000000004">
      <c r="A257" t="s">
        <v>289</v>
      </c>
    </row>
    <row r="258" spans="1:3" x14ac:dyDescent="0.55000000000000004">
      <c r="B258" s="12" t="s">
        <v>67</v>
      </c>
    </row>
    <row r="259" spans="1:3" x14ac:dyDescent="0.55000000000000004">
      <c r="C259" t="s">
        <v>61</v>
      </c>
    </row>
    <row r="260" spans="1:3" x14ac:dyDescent="0.55000000000000004">
      <c r="A260" t="s">
        <v>290</v>
      </c>
      <c r="B260" s="177"/>
      <c r="C260" s="177"/>
    </row>
    <row r="301" spans="1:2" x14ac:dyDescent="0.55000000000000004">
      <c r="A301" s="12" t="s">
        <v>228</v>
      </c>
      <c r="B301" t="s">
        <v>109</v>
      </c>
    </row>
    <row r="302" spans="1:2" x14ac:dyDescent="0.55000000000000004">
      <c r="A302" t="s">
        <v>289</v>
      </c>
    </row>
    <row r="303" spans="1:2" x14ac:dyDescent="0.55000000000000004">
      <c r="A303" t="s">
        <v>181</v>
      </c>
    </row>
    <row r="304" spans="1:2" x14ac:dyDescent="0.55000000000000004">
      <c r="A304" s="177">
        <v>330</v>
      </c>
    </row>
    <row r="381" spans="1:5" x14ac:dyDescent="0.55000000000000004">
      <c r="B381" s="12" t="s">
        <v>67</v>
      </c>
    </row>
    <row r="382" spans="1:5" x14ac:dyDescent="0.55000000000000004">
      <c r="B382">
        <v>2020</v>
      </c>
      <c r="D382" t="s">
        <v>60</v>
      </c>
      <c r="E382" t="s">
        <v>61</v>
      </c>
    </row>
    <row r="383" spans="1:5" x14ac:dyDescent="0.55000000000000004">
      <c r="A383" t="s">
        <v>192</v>
      </c>
      <c r="B383" s="177">
        <v>0</v>
      </c>
      <c r="C383" s="177">
        <v>0</v>
      </c>
      <c r="D383" s="177"/>
      <c r="E383" s="177"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8E4A-FBF5-4C2B-A122-4C24D8BDF9AB}">
  <dimension ref="B1:FC25"/>
  <sheetViews>
    <sheetView workbookViewId="0">
      <pane xSplit="3" ySplit="6" topLeftCell="CN7" activePane="bottomRight" state="frozen"/>
      <selection activeCell="BQ25" sqref="BQ25"/>
      <selection pane="topRight" activeCell="BQ25" sqref="BQ25"/>
      <selection pane="bottomLeft" activeCell="BQ25" sqref="BQ25"/>
      <selection pane="bottomRight" activeCell="DF15" sqref="DF15"/>
    </sheetView>
  </sheetViews>
  <sheetFormatPr defaultRowHeight="18" x14ac:dyDescent="0.55000000000000004"/>
  <cols>
    <col min="2" max="2" width="17.1640625" bestFit="1" customWidth="1"/>
    <col min="3" max="3" width="14.5" customWidth="1"/>
    <col min="4" max="4" width="9" customWidth="1"/>
    <col min="6" max="6" width="9" customWidth="1"/>
    <col min="10" max="12" width="0" hidden="1" customWidth="1"/>
    <col min="22" max="24" width="0" hidden="1" customWidth="1"/>
    <col min="34" max="36" width="0" hidden="1" customWidth="1"/>
    <col min="46" max="48" width="0" hidden="1" customWidth="1"/>
    <col min="58" max="60" width="0" hidden="1" customWidth="1"/>
    <col min="70" max="72" width="0" hidden="1" customWidth="1"/>
    <col min="82" max="84" width="0" hidden="1" customWidth="1"/>
    <col min="94" max="96" width="0" hidden="1" customWidth="1"/>
    <col min="106" max="108" width="0" hidden="1" customWidth="1"/>
    <col min="118" max="120" width="0" hidden="1" customWidth="1"/>
    <col min="130" max="132" width="0" hidden="1" customWidth="1"/>
    <col min="142" max="144" width="0" hidden="1" customWidth="1"/>
    <col min="149" max="149" width="17.1640625" bestFit="1" customWidth="1"/>
  </cols>
  <sheetData>
    <row r="1" spans="2:159" x14ac:dyDescent="0.55000000000000004">
      <c r="B1">
        <v>2023</v>
      </c>
      <c r="C1" t="s">
        <v>116</v>
      </c>
    </row>
    <row r="2" spans="2:159" x14ac:dyDescent="0.55000000000000004">
      <c r="B2" t="s">
        <v>66</v>
      </c>
      <c r="D2" s="131">
        <f>MATCH(B24,B:B,0)-MATCH(B6,B:B,0)+5</f>
        <v>23</v>
      </c>
    </row>
    <row r="3" spans="2:159" hidden="1" x14ac:dyDescent="0.55000000000000004">
      <c r="B3" t="s">
        <v>121</v>
      </c>
      <c r="C3">
        <f>B1</f>
        <v>2023</v>
      </c>
      <c r="D3" s="1">
        <f>$C$3</f>
        <v>2023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f>$C$3</f>
        <v>2023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>
        <f>$C$3</f>
        <v>2023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>
        <f>$C$3</f>
        <v>2023</v>
      </c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>
        <f>$C$3</f>
        <v>2023</v>
      </c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>
        <f>$C$3</f>
        <v>2023</v>
      </c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>
        <f>$C$3</f>
        <v>2023</v>
      </c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>
        <f>$C$3</f>
        <v>2023</v>
      </c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>
        <f>$C$3</f>
        <v>2023</v>
      </c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>
        <f>$C$3+1</f>
        <v>2024</v>
      </c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>
        <f>$C$3+1</f>
        <v>2024</v>
      </c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>
        <f>$C$3+1</f>
        <v>2024</v>
      </c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2:159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>
        <f>D4+1</f>
        <v>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>
        <f>P4+1</f>
        <v>6</v>
      </c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>
        <f>AB4+1</f>
        <v>7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>
        <f>AN4+1</f>
        <v>8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>
        <f>AZ4+1</f>
        <v>9</v>
      </c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>
        <f>BL4+1</f>
        <v>10</v>
      </c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>
        <f>BX4+1</f>
        <v>11</v>
      </c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>
        <f>CJ4+1</f>
        <v>12</v>
      </c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>
        <v>1</v>
      </c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>
        <f>DH4+1</f>
        <v>2</v>
      </c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>
        <f>DT4+1</f>
        <v>3</v>
      </c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</row>
    <row r="5" spans="2:159" s="2" customFormat="1" x14ac:dyDescent="0.55000000000000004">
      <c r="B5" s="31"/>
      <c r="C5" s="37" t="str">
        <f>CONCATENATE(C3,"/",C4)</f>
        <v>2023/3</v>
      </c>
      <c r="D5" s="39" t="str">
        <f>CONCATENATE(D3,"/",D4)</f>
        <v>2023/4</v>
      </c>
      <c r="E5" s="29"/>
      <c r="F5" s="29"/>
      <c r="G5" s="45"/>
      <c r="H5" s="45"/>
      <c r="I5" s="45"/>
      <c r="J5" s="45"/>
      <c r="K5" s="45"/>
      <c r="L5" s="45"/>
      <c r="M5" s="45"/>
      <c r="N5" s="45"/>
      <c r="O5" s="40"/>
      <c r="P5" s="39" t="str">
        <f>CONCATENATE(P3,"/",P4)</f>
        <v>2023/5</v>
      </c>
      <c r="Q5" s="29"/>
      <c r="R5" s="29"/>
      <c r="S5" s="29"/>
      <c r="T5" s="29"/>
      <c r="U5" s="45"/>
      <c r="V5" s="45"/>
      <c r="W5" s="45"/>
      <c r="X5" s="45"/>
      <c r="Y5" s="45"/>
      <c r="Z5" s="45"/>
      <c r="AA5" s="40"/>
      <c r="AB5" s="39" t="str">
        <f>CONCATENATE(AB3,"/",AB4)</f>
        <v>2023/6</v>
      </c>
      <c r="AC5" s="29"/>
      <c r="AD5" s="29"/>
      <c r="AE5" s="29"/>
      <c r="AF5" s="29"/>
      <c r="AG5" s="45"/>
      <c r="AH5" s="45"/>
      <c r="AI5" s="45"/>
      <c r="AJ5" s="45"/>
      <c r="AK5" s="45"/>
      <c r="AL5" s="45"/>
      <c r="AM5" s="40"/>
      <c r="AN5" s="39" t="str">
        <f>CONCATENATE(AN3,"/",AN4)</f>
        <v>2023/7</v>
      </c>
      <c r="AO5" s="29"/>
      <c r="AP5" s="29"/>
      <c r="AQ5" s="29"/>
      <c r="AR5" s="29"/>
      <c r="AS5" s="45"/>
      <c r="AT5" s="45"/>
      <c r="AU5" s="45"/>
      <c r="AV5" s="45"/>
      <c r="AW5" s="45"/>
      <c r="AX5" s="45"/>
      <c r="AY5" s="40"/>
      <c r="AZ5" s="39" t="str">
        <f>CONCATENATE(AZ3,"/",AZ4)</f>
        <v>2023/8</v>
      </c>
      <c r="BA5" s="29"/>
      <c r="BB5" s="29"/>
      <c r="BC5" s="29"/>
      <c r="BD5" s="29"/>
      <c r="BE5" s="45"/>
      <c r="BF5" s="45"/>
      <c r="BG5" s="45"/>
      <c r="BH5" s="45"/>
      <c r="BI5" s="45"/>
      <c r="BJ5" s="45"/>
      <c r="BK5" s="40"/>
      <c r="BL5" s="39" t="str">
        <f>CONCATENATE(BL3,"/",BL4)</f>
        <v>2023/9</v>
      </c>
      <c r="BM5" s="29"/>
      <c r="BN5" s="29"/>
      <c r="BO5" s="29"/>
      <c r="BP5" s="29"/>
      <c r="BQ5" s="45"/>
      <c r="BR5" s="45"/>
      <c r="BS5" s="45"/>
      <c r="BT5" s="45"/>
      <c r="BU5" s="45"/>
      <c r="BV5" s="45"/>
      <c r="BW5" s="40"/>
      <c r="BX5" s="39" t="str">
        <f>CONCATENATE(BX3,"/",BX4)</f>
        <v>2023/10</v>
      </c>
      <c r="BY5" s="29"/>
      <c r="BZ5" s="29"/>
      <c r="CA5" s="29"/>
      <c r="CB5" s="29"/>
      <c r="CC5" s="45"/>
      <c r="CD5" s="45"/>
      <c r="CE5" s="45"/>
      <c r="CF5" s="45"/>
      <c r="CG5" s="45"/>
      <c r="CH5" s="45"/>
      <c r="CI5" s="40"/>
      <c r="CJ5" s="39" t="str">
        <f>CONCATENATE(CJ3,"/",CJ4)</f>
        <v>2023/11</v>
      </c>
      <c r="CK5" s="29"/>
      <c r="CL5" s="29"/>
      <c r="CM5" s="29"/>
      <c r="CN5" s="29"/>
      <c r="CO5" s="45"/>
      <c r="CP5" s="45"/>
      <c r="CQ5" s="45"/>
      <c r="CR5" s="45"/>
      <c r="CS5" s="45"/>
      <c r="CT5" s="45"/>
      <c r="CU5" s="40"/>
      <c r="CV5" s="39" t="str">
        <f>CONCATENATE(CV3,"/",CV4)</f>
        <v>2023/12</v>
      </c>
      <c r="CW5" s="29"/>
      <c r="CX5" s="29"/>
      <c r="CY5" s="29"/>
      <c r="CZ5" s="29"/>
      <c r="DA5" s="45"/>
      <c r="DB5" s="45"/>
      <c r="DC5" s="45"/>
      <c r="DD5" s="45"/>
      <c r="DE5" s="45"/>
      <c r="DF5" s="45"/>
      <c r="DG5" s="45"/>
      <c r="DH5" s="39" t="str">
        <f>CONCATENATE(DH3,"/",DH4)</f>
        <v>2024/1</v>
      </c>
      <c r="DI5" s="29"/>
      <c r="DJ5" s="29"/>
      <c r="DK5" s="29"/>
      <c r="DL5" s="29"/>
      <c r="DM5" s="45"/>
      <c r="DN5" s="45"/>
      <c r="DO5" s="45"/>
      <c r="DP5" s="45"/>
      <c r="DQ5" s="45"/>
      <c r="DR5" s="45"/>
      <c r="DS5" s="40"/>
      <c r="DT5" s="39" t="str">
        <f>CONCATENATE(DT3,"/",DT4)</f>
        <v>2024/2</v>
      </c>
      <c r="DU5" s="29"/>
      <c r="DV5" s="29"/>
      <c r="DW5" s="45"/>
      <c r="DX5" s="45"/>
      <c r="DY5" s="45"/>
      <c r="DZ5" s="45"/>
      <c r="EA5" s="45"/>
      <c r="EB5" s="45"/>
      <c r="EC5" s="45"/>
      <c r="ED5" s="45"/>
      <c r="EE5" s="40"/>
      <c r="EF5" s="34" t="str">
        <f>CONCATENATE(EF3,"/",EF4)</f>
        <v>2024/3</v>
      </c>
      <c r="EG5" s="29"/>
      <c r="EH5" s="29"/>
      <c r="EI5" s="29"/>
      <c r="EJ5" s="29"/>
      <c r="EK5" s="45"/>
      <c r="EL5" s="45"/>
      <c r="EM5" s="45"/>
      <c r="EN5" s="45"/>
      <c r="EO5" s="45"/>
      <c r="EP5" s="45"/>
      <c r="EQ5" s="29"/>
      <c r="ES5" s="2" t="s">
        <v>246</v>
      </c>
      <c r="EY5" s="2" t="s">
        <v>274</v>
      </c>
    </row>
    <row r="6" spans="2:159" x14ac:dyDescent="0.55000000000000004">
      <c r="B6" s="32" t="s">
        <v>104</v>
      </c>
      <c r="C6" s="37" t="s">
        <v>298</v>
      </c>
      <c r="D6" s="41" t="s">
        <v>275</v>
      </c>
      <c r="E6" s="48" t="s">
        <v>189</v>
      </c>
      <c r="F6" s="49" t="s">
        <v>199</v>
      </c>
      <c r="G6" s="50" t="s">
        <v>201</v>
      </c>
      <c r="H6" s="51" t="s">
        <v>40</v>
      </c>
      <c r="I6" s="155" t="s">
        <v>362</v>
      </c>
      <c r="J6" s="149" t="s">
        <v>363</v>
      </c>
      <c r="K6" s="149" t="s">
        <v>363</v>
      </c>
      <c r="L6" s="149" t="s">
        <v>363</v>
      </c>
      <c r="M6" s="51" t="s">
        <v>48</v>
      </c>
      <c r="N6" s="60" t="s">
        <v>194</v>
      </c>
      <c r="O6" s="47" t="s">
        <v>200</v>
      </c>
      <c r="P6" s="41" t="s">
        <v>275</v>
      </c>
      <c r="Q6" s="48" t="s">
        <v>189</v>
      </c>
      <c r="R6" s="49" t="s">
        <v>199</v>
      </c>
      <c r="S6" s="50" t="s">
        <v>201</v>
      </c>
      <c r="T6" s="51" t="s">
        <v>40</v>
      </c>
      <c r="U6" s="155" t="s">
        <v>362</v>
      </c>
      <c r="V6" s="149" t="s">
        <v>363</v>
      </c>
      <c r="W6" s="149" t="s">
        <v>363</v>
      </c>
      <c r="X6" s="149" t="s">
        <v>363</v>
      </c>
      <c r="Y6" s="103" t="s">
        <v>48</v>
      </c>
      <c r="Z6" s="60" t="s">
        <v>194</v>
      </c>
      <c r="AA6" s="47" t="s">
        <v>200</v>
      </c>
      <c r="AB6" s="41" t="s">
        <v>275</v>
      </c>
      <c r="AC6" s="48" t="s">
        <v>189</v>
      </c>
      <c r="AD6" s="49" t="s">
        <v>199</v>
      </c>
      <c r="AE6" s="50" t="s">
        <v>201</v>
      </c>
      <c r="AF6" s="51" t="s">
        <v>40</v>
      </c>
      <c r="AG6" s="155" t="s">
        <v>362</v>
      </c>
      <c r="AH6" s="149" t="s">
        <v>363</v>
      </c>
      <c r="AI6" s="149" t="s">
        <v>363</v>
      </c>
      <c r="AJ6" s="149" t="s">
        <v>363</v>
      </c>
      <c r="AK6" s="103" t="s">
        <v>48</v>
      </c>
      <c r="AL6" s="60" t="s">
        <v>194</v>
      </c>
      <c r="AM6" s="47" t="s">
        <v>200</v>
      </c>
      <c r="AN6" s="41" t="s">
        <v>275</v>
      </c>
      <c r="AO6" s="48" t="s">
        <v>189</v>
      </c>
      <c r="AP6" s="49" t="s">
        <v>199</v>
      </c>
      <c r="AQ6" s="50" t="s">
        <v>201</v>
      </c>
      <c r="AR6" s="51" t="s">
        <v>40</v>
      </c>
      <c r="AS6" s="155" t="s">
        <v>362</v>
      </c>
      <c r="AT6" s="149" t="s">
        <v>363</v>
      </c>
      <c r="AU6" s="149" t="s">
        <v>363</v>
      </c>
      <c r="AV6" s="149" t="s">
        <v>363</v>
      </c>
      <c r="AW6" s="103" t="s">
        <v>48</v>
      </c>
      <c r="AX6" s="60" t="s">
        <v>194</v>
      </c>
      <c r="AY6" s="47" t="s">
        <v>200</v>
      </c>
      <c r="AZ6" s="41" t="s">
        <v>275</v>
      </c>
      <c r="BA6" s="48" t="s">
        <v>189</v>
      </c>
      <c r="BB6" s="49" t="s">
        <v>199</v>
      </c>
      <c r="BC6" s="50" t="s">
        <v>201</v>
      </c>
      <c r="BD6" s="51" t="s">
        <v>40</v>
      </c>
      <c r="BE6" s="155" t="s">
        <v>362</v>
      </c>
      <c r="BF6" s="149" t="s">
        <v>363</v>
      </c>
      <c r="BG6" s="149" t="s">
        <v>363</v>
      </c>
      <c r="BH6" s="149" t="s">
        <v>363</v>
      </c>
      <c r="BI6" s="103" t="s">
        <v>48</v>
      </c>
      <c r="BJ6" s="60" t="s">
        <v>194</v>
      </c>
      <c r="BK6" s="47" t="s">
        <v>200</v>
      </c>
      <c r="BL6" s="41" t="s">
        <v>275</v>
      </c>
      <c r="BM6" s="48" t="s">
        <v>189</v>
      </c>
      <c r="BN6" s="49" t="s">
        <v>199</v>
      </c>
      <c r="BO6" s="50" t="s">
        <v>201</v>
      </c>
      <c r="BP6" s="51" t="s">
        <v>40</v>
      </c>
      <c r="BQ6" s="155" t="s">
        <v>362</v>
      </c>
      <c r="BR6" s="149" t="s">
        <v>363</v>
      </c>
      <c r="BS6" s="149" t="s">
        <v>363</v>
      </c>
      <c r="BT6" s="149" t="s">
        <v>363</v>
      </c>
      <c r="BU6" s="103" t="s">
        <v>48</v>
      </c>
      <c r="BV6" s="60" t="s">
        <v>194</v>
      </c>
      <c r="BW6" s="47" t="s">
        <v>200</v>
      </c>
      <c r="BX6" s="41" t="s">
        <v>275</v>
      </c>
      <c r="BY6" s="48" t="s">
        <v>189</v>
      </c>
      <c r="BZ6" s="49" t="s">
        <v>199</v>
      </c>
      <c r="CA6" s="50" t="s">
        <v>201</v>
      </c>
      <c r="CB6" s="51" t="s">
        <v>40</v>
      </c>
      <c r="CC6" s="155" t="s">
        <v>362</v>
      </c>
      <c r="CD6" s="149" t="s">
        <v>363</v>
      </c>
      <c r="CE6" s="149" t="s">
        <v>363</v>
      </c>
      <c r="CF6" s="149" t="s">
        <v>363</v>
      </c>
      <c r="CG6" s="103" t="s">
        <v>48</v>
      </c>
      <c r="CH6" s="60" t="s">
        <v>194</v>
      </c>
      <c r="CI6" s="47" t="s">
        <v>200</v>
      </c>
      <c r="CJ6" s="41" t="s">
        <v>275</v>
      </c>
      <c r="CK6" s="48" t="s">
        <v>189</v>
      </c>
      <c r="CL6" s="49" t="s">
        <v>199</v>
      </c>
      <c r="CM6" s="50" t="s">
        <v>201</v>
      </c>
      <c r="CN6" s="51" t="s">
        <v>40</v>
      </c>
      <c r="CO6" s="155" t="s">
        <v>362</v>
      </c>
      <c r="CP6" s="149" t="s">
        <v>363</v>
      </c>
      <c r="CQ6" s="149" t="s">
        <v>363</v>
      </c>
      <c r="CR6" s="149" t="s">
        <v>363</v>
      </c>
      <c r="CS6" s="103" t="s">
        <v>48</v>
      </c>
      <c r="CT6" s="60" t="s">
        <v>194</v>
      </c>
      <c r="CU6" s="47" t="s">
        <v>200</v>
      </c>
      <c r="CV6" s="41" t="s">
        <v>275</v>
      </c>
      <c r="CW6" s="48" t="s">
        <v>189</v>
      </c>
      <c r="CX6" s="49" t="s">
        <v>199</v>
      </c>
      <c r="CY6" s="50" t="s">
        <v>201</v>
      </c>
      <c r="CZ6" s="51" t="s">
        <v>40</v>
      </c>
      <c r="DA6" s="155" t="s">
        <v>362</v>
      </c>
      <c r="DB6" s="149" t="s">
        <v>363</v>
      </c>
      <c r="DC6" s="149" t="s">
        <v>363</v>
      </c>
      <c r="DD6" s="149" t="s">
        <v>363</v>
      </c>
      <c r="DE6" s="103" t="s">
        <v>48</v>
      </c>
      <c r="DF6" s="60" t="s">
        <v>194</v>
      </c>
      <c r="DG6" s="47" t="s">
        <v>200</v>
      </c>
      <c r="DH6" s="41" t="s">
        <v>275</v>
      </c>
      <c r="DI6" s="48" t="s">
        <v>189</v>
      </c>
      <c r="DJ6" s="49" t="s">
        <v>199</v>
      </c>
      <c r="DK6" s="50" t="s">
        <v>201</v>
      </c>
      <c r="DL6" s="51" t="s">
        <v>40</v>
      </c>
      <c r="DM6" s="155" t="s">
        <v>362</v>
      </c>
      <c r="DN6" s="149" t="s">
        <v>363</v>
      </c>
      <c r="DO6" s="149" t="s">
        <v>363</v>
      </c>
      <c r="DP6" s="149" t="s">
        <v>363</v>
      </c>
      <c r="DQ6" s="103" t="s">
        <v>48</v>
      </c>
      <c r="DR6" s="60" t="s">
        <v>194</v>
      </c>
      <c r="DS6" s="47" t="s">
        <v>200</v>
      </c>
      <c r="DT6" s="41" t="s">
        <v>275</v>
      </c>
      <c r="DU6" s="48" t="s">
        <v>189</v>
      </c>
      <c r="DV6" s="49" t="s">
        <v>199</v>
      </c>
      <c r="DW6" s="50" t="s">
        <v>201</v>
      </c>
      <c r="DX6" s="51" t="s">
        <v>40</v>
      </c>
      <c r="DY6" s="155" t="s">
        <v>362</v>
      </c>
      <c r="DZ6" s="149" t="s">
        <v>363</v>
      </c>
      <c r="EA6" s="149" t="s">
        <v>363</v>
      </c>
      <c r="EB6" s="149" t="s">
        <v>363</v>
      </c>
      <c r="EC6" s="103" t="s">
        <v>48</v>
      </c>
      <c r="ED6" s="60" t="s">
        <v>194</v>
      </c>
      <c r="EE6" s="47" t="s">
        <v>200</v>
      </c>
      <c r="EF6" s="41" t="s">
        <v>275</v>
      </c>
      <c r="EG6" s="48" t="s">
        <v>189</v>
      </c>
      <c r="EH6" s="49" t="s">
        <v>199</v>
      </c>
      <c r="EI6" s="50" t="s">
        <v>201</v>
      </c>
      <c r="EJ6" s="51" t="s">
        <v>40</v>
      </c>
      <c r="EK6" s="155" t="s">
        <v>362</v>
      </c>
      <c r="EL6" s="149" t="s">
        <v>363</v>
      </c>
      <c r="EM6" s="149" t="s">
        <v>363</v>
      </c>
      <c r="EN6" s="149" t="s">
        <v>363</v>
      </c>
      <c r="EO6" s="103" t="s">
        <v>48</v>
      </c>
      <c r="EP6" s="60" t="s">
        <v>194</v>
      </c>
      <c r="EQ6" s="62" t="s">
        <v>200</v>
      </c>
      <c r="ES6" t="str">
        <f t="shared" ref="ES6:ES23" si="0">B6</f>
        <v>種別</v>
      </c>
      <c r="ET6" t="s">
        <v>247</v>
      </c>
      <c r="EU6" t="s">
        <v>248</v>
      </c>
      <c r="EV6" t="s">
        <v>48</v>
      </c>
      <c r="EW6" t="s">
        <v>98</v>
      </c>
      <c r="EY6" t="s">
        <v>273</v>
      </c>
      <c r="EZ6" t="s">
        <v>10</v>
      </c>
      <c r="FA6" t="s">
        <v>253</v>
      </c>
    </row>
    <row r="7" spans="2:159" s="46" customFormat="1" x14ac:dyDescent="0.55000000000000004">
      <c r="B7" s="52" t="str">
        <f>'master（記入例）'!AL3</f>
        <v>清酒</v>
      </c>
      <c r="C7" s="53">
        <v>3880</v>
      </c>
      <c r="D7" s="54">
        <f>IFERROR(INDEX(集計pivot売上!$3:$22,MATCH('集計2023年度売上 (New)'!$B7,集計pivot売上!$A$3:$A$22,0),MATCH('集計2023年度売上 (New)'!D$5,集計pivot売上!$3:$3,0)),0)</f>
        <v>0</v>
      </c>
      <c r="E7" s="55">
        <f>IFERROR(INDEX(集計pivot売上!$28:$47,MATCH('集計2023年度売上 (New)'!$B7,集計pivot売上!$A$28:$A$47,0),MATCH('集計2023年度売上 (New)'!D$5,集計pivot売上!$28:$28,0)),0)</f>
        <v>0</v>
      </c>
      <c r="F7" s="56">
        <f>IFERROR(INDEX(集計pivot売上!$83:$103,MATCH('集計2023年度売上 (New)'!$B7,集計pivot売上!$A$83:$A$103,0),MATCH('集計2023年度売上 (New)'!D$5,集計pivot売上!$83:$83,0)),0)</f>
        <v>0</v>
      </c>
      <c r="G7" s="57">
        <f>IFERROR(INDEX(集計pivot売上!$177:$196,MATCH('集計2023年度売上 (New)'!$B7,集計pivot売上!$A$177:$A$196,0),MATCH('集計2023年度売上 (New)'!D$5,集計pivot売上!$177:$177,0)),0)</f>
        <v>0</v>
      </c>
      <c r="H7" s="58">
        <f>IFERROR(INDEX(集計pivot売上!$151:$170,MATCH('集計2023年度売上 (New)'!$B7,集計pivot売上!$A$151:$A$170,0),MATCH('集計2023年度売上 (New)'!D$5,集計pivot売上!$151:$151,0)),0)</f>
        <v>0</v>
      </c>
      <c r="I7" s="150">
        <f>IFERROR(INDEX(集計pivot売上!$230:$247,MATCH('集計2023年度売上 (New)'!$B7,集計pivot売上!$A$230:$A$247,0),MATCH('集計2023年度売上 (New)'!D$5,集計pivot売上!$230:$230,0)),0)</f>
        <v>0</v>
      </c>
      <c r="J7" s="151"/>
      <c r="K7" s="151"/>
      <c r="L7" s="151"/>
      <c r="M7" s="58">
        <f>IFERROR(INDEX(集計pivot売上!$203:$222,MATCH('集計2023年度売上 (New)'!$B7,集計pivot売上!$A$203:$A$222,0),MATCH('集計2023年度売上 (New)'!D$5,集計pivot売上!$203:$203,0)),0)</f>
        <v>0</v>
      </c>
      <c r="N7" s="61">
        <f>IFERROR(INDEX(集計pivot売上!$54:$73,MATCH('集計2023年度売上 (New)'!$B7,集計pivot売上!$A$54:$A$73,0),MATCH('集計2023年度売上 (New)'!D$5,集計pivot売上!$54:$54,0)),0)</f>
        <v>0</v>
      </c>
      <c r="O7" s="59">
        <f>C7+D7-N7</f>
        <v>3880</v>
      </c>
      <c r="P7" s="54">
        <f>IFERROR(INDEX(集計pivot売上!$3:$22,MATCH('集計2023年度売上 (New)'!$B7,集計pivot売上!$A$3:$A$22,0),MATCH('集計2023年度売上 (New)'!P$5,集計pivot売上!$3:$3,0)),0)</f>
        <v>0</v>
      </c>
      <c r="Q7" s="55">
        <f>IFERROR(INDEX(集計pivot売上!$28:$47,MATCH('集計2023年度売上 (New)'!$B7,集計pivot売上!$A$28:$A$47,0),MATCH('集計2023年度売上 (New)'!P$5,集計pivot売上!$28:$28,0)),0)</f>
        <v>0</v>
      </c>
      <c r="R7" s="56">
        <f>IFERROR(INDEX(集計pivot売上!$83:$103,MATCH('集計2023年度売上 (New)'!$B7,集計pivot売上!$A$83:$A$103,0),MATCH('集計2023年度売上 (New)'!P$5,集計pivot売上!$83:$83,0)),0)</f>
        <v>0</v>
      </c>
      <c r="S7" s="57">
        <f>IFERROR(INDEX(集計pivot売上!$177:$196,MATCH('集計2023年度売上 (New)'!$B7,集計pivot売上!$A$177:$A$196,0),MATCH('集計2023年度売上 (New)'!P$5,集計pivot売上!$177:$177,0)),0)</f>
        <v>0</v>
      </c>
      <c r="T7" s="58">
        <f>IFERROR(INDEX(集計pivot売上!$151:$170,MATCH('集計2023年度売上 (New)'!$B7,集計pivot売上!$A$151:$A$170,0),MATCH('集計2023年度売上 (New)'!P$5,集計pivot売上!$151:$151,0)),0)</f>
        <v>0</v>
      </c>
      <c r="U7" s="150">
        <f>IFERROR(INDEX(集計pivot売上!$230:$247,MATCH('集計2023年度売上 (New)'!$B7,集計pivot売上!$A$230:$A$247,0),MATCH('集計2023年度売上 (New)'!P$5,集計pivot売上!$230:$230,0)),0)</f>
        <v>0</v>
      </c>
      <c r="V7" s="151"/>
      <c r="W7" s="151"/>
      <c r="X7" s="151"/>
      <c r="Y7" s="104">
        <f>IFERROR(INDEX(集計pivot売上!$203:$222,MATCH('集計2023年度売上 (New)'!$B7,集計pivot売上!$A$203:$A$222,0),MATCH('集計2023年度売上 (New)'!P$5,集計pivot売上!$203:$203,0)),0)</f>
        <v>0</v>
      </c>
      <c r="Z7" s="61">
        <f>IFERROR(INDEX(集計pivot売上!$54:$73,MATCH('集計2023年度売上 (New)'!$B7,集計pivot売上!$A$54:$A$73,0),MATCH('集計2023年度売上 (New)'!P$5,集計pivot売上!$54:$54,0)),0)</f>
        <v>0</v>
      </c>
      <c r="AA7" s="59">
        <f>O7+P7-Z7</f>
        <v>3880</v>
      </c>
      <c r="AB7" s="54">
        <f>IFERROR(INDEX(集計pivot売上!$3:$22,MATCH('集計2023年度売上 (New)'!$B7,集計pivot売上!$A$3:$A$22,0),MATCH('集計2023年度売上 (New)'!AB$5,集計pivot売上!$3:$3,0)),0)</f>
        <v>0</v>
      </c>
      <c r="AC7" s="55">
        <f>IFERROR(INDEX(集計pivot売上!$28:$47,MATCH('集計2023年度売上 (New)'!$B7,集計pivot売上!$A$28:$A$47,0),MATCH('集計2023年度売上 (New)'!AB$5,集計pivot売上!$28:$28,0)),0)</f>
        <v>0</v>
      </c>
      <c r="AD7" s="56">
        <f>IFERROR(INDEX(集計pivot売上!$83:$103,MATCH('集計2023年度売上 (New)'!$B7,集計pivot売上!$A$83:$A$103,0),MATCH('集計2023年度売上 (New)'!AB$5,集計pivot売上!$83:$83,0)),0)</f>
        <v>0</v>
      </c>
      <c r="AE7" s="57">
        <f>IFERROR(INDEX(集計pivot売上!$177:$196,MATCH('集計2023年度売上 (New)'!$B7,集計pivot売上!$A$177:$A$196,0),MATCH('集計2023年度売上 (New)'!AB$5,集計pivot売上!$177:$177,0)),0)</f>
        <v>0</v>
      </c>
      <c r="AF7" s="58">
        <f>IFERROR(INDEX(集計pivot売上!$151:$170,MATCH('集計2023年度売上 (New)'!$B7,集計pivot売上!$A$151:$A$170,0),MATCH('集計2023年度売上 (New)'!AB$5,集計pivot売上!$151:$151,0)),0)</f>
        <v>0</v>
      </c>
      <c r="AG7" s="150">
        <f>IFERROR(INDEX(集計pivot売上!$230:$247,MATCH('集計2023年度売上 (New)'!$B7,集計pivot売上!$A$230:$A$247,0),MATCH('集計2023年度売上 (New)'!AB$5,集計pivot売上!$230:$230,0)),0)</f>
        <v>0</v>
      </c>
      <c r="AH7" s="151"/>
      <c r="AI7" s="151"/>
      <c r="AJ7" s="151"/>
      <c r="AK7" s="104">
        <f>IFERROR(INDEX(集計pivot売上!$203:$222,MATCH('集計2023年度売上 (New)'!$B7,集計pivot売上!$A$203:$A$222,0),MATCH('集計2023年度売上 (New)'!AB$5,集計pivot売上!$203:$203,0)),0)</f>
        <v>0</v>
      </c>
      <c r="AL7" s="61">
        <f>IFERROR(INDEX(集計pivot売上!$54:$73,MATCH('集計2023年度売上 (New)'!$B7,集計pivot売上!$A$54:$A$73,0),MATCH('集計2023年度売上 (New)'!AB$5,集計pivot売上!$54:$54,0)),0)</f>
        <v>0</v>
      </c>
      <c r="AM7" s="59">
        <f>AA7+AB7-AL7</f>
        <v>3880</v>
      </c>
      <c r="AN7" s="54">
        <f>IFERROR(INDEX(集計pivot売上!$3:$22,MATCH('集計2023年度売上 (New)'!$B7,集計pivot売上!$A$3:$A$22,0),MATCH('集計2023年度売上 (New)'!AN$5,集計pivot売上!$3:$3,0)),0)</f>
        <v>0</v>
      </c>
      <c r="AO7" s="55">
        <f>IFERROR(INDEX(集計pivot売上!$28:$47,MATCH('集計2023年度売上 (New)'!$B7,集計pivot売上!$A$28:$A$47,0),MATCH('集計2023年度売上 (New)'!AN$5,集計pivot売上!$28:$28,0)),0)</f>
        <v>0</v>
      </c>
      <c r="AP7" s="56">
        <f>IFERROR(INDEX(集計pivot売上!$83:$103,MATCH('集計2023年度売上 (New)'!$B7,集計pivot売上!$A$83:$A$103,0),MATCH('集計2023年度売上 (New)'!AN$5,集計pivot売上!$83:$83,0)),0)</f>
        <v>0</v>
      </c>
      <c r="AQ7" s="57">
        <f>IFERROR(INDEX(集計pivot売上!$177:$196,MATCH('集計2023年度売上 (New)'!$B7,集計pivot売上!$A$177:$A$196,0),MATCH('集計2023年度売上 (New)'!AN$5,集計pivot売上!$177:$177,0)),0)</f>
        <v>0</v>
      </c>
      <c r="AR7" s="58">
        <f>IFERROR(INDEX(集計pivot売上!$151:$170,MATCH('集計2023年度売上 (New)'!$B7,集計pivot売上!$A$151:$A$170,0),MATCH('集計2023年度売上 (New)'!AN$5,集計pivot売上!$151:$151,0)),0)</f>
        <v>0</v>
      </c>
      <c r="AS7" s="150">
        <f>IFERROR(INDEX(集計pivot売上!$230:$247,MATCH('集計2023年度売上 (New)'!$B7,集計pivot売上!$A$230:$A$247,0),MATCH('集計2023年度売上 (New)'!AN$5,集計pivot売上!$230:$230,0)),0)</f>
        <v>0</v>
      </c>
      <c r="AT7" s="151"/>
      <c r="AU7" s="151"/>
      <c r="AV7" s="151"/>
      <c r="AW7" s="104">
        <f>IFERROR(INDEX(集計pivot売上!$203:$222,MATCH('集計2023年度売上 (New)'!$B7,集計pivot売上!$A$203:$A$222,0),MATCH('集計2023年度売上 (New)'!AN$5,集計pivot売上!$203:$203,0)),0)</f>
        <v>0</v>
      </c>
      <c r="AX7" s="61">
        <f>IFERROR(INDEX(集計pivot売上!$54:$73,MATCH('集計2023年度売上 (New)'!$B7,集計pivot売上!$A$54:$A$73,0),MATCH('集計2023年度売上 (New)'!AN$5,集計pivot売上!$54:$54,0)),0)</f>
        <v>0</v>
      </c>
      <c r="AY7" s="59">
        <f>AM7+AN7-AX7</f>
        <v>3880</v>
      </c>
      <c r="AZ7" s="54">
        <f>IFERROR(INDEX(集計pivot売上!$3:$22,MATCH('集計2023年度売上 (New)'!$B7,集計pivot売上!$A$3:$A$22,0),MATCH('集計2023年度売上 (New)'!AZ$5,集計pivot売上!$3:$3,0)),0)</f>
        <v>0</v>
      </c>
      <c r="BA7" s="55">
        <f>IFERROR(INDEX(集計pivot売上!$28:$47,MATCH('集計2023年度売上 (New)'!$B7,集計pivot売上!$A$28:$A$47,0),MATCH('集計2023年度売上 (New)'!AZ$5,集計pivot売上!$28:$28,0)),0)</f>
        <v>0</v>
      </c>
      <c r="BB7" s="56">
        <f>IFERROR(INDEX(集計pivot売上!$83:$103,MATCH('集計2023年度売上 (New)'!$B7,集計pivot売上!$A$83:$A$103,0),MATCH('集計2023年度売上 (New)'!AZ$5,集計pivot売上!$83:$83,0)),0)</f>
        <v>0</v>
      </c>
      <c r="BC7" s="57">
        <f>IFERROR(INDEX(集計pivot売上!$177:$196,MATCH('集計2023年度売上 (New)'!$B7,集計pivot売上!$A$177:$A$196,0),MATCH('集計2023年度売上 (New)'!AZ$5,集計pivot売上!$177:$177,0)),0)</f>
        <v>0</v>
      </c>
      <c r="BD7" s="58">
        <f>IFERROR(INDEX(集計pivot売上!$151:$170,MATCH('集計2023年度売上 (New)'!$B7,集計pivot売上!$A$151:$A$170,0),MATCH('集計2023年度売上 (New)'!AZ$5,集計pivot売上!$151:$151,0)),0)</f>
        <v>0</v>
      </c>
      <c r="BE7" s="150">
        <f>IFERROR(INDEX(集計pivot売上!$230:$247,MATCH('集計2023年度売上 (New)'!$B7,集計pivot売上!$A$230:$A$247,0),MATCH('集計2023年度売上 (New)'!AZ$5,集計pivot売上!$230:$230,0)),0)</f>
        <v>0</v>
      </c>
      <c r="BF7" s="151"/>
      <c r="BG7" s="151"/>
      <c r="BH7" s="151"/>
      <c r="BI7" s="104">
        <f>IFERROR(INDEX(集計pivot売上!$203:$222,MATCH('集計2023年度売上 (New)'!$B7,集計pivot売上!$A$203:$A$222,0),MATCH('集計2023年度売上 (New)'!AZ$5,集計pivot売上!$203:$203,0)),0)</f>
        <v>0</v>
      </c>
      <c r="BJ7" s="61">
        <f>IFERROR(INDEX(集計pivot売上!$54:$73,MATCH('集計2023年度売上 (New)'!$B7,集計pivot売上!$A$54:$A$73,0),MATCH('集計2023年度売上 (New)'!AZ$5,集計pivot売上!$54:$54,0)),0)</f>
        <v>0</v>
      </c>
      <c r="BK7" s="59">
        <f t="shared" ref="BK7:BK23" si="1">AY7+AZ7-BJ7</f>
        <v>3880</v>
      </c>
      <c r="BL7" s="54">
        <f>IFERROR(INDEX(集計pivot売上!$3:$22,MATCH('集計2023年度売上 (New)'!$B7,集計pivot売上!$A$3:$A$22,0),MATCH('集計2023年度売上 (New)'!BL$5,集計pivot売上!$3:$3,0)),0)</f>
        <v>0</v>
      </c>
      <c r="BM7" s="55">
        <f>IFERROR(INDEX(集計pivot売上!$28:$47,MATCH('集計2023年度売上 (New)'!$B7,集計pivot売上!$A$28:$A$47,0),MATCH('集計2023年度売上 (New)'!BL$5,集計pivot売上!$28:$28,0)),0)</f>
        <v>0</v>
      </c>
      <c r="BN7" s="56">
        <f>IFERROR(INDEX(集計pivot売上!$83:$103,MATCH('集計2023年度売上 (New)'!$B7,集計pivot売上!$A$83:$A$103,0),MATCH('集計2023年度売上 (New)'!BL$5,集計pivot売上!$83:$83,0)),0)</f>
        <v>0</v>
      </c>
      <c r="BO7" s="57">
        <f>IFERROR(INDEX(集計pivot売上!$177:$196,MATCH('集計2023年度売上 (New)'!$B7,集計pivot売上!$A$177:$A$196,0),MATCH('集計2023年度売上 (New)'!BL$5,集計pivot売上!$177:$177,0)),0)</f>
        <v>0</v>
      </c>
      <c r="BP7" s="58">
        <f>IFERROR(INDEX(集計pivot売上!$151:$170,MATCH('集計2023年度売上 (New)'!$B7,集計pivot売上!$A$151:$A$170,0),MATCH('集計2023年度売上 (New)'!BL$5,集計pivot売上!$151:$151,0)),0)</f>
        <v>0</v>
      </c>
      <c r="BQ7" s="150">
        <f>IFERROR(INDEX(集計pivot売上!$230:$247,MATCH('集計2023年度売上 (New)'!$B7,集計pivot売上!$A$230:$A$247,0),MATCH('集計2023年度売上 (New)'!BL$5,集計pivot売上!$230:$230,0)),0)</f>
        <v>0</v>
      </c>
      <c r="BR7" s="151"/>
      <c r="BS7" s="151"/>
      <c r="BT7" s="151"/>
      <c r="BU7" s="104">
        <f>IFERROR(INDEX(集計pivot売上!$203:$222,MATCH('集計2023年度売上 (New)'!$B7,集計pivot売上!$A$203:$A$222,0),MATCH('集計2023年度売上 (New)'!BL$5,集計pivot売上!$203:$203,0)),0)</f>
        <v>0</v>
      </c>
      <c r="BV7" s="61">
        <f>IFERROR(INDEX(集計pivot売上!$54:$73,MATCH('集計2023年度売上 (New)'!$B7,集計pivot売上!$A$54:$A$73,0),MATCH('集計2023年度売上 (New)'!BL$5,集計pivot売上!$54:$54,0)),0)</f>
        <v>0</v>
      </c>
      <c r="BW7" s="59">
        <f>BK7+BL7-BV7</f>
        <v>3880</v>
      </c>
      <c r="BX7" s="54">
        <f>IFERROR(INDEX(集計pivot売上!$3:$22,MATCH('集計2023年度売上 (New)'!$B7,集計pivot売上!$A$3:$A$22,0),MATCH('集計2023年度売上 (New)'!BX$5,集計pivot売上!$3:$3,0)),0)</f>
        <v>0</v>
      </c>
      <c r="BY7" s="55">
        <f>IFERROR(INDEX(集計pivot売上!$28:$47,MATCH('集計2023年度売上 (New)'!$B7,集計pivot売上!$A$28:$A$47,0),MATCH('集計2023年度売上 (New)'!BX$5,集計pivot売上!$28:$28,0)),0)</f>
        <v>0</v>
      </c>
      <c r="BZ7" s="56">
        <f>IFERROR(INDEX(集計pivot売上!$83:$103,MATCH('集計2023年度売上 (New)'!$B7,集計pivot売上!$A$83:$A$103,0),MATCH('集計2023年度売上 (New)'!BX$5,集計pivot売上!$83:$83,0)),0)</f>
        <v>0</v>
      </c>
      <c r="CA7" s="57">
        <f>IFERROR(INDEX(集計pivot売上!$177:$196,MATCH('集計2023年度売上 (New)'!$B7,集計pivot売上!$A$177:$A$196,0),MATCH('集計2023年度売上 (New)'!BX$5,集計pivot売上!$177:$177,0)),0)</f>
        <v>0</v>
      </c>
      <c r="CB7" s="58">
        <f>IFERROR(INDEX(集計pivot売上!$151:$170,MATCH('集計2023年度売上 (New)'!$B7,集計pivot売上!$A$151:$A$170,0),MATCH('集計2023年度売上 (New)'!BX$5,集計pivot売上!$151:$151,0)),0)</f>
        <v>0</v>
      </c>
      <c r="CC7" s="150">
        <f>IFERROR(INDEX(集計pivot売上!$230:$247,MATCH('集計2023年度売上 (New)'!$B7,集計pivot売上!$A$230:$A$247,0),MATCH('集計2023年度売上 (New)'!BX$5,集計pivot売上!$230:$230,0)),0)</f>
        <v>0</v>
      </c>
      <c r="CD7" s="151"/>
      <c r="CE7" s="151"/>
      <c r="CF7" s="151"/>
      <c r="CG7" s="104">
        <f>IFERROR(INDEX(集計pivot売上!$203:$222,MATCH('集計2023年度売上 (New)'!$B7,集計pivot売上!$A$203:$A$222,0),MATCH('集計2023年度売上 (New)'!BX$5,集計pivot売上!$203:$203,0)),0)</f>
        <v>0</v>
      </c>
      <c r="CH7" s="61">
        <f>IFERROR(INDEX(集計pivot売上!$54:$73,MATCH('集計2023年度売上 (New)'!$B7,集計pivot売上!$A$54:$A$73,0),MATCH('集計2023年度売上 (New)'!BX$5,集計pivot売上!$54:$54,0)),0)</f>
        <v>0</v>
      </c>
      <c r="CI7" s="59">
        <f>BW7+BX7-CH7</f>
        <v>3880</v>
      </c>
      <c r="CJ7" s="54">
        <f>IFERROR(INDEX(集計pivot売上!$3:$22,MATCH('集計2023年度売上 (New)'!$B7,集計pivot売上!$A$3:$A$22,0),MATCH('集計2023年度売上 (New)'!CJ$5,集計pivot売上!$3:$3,0)),0)</f>
        <v>0</v>
      </c>
      <c r="CK7" s="55">
        <f>IFERROR(INDEX(集計pivot売上!$28:$47,MATCH('集計2023年度売上 (New)'!$B7,集計pivot売上!$A$28:$A$47,0),MATCH('集計2023年度売上 (New)'!CJ$5,集計pivot売上!$28:$28,0)),0)</f>
        <v>0</v>
      </c>
      <c r="CL7" s="56">
        <f>IFERROR(INDEX(集計pivot売上!$83:$103,MATCH('集計2023年度売上 (New)'!$B7,集計pivot売上!$A$83:$A$103,0),MATCH('集計2023年度売上 (New)'!CJ$5,集計pivot売上!$83:$83,0)),0)</f>
        <v>0</v>
      </c>
      <c r="CM7" s="57">
        <f>IFERROR(INDEX(集計pivot売上!$177:$196,MATCH('集計2023年度売上 (New)'!$B7,集計pivot売上!$A$177:$A$196,0),MATCH('集計2023年度売上 (New)'!CJ$5,集計pivot売上!$177:$177,0)),0)</f>
        <v>0</v>
      </c>
      <c r="CN7" s="58">
        <f>IFERROR(INDEX(集計pivot売上!$151:$170,MATCH('集計2023年度売上 (New)'!$B7,集計pivot売上!$A$151:$A$170,0),MATCH('集計2023年度売上 (New)'!CJ$5,集計pivot売上!$151:$151,0)),0)</f>
        <v>0</v>
      </c>
      <c r="CO7" s="150">
        <f>IFERROR(INDEX(集計pivot売上!$230:$247,MATCH('集計2023年度売上 (New)'!$B7,集計pivot売上!$A$230:$A$247,0),MATCH('集計2023年度売上 (New)'!CJ$5,集計pivot売上!$230:$230,0)),0)</f>
        <v>0</v>
      </c>
      <c r="CP7" s="151"/>
      <c r="CQ7" s="151"/>
      <c r="CR7" s="151"/>
      <c r="CS7" s="104">
        <f>IFERROR(INDEX(集計pivot売上!$203:$222,MATCH('集計2023年度売上 (New)'!$B7,集計pivot売上!$A$203:$A$222,0),MATCH('集計2023年度売上 (New)'!CJ$5,集計pivot売上!$203:$203,0)),0)</f>
        <v>0</v>
      </c>
      <c r="CT7" s="61">
        <f>IFERROR(INDEX(集計pivot売上!$54:$73,MATCH('集計2023年度売上 (New)'!$B7,集計pivot売上!$A$54:$A$73,0),MATCH('集計2023年度売上 (New)'!CJ$5,集計pivot売上!$54:$54,0)),0)</f>
        <v>0</v>
      </c>
      <c r="CU7" s="59">
        <f>CI7+CJ7-CT7</f>
        <v>3880</v>
      </c>
      <c r="CV7" s="54">
        <f>IFERROR(INDEX(集計pivot売上!$3:$22,MATCH('集計2023年度売上 (New)'!$B7,集計pivot売上!$A$3:$A$22,0),MATCH('集計2023年度売上 (New)'!CV$5,集計pivot売上!$3:$3,0)),0)</f>
        <v>0</v>
      </c>
      <c r="CW7" s="55">
        <f>IFERROR(INDEX(集計pivot売上!$28:$47,MATCH('集計2023年度売上 (New)'!$B7,集計pivot売上!$A$28:$A$47,0),MATCH('集計2023年度売上 (New)'!CV$5,集計pivot売上!$28:$28,0)),0)</f>
        <v>0</v>
      </c>
      <c r="CX7" s="56">
        <f>IFERROR(INDEX(集計pivot売上!$83:$103,MATCH('集計2023年度売上 (New)'!$B7,集計pivot売上!$A$83:$A$103,0),MATCH('集計2023年度売上 (New)'!CV$5,集計pivot売上!$83:$83,0)),0)</f>
        <v>0</v>
      </c>
      <c r="CY7" s="57">
        <f>IFERROR(INDEX(集計pivot売上!$177:$196,MATCH('集計2023年度売上 (New)'!$B7,集計pivot売上!$A$177:$A$196,0),MATCH('集計2023年度売上 (New)'!CV$5,集計pivot売上!$177:$177,0)),0)</f>
        <v>0</v>
      </c>
      <c r="CZ7" s="58">
        <f>IFERROR(INDEX(集計pivot売上!$151:$170,MATCH('集計2023年度売上 (New)'!$B7,集計pivot売上!$A$151:$A$170,0),MATCH('集計2023年度売上 (New)'!CV$5,集計pivot売上!$151:$151,0)),0)</f>
        <v>0</v>
      </c>
      <c r="DA7" s="150">
        <f>IFERROR(INDEX(集計pivot売上!$230:$247,MATCH('集計2023年度売上 (New)'!$B7,集計pivot売上!$A$230:$A$247,0),MATCH('集計2023年度売上 (New)'!CV$5,集計pivot売上!$230:$230,0)),0)</f>
        <v>0</v>
      </c>
      <c r="DB7" s="151"/>
      <c r="DC7" s="151"/>
      <c r="DD7" s="151"/>
      <c r="DE7" s="104">
        <f>IFERROR(INDEX(集計pivot売上!$203:$222,MATCH('集計2023年度売上 (New)'!$B7,集計pivot売上!$A$203:$A$222,0),MATCH('集計2023年度売上 (New)'!CV$5,集計pivot売上!$203:$203,0)),0)</f>
        <v>0</v>
      </c>
      <c r="DF7" s="61">
        <f>IFERROR(INDEX(集計pivot売上!$54:$73,MATCH('集計2023年度売上 (New)'!$B7,集計pivot売上!$A$54:$A$73,0),MATCH('集計2023年度売上 (New)'!CV$5,集計pivot売上!$54:$54,0)),0)</f>
        <v>0</v>
      </c>
      <c r="DG7" s="59">
        <f>CU7+CV7-DF7</f>
        <v>3880</v>
      </c>
      <c r="DH7" s="54">
        <f>IFERROR(INDEX(集計pivot売上!$3:$22,MATCH('集計2023年度売上 (New)'!$B7,集計pivot売上!$A$3:$A$22,0),MATCH('集計2023年度売上 (New)'!DH$5,集計pivot売上!$3:$3,0)),0)</f>
        <v>0</v>
      </c>
      <c r="DI7" s="55">
        <f>IFERROR(INDEX(集計pivot売上!$28:$47,MATCH('集計2023年度売上 (New)'!$B7,集計pivot売上!$A$28:$A$47,0),MATCH('集計2023年度売上 (New)'!DH$5,集計pivot売上!$28:$28,0)),0)</f>
        <v>0</v>
      </c>
      <c r="DJ7" s="56">
        <f>IFERROR(INDEX(集計pivot売上!$83:$103,MATCH('集計2023年度売上 (New)'!$B7,集計pivot売上!$A$83:$A$103,0),MATCH('集計2023年度売上 (New)'!DH$5,集計pivot売上!$83:$83,0)),0)</f>
        <v>0</v>
      </c>
      <c r="DK7" s="57">
        <f>IFERROR(INDEX(集計pivot売上!$177:$196,MATCH('集計2023年度売上 (New)'!$B7,集計pivot売上!$A$177:$A$196,0),MATCH('集計2023年度売上 (New)'!DH$5,集計pivot売上!$177:$177,0)),0)</f>
        <v>0</v>
      </c>
      <c r="DL7" s="58">
        <f>IFERROR(INDEX(集計pivot売上!$151:$170,MATCH('集計2023年度売上 (New)'!$B7,集計pivot売上!$A$151:$A$170,0),MATCH('集計2023年度売上 (New)'!DH$5,集計pivot売上!$151:$151,0)),0)</f>
        <v>0</v>
      </c>
      <c r="DM7" s="150">
        <f>IFERROR(INDEX(集計pivot売上!$230:$247,MATCH('集計2023年度売上 (New)'!$B7,集計pivot売上!$A$230:$A$247,0),MATCH('集計2023年度売上 (New)'!DH$5,集計pivot売上!$230:$230,0)),0)</f>
        <v>0</v>
      </c>
      <c r="DN7" s="151"/>
      <c r="DO7" s="151"/>
      <c r="DP7" s="151"/>
      <c r="DQ7" s="104">
        <f>IFERROR(INDEX(集計pivot売上!$203:$222,MATCH('集計2023年度売上 (New)'!$B7,集計pivot売上!$A$203:$A$222,0),MATCH('集計2023年度売上 (New)'!DH$5,集計pivot売上!$203:$203,0)),0)</f>
        <v>0</v>
      </c>
      <c r="DR7" s="61">
        <f>IFERROR(INDEX(集計pivot売上!$54:$73,MATCH('集計2023年度売上 (New)'!$B7,集計pivot売上!$A$54:$A$73,0),MATCH('集計2023年度売上 (New)'!DH$5,集計pivot売上!$54:$54,0)),0)</f>
        <v>0</v>
      </c>
      <c r="DS7" s="59">
        <f>DG7+DH7-DR7</f>
        <v>3880</v>
      </c>
      <c r="DT7" s="54">
        <f>IFERROR(INDEX(集計pivot売上!$3:$22,MATCH('集計2023年度売上 (New)'!$B7,集計pivot売上!$A$3:$A$22,0),MATCH('集計2023年度売上 (New)'!DT$5,集計pivot売上!$3:$3,0)),0)</f>
        <v>0</v>
      </c>
      <c r="DU7" s="55">
        <f>IFERROR(INDEX(集計pivot売上!$28:$47,MATCH('集計2023年度売上 (New)'!$B7,集計pivot売上!$A$28:$A$47,0),MATCH('集計2023年度売上 (New)'!DT$5,集計pivot売上!$28:$28,0)),0)</f>
        <v>0</v>
      </c>
      <c r="DV7" s="56">
        <f>IFERROR(INDEX(集計pivot売上!$83:$103,MATCH('集計2023年度売上 (New)'!$B7,集計pivot売上!$A$83:$A$103,0),MATCH('集計2023年度売上 (New)'!DT$5,集計pivot売上!$83:$83,0)),0)</f>
        <v>0</v>
      </c>
      <c r="DW7" s="57">
        <f>IFERROR(INDEX(集計pivot売上!$177:$196,MATCH('集計2023年度売上 (New)'!$B7,集計pivot売上!$A$177:$A$196,0),MATCH('集計2023年度売上 (New)'!DT$5,集計pivot売上!$177:$177,0)),0)</f>
        <v>0</v>
      </c>
      <c r="DX7" s="58">
        <f>IFERROR(INDEX(集計pivot売上!$151:$170,MATCH('集計2023年度売上 (New)'!$B7,集計pivot売上!$A$151:$A$170,0),MATCH('集計2023年度売上 (New)'!DT$5,集計pivot売上!$151:$151,0)),0)</f>
        <v>0</v>
      </c>
      <c r="DY7" s="150">
        <f>IFERROR(INDEX(集計pivot売上!$230:$247,MATCH('集計2023年度売上 (New)'!$B7,集計pivot売上!$A$230:$A$247,0),MATCH('集計2023年度売上 (New)'!DT$5,集計pivot売上!$230:$230,0)),0)</f>
        <v>0</v>
      </c>
      <c r="DZ7" s="151"/>
      <c r="EA7" s="151"/>
      <c r="EB7" s="151"/>
      <c r="EC7" s="104">
        <f>IFERROR(INDEX(集計pivot売上!$203:$222,MATCH('集計2023年度売上 (New)'!$B7,集計pivot売上!$A$203:$A$222,0),MATCH('集計2023年度売上 (New)'!DT$5,集計pivot売上!$203:$203,0)),0)</f>
        <v>0</v>
      </c>
      <c r="ED7" s="61">
        <f>IFERROR(INDEX(集計pivot売上!$54:$73,MATCH('集計2023年度売上 (New)'!$B7,集計pivot売上!$A$54:$A$73,0),MATCH('集計2023年度売上 (New)'!DT$5,集計pivot売上!$54:$54,0)),0)</f>
        <v>0</v>
      </c>
      <c r="EE7" s="59">
        <f>DS7+DT7-ED7</f>
        <v>3880</v>
      </c>
      <c r="EF7" s="54">
        <f>IFERROR(INDEX(集計pivot売上!$3:$22,MATCH('集計2023年度売上 (New)'!$B7,集計pivot売上!$A$3:$A$22,0),MATCH('集計2023年度売上 (New)'!EF$5,集計pivot売上!$3:$3,0)),0)</f>
        <v>0</v>
      </c>
      <c r="EG7" s="55">
        <f>IFERROR(INDEX(集計pivot売上!$28:$47,MATCH('集計2023年度売上 (New)'!$B7,集計pivot売上!$A$28:$A$47,0),MATCH('集計2023年度売上 (New)'!EF$5,集計pivot売上!$28:$28,0)),0)</f>
        <v>0</v>
      </c>
      <c r="EH7" s="56">
        <f>IFERROR(INDEX(集計pivot売上!$83:$103,MATCH('集計2023年度売上 (New)'!$B7,集計pivot売上!$A$83:$A$103,0),MATCH('集計2023年度売上 (New)'!EF$5,集計pivot売上!$83:$83,0)),0)</f>
        <v>0</v>
      </c>
      <c r="EI7" s="57">
        <f>IFERROR(INDEX(集計pivot売上!$177:$196,MATCH('集計2023年度売上 (New)'!$B7,集計pivot売上!$A$177:$A$196,0),MATCH('集計2023年度売上 (New)'!EF$5,集計pivot売上!$177:$177,0)),0)</f>
        <v>0</v>
      </c>
      <c r="EJ7" s="58">
        <f>IFERROR(INDEX(集計pivot売上!$151:$170,MATCH('集計2023年度売上 (New)'!$B7,集計pivot売上!$A$151:$A$170,0),MATCH('集計2023年度売上 (New)'!EF$5,集計pivot売上!$151:$151,0)),0)</f>
        <v>0</v>
      </c>
      <c r="EK7" s="150">
        <f>IFERROR(INDEX(集計pivot売上!$230:$247,MATCH('集計2023年度売上 (New)'!$B7,集計pivot売上!$A$230:$A$247,0),MATCH('集計2023年度売上 (New)'!EF$5,集計pivot売上!$230:$230,0)),0)</f>
        <v>0</v>
      </c>
      <c r="EL7" s="151"/>
      <c r="EM7" s="151"/>
      <c r="EN7" s="151"/>
      <c r="EO7" s="104">
        <f>IFERROR(INDEX(集計pivot売上!$203:$222,MATCH('集計2023年度売上 (New)'!$B7,集計pivot売上!$A$203:$A$222,0),MATCH('集計2023年度売上 (New)'!EF$5,集計pivot売上!$203:$203,0)),0)</f>
        <v>0</v>
      </c>
      <c r="EP7" s="61">
        <f>IFERROR(INDEX(集計pivot売上!$54:$73,MATCH('集計2023年度売上 (New)'!$B7,集計pivot売上!$A$54:$A$73,0),MATCH('集計2023年度売上 (New)'!EF$5,集計pivot売上!$54:$54,0)),0)</f>
        <v>0</v>
      </c>
      <c r="EQ7" s="63">
        <f>EE7+EF7-EP7</f>
        <v>3880</v>
      </c>
      <c r="ES7" t="str">
        <f t="shared" si="0"/>
        <v>清酒</v>
      </c>
      <c r="ET7" s="46">
        <f>SUMIF($C$6:$EQ$6,"=ネット",$C7:$EQ7)+SUMIF($C$6:$EQ$6,"=店舗",$C7:$EQ7)</f>
        <v>0</v>
      </c>
      <c r="EU7" s="46">
        <f t="shared" ref="EU7:EU23" si="2">SUMIF($C$6:$EQ$6,"=業販",$C7:$EQ7)</f>
        <v>0</v>
      </c>
      <c r="EV7" s="46">
        <f t="shared" ref="EV7:EV23" si="3">SUMIF($C$6:$EQ$6,"=廃棄",$C7:$EQ7)</f>
        <v>0</v>
      </c>
      <c r="EW7" s="46">
        <f>EQ7</f>
        <v>3880</v>
      </c>
      <c r="EY7" s="46">
        <f t="shared" ref="EY7:EY23" si="4">C7</f>
        <v>3880</v>
      </c>
      <c r="EZ7" s="46">
        <f t="shared" ref="EZ7:EZ23" si="5">SUMIF($C$6:$EQ$6,"=仕入",$C7:$EQ7)</f>
        <v>0</v>
      </c>
      <c r="FA7" s="46">
        <f t="shared" ref="FA7:FA23" si="6">SUMIF($C$6:$EQ$6,"=売上原価",$C7:$EQ7)</f>
        <v>0</v>
      </c>
      <c r="FB7" s="46">
        <f>SUM(EY7:EZ7)-FA7</f>
        <v>3880</v>
      </c>
      <c r="FC7" s="46">
        <f>FB7-EQ7</f>
        <v>0</v>
      </c>
    </row>
    <row r="8" spans="2:159" s="46" customFormat="1" x14ac:dyDescent="0.55000000000000004">
      <c r="B8" s="52" t="str">
        <f>'master（記入例）'!AL4</f>
        <v>合成清酒</v>
      </c>
      <c r="C8" s="53">
        <v>0</v>
      </c>
      <c r="D8" s="54">
        <f>IFERROR(INDEX(集計pivot売上!$3:$22,MATCH('集計2023年度売上 (New)'!$B8,集計pivot売上!$A$3:$A$22,0),MATCH('集計2023年度売上 (New)'!D$5,集計pivot売上!$3:$3,0)),0)</f>
        <v>0</v>
      </c>
      <c r="E8" s="55">
        <f>IFERROR(INDEX(集計pivot売上!$28:$47,MATCH('集計2023年度売上 (New)'!$B8,集計pivot売上!$A$28:$A$47,0),MATCH('集計2023年度売上 (New)'!D$5,集計pivot売上!$28:$28,0)),0)</f>
        <v>0</v>
      </c>
      <c r="F8" s="56">
        <f>IFERROR(INDEX(集計pivot売上!$83:$103,MATCH('集計2023年度売上 (New)'!$B8,集計pivot売上!$A$83:$A$103,0),MATCH('集計2023年度売上 (New)'!D$5,集計pivot売上!$83:$83,0)),0)</f>
        <v>0</v>
      </c>
      <c r="G8" s="57">
        <f>IFERROR(INDEX(集計pivot売上!$177:$196,MATCH('集計2023年度売上 (New)'!$B8,集計pivot売上!$A$177:$A$196,0),MATCH('集計2023年度売上 (New)'!D$5,集計pivot売上!$177:$177,0)),0)</f>
        <v>0</v>
      </c>
      <c r="H8" s="58">
        <f>IFERROR(INDEX(集計pivot売上!$151:$170,MATCH('集計2023年度売上 (New)'!$B8,集計pivot売上!$A$151:$A$170,0),MATCH('集計2023年度売上 (New)'!D$5,集計pivot売上!$151:$151,0)),0)</f>
        <v>0</v>
      </c>
      <c r="I8" s="150">
        <f>IFERROR(INDEX(集計pivot売上!$230:$247,MATCH('集計2023年度売上 (New)'!$B8,集計pivot売上!$A$230:$A$247,0),MATCH('集計2023年度売上 (New)'!D$5,集計pivot売上!$230:$230,0)),0)</f>
        <v>0</v>
      </c>
      <c r="J8" s="151"/>
      <c r="K8" s="151"/>
      <c r="L8" s="151"/>
      <c r="M8" s="58">
        <f>IFERROR(INDEX(集計pivot売上!$203:$222,MATCH('集計2023年度売上 (New)'!$B8,集計pivot売上!$A$203:$A$222,0),MATCH('集計2023年度売上 (New)'!D$5,集計pivot売上!$203:$203,0)),0)</f>
        <v>0</v>
      </c>
      <c r="N8" s="61">
        <f>IFERROR(INDEX(集計pivot売上!$54:$73,MATCH('集計2023年度売上 (New)'!$B8,集計pivot売上!$A$54:$A$73,0),MATCH('集計2023年度売上 (New)'!D$5,集計pivot売上!$54:$54,0)),0)</f>
        <v>0</v>
      </c>
      <c r="O8" s="59">
        <f t="shared" ref="O8:O23" si="7">C8+D8-N8</f>
        <v>0</v>
      </c>
      <c r="P8" s="54">
        <f>IFERROR(INDEX(集計pivot売上!$3:$22,MATCH('集計2023年度売上 (New)'!$B8,集計pivot売上!$A$3:$A$22,0),MATCH('集計2023年度売上 (New)'!P$5,集計pivot売上!$3:$3,0)),0)</f>
        <v>0</v>
      </c>
      <c r="Q8" s="55">
        <f>IFERROR(INDEX(集計pivot売上!$28:$47,MATCH('集計2023年度売上 (New)'!$B8,集計pivot売上!$A$28:$A$47,0),MATCH('集計2023年度売上 (New)'!P$5,集計pivot売上!$28:$28,0)),0)</f>
        <v>0</v>
      </c>
      <c r="R8" s="56">
        <f>IFERROR(INDEX(集計pivot売上!$83:$103,MATCH('集計2023年度売上 (New)'!$B8,集計pivot売上!$A$83:$A$103,0),MATCH('集計2023年度売上 (New)'!P$5,集計pivot売上!$83:$83,0)),0)</f>
        <v>0</v>
      </c>
      <c r="S8" s="57">
        <f>IFERROR(INDEX(集計pivot売上!$177:$196,MATCH('集計2023年度売上 (New)'!$B8,集計pivot売上!$A$177:$A$196,0),MATCH('集計2023年度売上 (New)'!P$5,集計pivot売上!$177:$177,0)),0)</f>
        <v>0</v>
      </c>
      <c r="T8" s="58">
        <f>IFERROR(INDEX(集計pivot売上!$151:$170,MATCH('集計2023年度売上 (New)'!$B8,集計pivot売上!$A$151:$A$170,0),MATCH('集計2023年度売上 (New)'!P$5,集計pivot売上!$151:$151,0)),0)</f>
        <v>0</v>
      </c>
      <c r="U8" s="150">
        <f>IFERROR(INDEX(集計pivot売上!$230:$247,MATCH('集計2023年度売上 (New)'!$B8,集計pivot売上!$A$230:$A$247,0),MATCH('集計2023年度売上 (New)'!P$5,集計pivot売上!$230:$230,0)),0)</f>
        <v>0</v>
      </c>
      <c r="V8" s="151"/>
      <c r="W8" s="151"/>
      <c r="X8" s="151"/>
      <c r="Y8" s="104">
        <f>IFERROR(INDEX(集計pivot売上!$203:$222,MATCH('集計2023年度売上 (New)'!$B8,集計pivot売上!$A$203:$A$222,0),MATCH('集計2023年度売上 (New)'!P$5,集計pivot売上!$203:$203,0)),0)</f>
        <v>0</v>
      </c>
      <c r="Z8" s="61">
        <f>IFERROR(INDEX(集計pivot売上!$54:$73,MATCH('集計2023年度売上 (New)'!$B8,集計pivot売上!$A$54:$A$73,0),MATCH('集計2023年度売上 (New)'!P$5,集計pivot売上!$54:$54,0)),0)</f>
        <v>0</v>
      </c>
      <c r="AA8" s="59">
        <f t="shared" ref="AA8:AA23" si="8">O8+P8-Z8</f>
        <v>0</v>
      </c>
      <c r="AB8" s="54">
        <f>IFERROR(INDEX(集計pivot売上!$3:$22,MATCH('集計2023年度売上 (New)'!$B8,集計pivot売上!$A$3:$A$22,0),MATCH('集計2023年度売上 (New)'!AB$5,集計pivot売上!$3:$3,0)),0)</f>
        <v>0</v>
      </c>
      <c r="AC8" s="55">
        <f>IFERROR(INDEX(集計pivot売上!$28:$47,MATCH('集計2023年度売上 (New)'!$B8,集計pivot売上!$A$28:$A$47,0),MATCH('集計2023年度売上 (New)'!AB$5,集計pivot売上!$28:$28,0)),0)</f>
        <v>0</v>
      </c>
      <c r="AD8" s="56">
        <f>IFERROR(INDEX(集計pivot売上!$83:$103,MATCH('集計2023年度売上 (New)'!$B8,集計pivot売上!$A$83:$A$103,0),MATCH('集計2023年度売上 (New)'!AB$5,集計pivot売上!$83:$83,0)),0)</f>
        <v>0</v>
      </c>
      <c r="AE8" s="57">
        <f>IFERROR(INDEX(集計pivot売上!$177:$196,MATCH('集計2023年度売上 (New)'!$B8,集計pivot売上!$A$177:$A$196,0),MATCH('集計2023年度売上 (New)'!AB$5,集計pivot売上!$177:$177,0)),0)</f>
        <v>0</v>
      </c>
      <c r="AF8" s="58">
        <f>IFERROR(INDEX(集計pivot売上!$151:$170,MATCH('集計2023年度売上 (New)'!$B8,集計pivot売上!$A$151:$A$170,0),MATCH('集計2023年度売上 (New)'!AB$5,集計pivot売上!$151:$151,0)),0)</f>
        <v>0</v>
      </c>
      <c r="AG8" s="150">
        <f>IFERROR(INDEX(集計pivot売上!$230:$247,MATCH('集計2023年度売上 (New)'!$B8,集計pivot売上!$A$230:$A$247,0),MATCH('集計2023年度売上 (New)'!AB$5,集計pivot売上!$230:$230,0)),0)</f>
        <v>0</v>
      </c>
      <c r="AH8" s="151"/>
      <c r="AI8" s="151"/>
      <c r="AJ8" s="151"/>
      <c r="AK8" s="104">
        <f>IFERROR(INDEX(集計pivot売上!$203:$222,MATCH('集計2023年度売上 (New)'!$B8,集計pivot売上!$A$203:$A$222,0),MATCH('集計2023年度売上 (New)'!AB$5,集計pivot売上!$203:$203,0)),0)</f>
        <v>0</v>
      </c>
      <c r="AL8" s="61">
        <f>IFERROR(INDEX(集計pivot売上!$54:$73,MATCH('集計2023年度売上 (New)'!$B8,集計pivot売上!$A$54:$A$73,0),MATCH('集計2023年度売上 (New)'!AB$5,集計pivot売上!$54:$54,0)),0)</f>
        <v>0</v>
      </c>
      <c r="AM8" s="59">
        <f t="shared" ref="AM8:AM23" si="9">AA8+AB8-AL8</f>
        <v>0</v>
      </c>
      <c r="AN8" s="54">
        <f>IFERROR(INDEX(集計pivot売上!$3:$22,MATCH('集計2023年度売上 (New)'!$B8,集計pivot売上!$A$3:$A$22,0),MATCH('集計2023年度売上 (New)'!AN$5,集計pivot売上!$3:$3,0)),0)</f>
        <v>0</v>
      </c>
      <c r="AO8" s="55">
        <f>IFERROR(INDEX(集計pivot売上!$28:$47,MATCH('集計2023年度売上 (New)'!$B8,集計pivot売上!$A$28:$A$47,0),MATCH('集計2023年度売上 (New)'!AN$5,集計pivot売上!$28:$28,0)),0)</f>
        <v>0</v>
      </c>
      <c r="AP8" s="56">
        <f>IFERROR(INDEX(集計pivot売上!$83:$103,MATCH('集計2023年度売上 (New)'!$B8,集計pivot売上!$A$83:$A$103,0),MATCH('集計2023年度売上 (New)'!AN$5,集計pivot売上!$83:$83,0)),0)</f>
        <v>0</v>
      </c>
      <c r="AQ8" s="57">
        <f>IFERROR(INDEX(集計pivot売上!$177:$196,MATCH('集計2023年度売上 (New)'!$B8,集計pivot売上!$A$177:$A$196,0),MATCH('集計2023年度売上 (New)'!AN$5,集計pivot売上!$177:$177,0)),0)</f>
        <v>0</v>
      </c>
      <c r="AR8" s="58">
        <f>IFERROR(INDEX(集計pivot売上!$151:$170,MATCH('集計2023年度売上 (New)'!$B8,集計pivot売上!$A$151:$A$170,0),MATCH('集計2023年度売上 (New)'!AN$5,集計pivot売上!$151:$151,0)),0)</f>
        <v>0</v>
      </c>
      <c r="AS8" s="150">
        <f>IFERROR(INDEX(集計pivot売上!$230:$247,MATCH('集計2023年度売上 (New)'!$B8,集計pivot売上!$A$230:$A$247,0),MATCH('集計2023年度売上 (New)'!AN$5,集計pivot売上!$230:$230,0)),0)</f>
        <v>0</v>
      </c>
      <c r="AT8" s="151"/>
      <c r="AU8" s="151"/>
      <c r="AV8" s="151"/>
      <c r="AW8" s="104">
        <f>IFERROR(INDEX(集計pivot売上!$203:$222,MATCH('集計2023年度売上 (New)'!$B8,集計pivot売上!$A$203:$A$222,0),MATCH('集計2023年度売上 (New)'!AN$5,集計pivot売上!$203:$203,0)),0)</f>
        <v>0</v>
      </c>
      <c r="AX8" s="61">
        <f>IFERROR(INDEX(集計pivot売上!$54:$73,MATCH('集計2023年度売上 (New)'!$B8,集計pivot売上!$A$54:$A$73,0),MATCH('集計2023年度売上 (New)'!AN$5,集計pivot売上!$54:$54,0)),0)</f>
        <v>0</v>
      </c>
      <c r="AY8" s="59">
        <f t="shared" ref="AY8:AY23" si="10">AM8+AN8-AX8</f>
        <v>0</v>
      </c>
      <c r="AZ8" s="54">
        <f>IFERROR(INDEX(集計pivot売上!$3:$22,MATCH('集計2023年度売上 (New)'!$B8,集計pivot売上!$A$3:$A$22,0),MATCH('集計2023年度売上 (New)'!AZ$5,集計pivot売上!$3:$3,0)),0)</f>
        <v>0</v>
      </c>
      <c r="BA8" s="55">
        <f>IFERROR(INDEX(集計pivot売上!$28:$47,MATCH('集計2023年度売上 (New)'!$B8,集計pivot売上!$A$28:$A$47,0),MATCH('集計2023年度売上 (New)'!AZ$5,集計pivot売上!$28:$28,0)),0)</f>
        <v>0</v>
      </c>
      <c r="BB8" s="56">
        <f>IFERROR(INDEX(集計pivot売上!$83:$103,MATCH('集計2023年度売上 (New)'!$B8,集計pivot売上!$A$83:$A$103,0),MATCH('集計2023年度売上 (New)'!AZ$5,集計pivot売上!$83:$83,0)),0)</f>
        <v>0</v>
      </c>
      <c r="BC8" s="57">
        <f>IFERROR(INDEX(集計pivot売上!$177:$196,MATCH('集計2023年度売上 (New)'!$B8,集計pivot売上!$A$177:$A$196,0),MATCH('集計2023年度売上 (New)'!AZ$5,集計pivot売上!$177:$177,0)),0)</f>
        <v>0</v>
      </c>
      <c r="BD8" s="58">
        <f>IFERROR(INDEX(集計pivot売上!$151:$170,MATCH('集計2023年度売上 (New)'!$B8,集計pivot売上!$A$151:$A$170,0),MATCH('集計2023年度売上 (New)'!AZ$5,集計pivot売上!$151:$151,0)),0)</f>
        <v>0</v>
      </c>
      <c r="BE8" s="150">
        <f>IFERROR(INDEX(集計pivot売上!$230:$247,MATCH('集計2023年度売上 (New)'!$B8,集計pivot売上!$A$230:$A$247,0),MATCH('集計2023年度売上 (New)'!AZ$5,集計pivot売上!$230:$230,0)),0)</f>
        <v>0</v>
      </c>
      <c r="BF8" s="151"/>
      <c r="BG8" s="151"/>
      <c r="BH8" s="151"/>
      <c r="BI8" s="104">
        <f>IFERROR(INDEX(集計pivot売上!$203:$222,MATCH('集計2023年度売上 (New)'!$B8,集計pivot売上!$A$203:$A$222,0),MATCH('集計2023年度売上 (New)'!AZ$5,集計pivot売上!$203:$203,0)),0)</f>
        <v>0</v>
      </c>
      <c r="BJ8" s="61">
        <f>IFERROR(INDEX(集計pivot売上!$54:$73,MATCH('集計2023年度売上 (New)'!$B8,集計pivot売上!$A$54:$A$73,0),MATCH('集計2023年度売上 (New)'!AZ$5,集計pivot売上!$54:$54,0)),0)</f>
        <v>0</v>
      </c>
      <c r="BK8" s="59">
        <f t="shared" si="1"/>
        <v>0</v>
      </c>
      <c r="BL8" s="54">
        <f>IFERROR(INDEX(集計pivot売上!$3:$22,MATCH('集計2023年度売上 (New)'!$B8,集計pivot売上!$A$3:$A$22,0),MATCH('集計2023年度売上 (New)'!BL$5,集計pivot売上!$3:$3,0)),0)</f>
        <v>0</v>
      </c>
      <c r="BM8" s="55">
        <f>IFERROR(INDEX(集計pivot売上!$28:$47,MATCH('集計2023年度売上 (New)'!$B8,集計pivot売上!$A$28:$A$47,0),MATCH('集計2023年度売上 (New)'!BL$5,集計pivot売上!$28:$28,0)),0)</f>
        <v>0</v>
      </c>
      <c r="BN8" s="56">
        <f>IFERROR(INDEX(集計pivot売上!$83:$103,MATCH('集計2023年度売上 (New)'!$B8,集計pivot売上!$A$83:$A$103,0),MATCH('集計2023年度売上 (New)'!BL$5,集計pivot売上!$83:$83,0)),0)</f>
        <v>0</v>
      </c>
      <c r="BO8" s="57">
        <f>IFERROR(INDEX(集計pivot売上!$177:$196,MATCH('集計2023年度売上 (New)'!$B8,集計pivot売上!$A$177:$A$196,0),MATCH('集計2023年度売上 (New)'!BL$5,集計pivot売上!$177:$177,0)),0)</f>
        <v>0</v>
      </c>
      <c r="BP8" s="58">
        <f>IFERROR(INDEX(集計pivot売上!$151:$170,MATCH('集計2023年度売上 (New)'!$B8,集計pivot売上!$A$151:$A$170,0),MATCH('集計2023年度売上 (New)'!BL$5,集計pivot売上!$151:$151,0)),0)</f>
        <v>0</v>
      </c>
      <c r="BQ8" s="150">
        <f>IFERROR(INDEX(集計pivot売上!$230:$247,MATCH('集計2023年度売上 (New)'!$B8,集計pivot売上!$A$230:$A$247,0),MATCH('集計2023年度売上 (New)'!BL$5,集計pivot売上!$230:$230,0)),0)</f>
        <v>0</v>
      </c>
      <c r="BR8" s="151"/>
      <c r="BS8" s="151"/>
      <c r="BT8" s="151"/>
      <c r="BU8" s="104">
        <f>IFERROR(INDEX(集計pivot売上!$203:$222,MATCH('集計2023年度売上 (New)'!$B8,集計pivot売上!$A$203:$A$222,0),MATCH('集計2023年度売上 (New)'!BL$5,集計pivot売上!$203:$203,0)),0)</f>
        <v>0</v>
      </c>
      <c r="BV8" s="61">
        <f>IFERROR(INDEX(集計pivot売上!$54:$73,MATCH('集計2023年度売上 (New)'!$B8,集計pivot売上!$A$54:$A$73,0),MATCH('集計2023年度売上 (New)'!BL$5,集計pivot売上!$54:$54,0)),0)</f>
        <v>0</v>
      </c>
      <c r="BW8" s="59">
        <f t="shared" ref="BW8:BW23" si="11">BK8+BL8-BV8</f>
        <v>0</v>
      </c>
      <c r="BX8" s="54">
        <f>IFERROR(INDEX(集計pivot売上!$3:$22,MATCH('集計2023年度売上 (New)'!$B8,集計pivot売上!$A$3:$A$22,0),MATCH('集計2023年度売上 (New)'!BX$5,集計pivot売上!$3:$3,0)),0)</f>
        <v>0</v>
      </c>
      <c r="BY8" s="55">
        <f>IFERROR(INDEX(集計pivot売上!$28:$47,MATCH('集計2023年度売上 (New)'!$B8,集計pivot売上!$A$28:$A$47,0),MATCH('集計2023年度売上 (New)'!BX$5,集計pivot売上!$28:$28,0)),0)</f>
        <v>0</v>
      </c>
      <c r="BZ8" s="56">
        <f>IFERROR(INDEX(集計pivot売上!$83:$103,MATCH('集計2023年度売上 (New)'!$B8,集計pivot売上!$A$83:$A$103,0),MATCH('集計2023年度売上 (New)'!BX$5,集計pivot売上!$83:$83,0)),0)</f>
        <v>0</v>
      </c>
      <c r="CA8" s="57">
        <f>IFERROR(INDEX(集計pivot売上!$177:$196,MATCH('集計2023年度売上 (New)'!$B8,集計pivot売上!$A$177:$A$196,0),MATCH('集計2023年度売上 (New)'!BX$5,集計pivot売上!$177:$177,0)),0)</f>
        <v>0</v>
      </c>
      <c r="CB8" s="58">
        <f>IFERROR(INDEX(集計pivot売上!$151:$170,MATCH('集計2023年度売上 (New)'!$B8,集計pivot売上!$A$151:$A$170,0),MATCH('集計2023年度売上 (New)'!BX$5,集計pivot売上!$151:$151,0)),0)</f>
        <v>0</v>
      </c>
      <c r="CC8" s="150">
        <f>IFERROR(INDEX(集計pivot売上!$230:$247,MATCH('集計2023年度売上 (New)'!$B8,集計pivot売上!$A$230:$A$247,0),MATCH('集計2023年度売上 (New)'!BX$5,集計pivot売上!$230:$230,0)),0)</f>
        <v>0</v>
      </c>
      <c r="CD8" s="151"/>
      <c r="CE8" s="151"/>
      <c r="CF8" s="151"/>
      <c r="CG8" s="104">
        <f>IFERROR(INDEX(集計pivot売上!$203:$222,MATCH('集計2023年度売上 (New)'!$B8,集計pivot売上!$A$203:$A$222,0),MATCH('集計2023年度売上 (New)'!BX$5,集計pivot売上!$203:$203,0)),0)</f>
        <v>0</v>
      </c>
      <c r="CH8" s="61">
        <f>IFERROR(INDEX(集計pivot売上!$54:$73,MATCH('集計2023年度売上 (New)'!$B8,集計pivot売上!$A$54:$A$73,0),MATCH('集計2023年度売上 (New)'!BX$5,集計pivot売上!$54:$54,0)),0)</f>
        <v>0</v>
      </c>
      <c r="CI8" s="59">
        <f t="shared" ref="CI8:CI23" si="12">BW8+BX8-CH8</f>
        <v>0</v>
      </c>
      <c r="CJ8" s="54">
        <f>IFERROR(INDEX(集計pivot売上!$3:$22,MATCH('集計2023年度売上 (New)'!$B8,集計pivot売上!$A$3:$A$22,0),MATCH('集計2023年度売上 (New)'!CJ$5,集計pivot売上!$3:$3,0)),0)</f>
        <v>0</v>
      </c>
      <c r="CK8" s="55">
        <f>IFERROR(INDEX(集計pivot売上!$28:$47,MATCH('集計2023年度売上 (New)'!$B8,集計pivot売上!$A$28:$A$47,0),MATCH('集計2023年度売上 (New)'!CJ$5,集計pivot売上!$28:$28,0)),0)</f>
        <v>0</v>
      </c>
      <c r="CL8" s="56">
        <f>IFERROR(INDEX(集計pivot売上!$83:$103,MATCH('集計2023年度売上 (New)'!$B8,集計pivot売上!$A$83:$A$103,0),MATCH('集計2023年度売上 (New)'!CJ$5,集計pivot売上!$83:$83,0)),0)</f>
        <v>0</v>
      </c>
      <c r="CM8" s="57">
        <f>IFERROR(INDEX(集計pivot売上!$177:$196,MATCH('集計2023年度売上 (New)'!$B8,集計pivot売上!$A$177:$A$196,0),MATCH('集計2023年度売上 (New)'!CJ$5,集計pivot売上!$177:$177,0)),0)</f>
        <v>0</v>
      </c>
      <c r="CN8" s="58">
        <f>IFERROR(INDEX(集計pivot売上!$151:$170,MATCH('集計2023年度売上 (New)'!$B8,集計pivot売上!$A$151:$A$170,0),MATCH('集計2023年度売上 (New)'!CJ$5,集計pivot売上!$151:$151,0)),0)</f>
        <v>0</v>
      </c>
      <c r="CO8" s="150">
        <f>IFERROR(INDEX(集計pivot売上!$230:$247,MATCH('集計2023年度売上 (New)'!$B8,集計pivot売上!$A$230:$A$247,0),MATCH('集計2023年度売上 (New)'!CJ$5,集計pivot売上!$230:$230,0)),0)</f>
        <v>0</v>
      </c>
      <c r="CP8" s="151"/>
      <c r="CQ8" s="151"/>
      <c r="CR8" s="151"/>
      <c r="CS8" s="104">
        <f>IFERROR(INDEX(集計pivot売上!$203:$222,MATCH('集計2023年度売上 (New)'!$B8,集計pivot売上!$A$203:$A$222,0),MATCH('集計2023年度売上 (New)'!CJ$5,集計pivot売上!$203:$203,0)),0)</f>
        <v>0</v>
      </c>
      <c r="CT8" s="61">
        <f>IFERROR(INDEX(集計pivot売上!$54:$73,MATCH('集計2023年度売上 (New)'!$B8,集計pivot売上!$A$54:$A$73,0),MATCH('集計2023年度売上 (New)'!CJ$5,集計pivot売上!$54:$54,0)),0)</f>
        <v>0</v>
      </c>
      <c r="CU8" s="59">
        <f t="shared" ref="CU8:CU23" si="13">CI8+CJ8-CT8</f>
        <v>0</v>
      </c>
      <c r="CV8" s="54">
        <f>IFERROR(INDEX(集計pivot売上!$3:$22,MATCH('集計2023年度売上 (New)'!$B8,集計pivot売上!$A$3:$A$22,0),MATCH('集計2023年度売上 (New)'!CV$5,集計pivot売上!$3:$3,0)),0)</f>
        <v>0</v>
      </c>
      <c r="CW8" s="55">
        <f>IFERROR(INDEX(集計pivot売上!$28:$47,MATCH('集計2023年度売上 (New)'!$B8,集計pivot売上!$A$28:$A$47,0),MATCH('集計2023年度売上 (New)'!CV$5,集計pivot売上!$28:$28,0)),0)</f>
        <v>0</v>
      </c>
      <c r="CX8" s="56">
        <f>IFERROR(INDEX(集計pivot売上!$83:$103,MATCH('集計2023年度売上 (New)'!$B8,集計pivot売上!$A$83:$A$103,0),MATCH('集計2023年度売上 (New)'!CV$5,集計pivot売上!$83:$83,0)),0)</f>
        <v>0</v>
      </c>
      <c r="CY8" s="57">
        <f>IFERROR(INDEX(集計pivot売上!$177:$196,MATCH('集計2023年度売上 (New)'!$B8,集計pivot売上!$A$177:$A$196,0),MATCH('集計2023年度売上 (New)'!CV$5,集計pivot売上!$177:$177,0)),0)</f>
        <v>0</v>
      </c>
      <c r="CZ8" s="58">
        <f>IFERROR(INDEX(集計pivot売上!$151:$170,MATCH('集計2023年度売上 (New)'!$B8,集計pivot売上!$A$151:$A$170,0),MATCH('集計2023年度売上 (New)'!CV$5,集計pivot売上!$151:$151,0)),0)</f>
        <v>0</v>
      </c>
      <c r="DA8" s="150">
        <f>IFERROR(INDEX(集計pivot売上!$230:$247,MATCH('集計2023年度売上 (New)'!$B8,集計pivot売上!$A$230:$A$247,0),MATCH('集計2023年度売上 (New)'!CV$5,集計pivot売上!$230:$230,0)),0)</f>
        <v>0</v>
      </c>
      <c r="DB8" s="151"/>
      <c r="DC8" s="151"/>
      <c r="DD8" s="151"/>
      <c r="DE8" s="104">
        <f>IFERROR(INDEX(集計pivot売上!$203:$222,MATCH('集計2023年度売上 (New)'!$B8,集計pivot売上!$A$203:$A$222,0),MATCH('集計2023年度売上 (New)'!CV$5,集計pivot売上!$203:$203,0)),0)</f>
        <v>0</v>
      </c>
      <c r="DF8" s="61">
        <f>IFERROR(INDEX(集計pivot売上!$54:$73,MATCH('集計2023年度売上 (New)'!$B8,集計pivot売上!$A$54:$A$73,0),MATCH('集計2023年度売上 (New)'!CV$5,集計pivot売上!$54:$54,0)),0)</f>
        <v>0</v>
      </c>
      <c r="DG8" s="59">
        <f t="shared" ref="DG8:DG23" si="14">CU8+CV8-DF8</f>
        <v>0</v>
      </c>
      <c r="DH8" s="54">
        <f>IFERROR(INDEX(集計pivot売上!$3:$22,MATCH('集計2023年度売上 (New)'!$B8,集計pivot売上!$A$3:$A$22,0),MATCH('集計2023年度売上 (New)'!DH$5,集計pivot売上!$3:$3,0)),0)</f>
        <v>0</v>
      </c>
      <c r="DI8" s="55">
        <f>IFERROR(INDEX(集計pivot売上!$28:$47,MATCH('集計2023年度売上 (New)'!$B8,集計pivot売上!$A$28:$A$47,0),MATCH('集計2023年度売上 (New)'!DH$5,集計pivot売上!$28:$28,0)),0)</f>
        <v>0</v>
      </c>
      <c r="DJ8" s="56">
        <f>IFERROR(INDEX(集計pivot売上!$83:$103,MATCH('集計2023年度売上 (New)'!$B8,集計pivot売上!$A$83:$A$103,0),MATCH('集計2023年度売上 (New)'!DH$5,集計pivot売上!$83:$83,0)),0)</f>
        <v>0</v>
      </c>
      <c r="DK8" s="57">
        <f>IFERROR(INDEX(集計pivot売上!$177:$196,MATCH('集計2023年度売上 (New)'!$B8,集計pivot売上!$A$177:$A$196,0),MATCH('集計2023年度売上 (New)'!DH$5,集計pivot売上!$177:$177,0)),0)</f>
        <v>0</v>
      </c>
      <c r="DL8" s="58">
        <f>IFERROR(INDEX(集計pivot売上!$151:$170,MATCH('集計2023年度売上 (New)'!$B8,集計pivot売上!$A$151:$A$170,0),MATCH('集計2023年度売上 (New)'!DH$5,集計pivot売上!$151:$151,0)),0)</f>
        <v>0</v>
      </c>
      <c r="DM8" s="150">
        <f>IFERROR(INDEX(集計pivot売上!$230:$247,MATCH('集計2023年度売上 (New)'!$B8,集計pivot売上!$A$230:$A$247,0),MATCH('集計2023年度売上 (New)'!DH$5,集計pivot売上!$230:$230,0)),0)</f>
        <v>0</v>
      </c>
      <c r="DN8" s="151"/>
      <c r="DO8" s="151"/>
      <c r="DP8" s="151"/>
      <c r="DQ8" s="104">
        <f>IFERROR(INDEX(集計pivot売上!$203:$222,MATCH('集計2023年度売上 (New)'!$B8,集計pivot売上!$A$203:$A$222,0),MATCH('集計2023年度売上 (New)'!DH$5,集計pivot売上!$203:$203,0)),0)</f>
        <v>0</v>
      </c>
      <c r="DR8" s="61">
        <f>IFERROR(INDEX(集計pivot売上!$54:$73,MATCH('集計2023年度売上 (New)'!$B8,集計pivot売上!$A$54:$A$73,0),MATCH('集計2023年度売上 (New)'!DH$5,集計pivot売上!$54:$54,0)),0)</f>
        <v>0</v>
      </c>
      <c r="DS8" s="59">
        <f t="shared" ref="DS8:DS23" si="15">DG8+DH8-DR8</f>
        <v>0</v>
      </c>
      <c r="DT8" s="54">
        <f>IFERROR(INDEX(集計pivot売上!$3:$22,MATCH('集計2023年度売上 (New)'!$B8,集計pivot売上!$A$3:$A$22,0),MATCH('集計2023年度売上 (New)'!DT$5,集計pivot売上!$3:$3,0)),0)</f>
        <v>0</v>
      </c>
      <c r="DU8" s="55">
        <f>IFERROR(INDEX(集計pivot売上!$28:$47,MATCH('集計2023年度売上 (New)'!$B8,集計pivot売上!$A$28:$A$47,0),MATCH('集計2023年度売上 (New)'!DT$5,集計pivot売上!$28:$28,0)),0)</f>
        <v>0</v>
      </c>
      <c r="DV8" s="56">
        <f>IFERROR(INDEX(集計pivot売上!$83:$103,MATCH('集計2023年度売上 (New)'!$B8,集計pivot売上!$A$83:$A$103,0),MATCH('集計2023年度売上 (New)'!DT$5,集計pivot売上!$83:$83,0)),0)</f>
        <v>0</v>
      </c>
      <c r="DW8" s="57">
        <f>IFERROR(INDEX(集計pivot売上!$177:$196,MATCH('集計2023年度売上 (New)'!$B8,集計pivot売上!$A$177:$A$196,0),MATCH('集計2023年度売上 (New)'!DT$5,集計pivot売上!$177:$177,0)),0)</f>
        <v>0</v>
      </c>
      <c r="DX8" s="58">
        <f>IFERROR(INDEX(集計pivot売上!$151:$170,MATCH('集計2023年度売上 (New)'!$B8,集計pivot売上!$A$151:$A$170,0),MATCH('集計2023年度売上 (New)'!DT$5,集計pivot売上!$151:$151,0)),0)</f>
        <v>0</v>
      </c>
      <c r="DY8" s="150">
        <f>IFERROR(INDEX(集計pivot売上!$230:$247,MATCH('集計2023年度売上 (New)'!$B8,集計pivot売上!$A$230:$A$247,0),MATCH('集計2023年度売上 (New)'!DT$5,集計pivot売上!$230:$230,0)),0)</f>
        <v>0</v>
      </c>
      <c r="DZ8" s="151"/>
      <c r="EA8" s="151"/>
      <c r="EB8" s="151"/>
      <c r="EC8" s="104">
        <f>IFERROR(INDEX(集計pivot売上!$203:$222,MATCH('集計2023年度売上 (New)'!$B8,集計pivot売上!$A$203:$A$222,0),MATCH('集計2023年度売上 (New)'!DT$5,集計pivot売上!$203:$203,0)),0)</f>
        <v>0</v>
      </c>
      <c r="ED8" s="61">
        <f>IFERROR(INDEX(集計pivot売上!$54:$73,MATCH('集計2023年度売上 (New)'!$B8,集計pivot売上!$A$54:$A$73,0),MATCH('集計2023年度売上 (New)'!DT$5,集計pivot売上!$54:$54,0)),0)</f>
        <v>0</v>
      </c>
      <c r="EE8" s="59">
        <f t="shared" ref="EE8:EE23" si="16">DS8+DT8-ED8</f>
        <v>0</v>
      </c>
      <c r="EF8" s="54">
        <f>IFERROR(INDEX(集計pivot売上!$3:$22,MATCH('集計2023年度売上 (New)'!$B8,集計pivot売上!$A$3:$A$22,0),MATCH('集計2023年度売上 (New)'!EF$5,集計pivot売上!$3:$3,0)),0)</f>
        <v>0</v>
      </c>
      <c r="EG8" s="55">
        <f>IFERROR(INDEX(集計pivot売上!$28:$47,MATCH('集計2023年度売上 (New)'!$B8,集計pivot売上!$A$28:$A$47,0),MATCH('集計2023年度売上 (New)'!EF$5,集計pivot売上!$28:$28,0)),0)</f>
        <v>0</v>
      </c>
      <c r="EH8" s="56">
        <f>IFERROR(INDEX(集計pivot売上!$83:$103,MATCH('集計2023年度売上 (New)'!$B8,集計pivot売上!$A$83:$A$103,0),MATCH('集計2023年度売上 (New)'!EF$5,集計pivot売上!$83:$83,0)),0)</f>
        <v>0</v>
      </c>
      <c r="EI8" s="57">
        <f>IFERROR(INDEX(集計pivot売上!$177:$196,MATCH('集計2023年度売上 (New)'!$B8,集計pivot売上!$A$177:$A$196,0),MATCH('集計2023年度売上 (New)'!EF$5,集計pivot売上!$177:$177,0)),0)</f>
        <v>0</v>
      </c>
      <c r="EJ8" s="58">
        <f>IFERROR(INDEX(集計pivot売上!$151:$170,MATCH('集計2023年度売上 (New)'!$B8,集計pivot売上!$A$151:$A$170,0),MATCH('集計2023年度売上 (New)'!EF$5,集計pivot売上!$151:$151,0)),0)</f>
        <v>0</v>
      </c>
      <c r="EK8" s="150">
        <f>IFERROR(INDEX(集計pivot売上!$230:$247,MATCH('集計2023年度売上 (New)'!$B8,集計pivot売上!$A$230:$A$247,0),MATCH('集計2023年度売上 (New)'!EF$5,集計pivot売上!$230:$230,0)),0)</f>
        <v>0</v>
      </c>
      <c r="EL8" s="151"/>
      <c r="EM8" s="151"/>
      <c r="EN8" s="151"/>
      <c r="EO8" s="104">
        <f>IFERROR(INDEX(集計pivot売上!$203:$222,MATCH('集計2023年度売上 (New)'!$B8,集計pivot売上!$A$203:$A$222,0),MATCH('集計2023年度売上 (New)'!EF$5,集計pivot売上!$203:$203,0)),0)</f>
        <v>0</v>
      </c>
      <c r="EP8" s="61">
        <f>IFERROR(INDEX(集計pivot売上!$54:$73,MATCH('集計2023年度売上 (New)'!$B8,集計pivot売上!$A$54:$A$73,0),MATCH('集計2023年度売上 (New)'!EF$5,集計pivot売上!$54:$54,0)),0)</f>
        <v>0</v>
      </c>
      <c r="EQ8" s="63">
        <f t="shared" ref="EQ8:EQ23" si="17">EE8+EF8-EP8</f>
        <v>0</v>
      </c>
      <c r="ES8" t="str">
        <f t="shared" si="0"/>
        <v>合成清酒</v>
      </c>
      <c r="ET8" s="46">
        <f t="shared" ref="ET8:ET23" si="18">SUMIF($C$6:$EQ$6,"=ネット",$C8:$EQ8)+SUMIF($C$6:$EQ$6,"=店舗",$C8:$EQ8)+C8</f>
        <v>0</v>
      </c>
      <c r="EU8" s="46">
        <f t="shared" si="2"/>
        <v>0</v>
      </c>
      <c r="EV8" s="46">
        <f t="shared" si="3"/>
        <v>0</v>
      </c>
      <c r="EW8" s="46">
        <f t="shared" ref="EW8:EW23" si="19">EQ8</f>
        <v>0</v>
      </c>
      <c r="EY8" s="46">
        <f t="shared" si="4"/>
        <v>0</v>
      </c>
      <c r="EZ8" s="46">
        <f t="shared" si="5"/>
        <v>0</v>
      </c>
      <c r="FA8" s="46">
        <f t="shared" si="6"/>
        <v>0</v>
      </c>
      <c r="FB8" s="46">
        <f t="shared" ref="FB8:FB23" si="20">SUM(EY8:EZ8)-FA8</f>
        <v>0</v>
      </c>
      <c r="FC8" s="46">
        <f t="shared" ref="FC8:FC23" si="21">FB8-EQ8</f>
        <v>0</v>
      </c>
    </row>
    <row r="9" spans="2:159" s="46" customFormat="1" x14ac:dyDescent="0.55000000000000004">
      <c r="B9" s="52" t="str">
        <f>'master（記入例）'!AL5</f>
        <v>連続式蒸留焼酎</v>
      </c>
      <c r="C9" s="53">
        <v>0</v>
      </c>
      <c r="D9" s="54">
        <f>IFERROR(INDEX(集計pivot売上!$3:$22,MATCH('集計2023年度売上 (New)'!$B9,集計pivot売上!$A$3:$A$22,0),MATCH('集計2023年度売上 (New)'!D$5,集計pivot売上!$3:$3,0)),0)</f>
        <v>0</v>
      </c>
      <c r="E9" s="55">
        <f>IFERROR(INDEX(集計pivot売上!$28:$47,MATCH('集計2023年度売上 (New)'!$B9,集計pivot売上!$A$28:$A$47,0),MATCH('集計2023年度売上 (New)'!D$5,集計pivot売上!$28:$28,0)),0)</f>
        <v>0</v>
      </c>
      <c r="F9" s="56">
        <f>IFERROR(INDEX(集計pivot売上!$83:$103,MATCH('集計2023年度売上 (New)'!$B9,集計pivot売上!$A$83:$A$103,0),MATCH('集計2023年度売上 (New)'!D$5,集計pivot売上!$83:$83,0)),0)</f>
        <v>0</v>
      </c>
      <c r="G9" s="57">
        <f>IFERROR(INDEX(集計pivot売上!$177:$196,MATCH('集計2023年度売上 (New)'!$B9,集計pivot売上!$A$177:$A$196,0),MATCH('集計2023年度売上 (New)'!D$5,集計pivot売上!$177:$177,0)),0)</f>
        <v>0</v>
      </c>
      <c r="H9" s="58">
        <f>IFERROR(INDEX(集計pivot売上!$151:$170,MATCH('集計2023年度売上 (New)'!$B9,集計pivot売上!$A$151:$A$170,0),MATCH('集計2023年度売上 (New)'!D$5,集計pivot売上!$151:$151,0)),0)</f>
        <v>0</v>
      </c>
      <c r="I9" s="150">
        <f>IFERROR(INDEX(集計pivot売上!$230:$247,MATCH('集計2023年度売上 (New)'!$B9,集計pivot売上!$A$230:$A$247,0),MATCH('集計2023年度売上 (New)'!D$5,集計pivot売上!$230:$230,0)),0)</f>
        <v>0</v>
      </c>
      <c r="J9" s="151"/>
      <c r="K9" s="151"/>
      <c r="L9" s="151"/>
      <c r="M9" s="58">
        <f>IFERROR(INDEX(集計pivot売上!$203:$222,MATCH('集計2023年度売上 (New)'!$B9,集計pivot売上!$A$203:$A$222,0),MATCH('集計2023年度売上 (New)'!D$5,集計pivot売上!$203:$203,0)),0)</f>
        <v>0</v>
      </c>
      <c r="N9" s="61">
        <f>IFERROR(INDEX(集計pivot売上!$54:$73,MATCH('集計2023年度売上 (New)'!$B9,集計pivot売上!$A$54:$A$73,0),MATCH('集計2023年度売上 (New)'!D$5,集計pivot売上!$54:$54,0)),0)</f>
        <v>0</v>
      </c>
      <c r="O9" s="59">
        <f t="shared" si="7"/>
        <v>0</v>
      </c>
      <c r="P9" s="54">
        <f>IFERROR(INDEX(集計pivot売上!$3:$22,MATCH('集計2023年度売上 (New)'!$B9,集計pivot売上!$A$3:$A$22,0),MATCH('集計2023年度売上 (New)'!P$5,集計pivot売上!$3:$3,0)),0)</f>
        <v>0</v>
      </c>
      <c r="Q9" s="55">
        <f>IFERROR(INDEX(集計pivot売上!$28:$47,MATCH('集計2023年度売上 (New)'!$B9,集計pivot売上!$A$28:$A$47,0),MATCH('集計2023年度売上 (New)'!P$5,集計pivot売上!$28:$28,0)),0)</f>
        <v>0</v>
      </c>
      <c r="R9" s="56">
        <f>IFERROR(INDEX(集計pivot売上!$83:$103,MATCH('集計2023年度売上 (New)'!$B9,集計pivot売上!$A$83:$A$103,0),MATCH('集計2023年度売上 (New)'!P$5,集計pivot売上!$83:$83,0)),0)</f>
        <v>0</v>
      </c>
      <c r="S9" s="57">
        <f>IFERROR(INDEX(集計pivot売上!$177:$196,MATCH('集計2023年度売上 (New)'!$B9,集計pivot売上!$A$177:$A$196,0),MATCH('集計2023年度売上 (New)'!P$5,集計pivot売上!$177:$177,0)),0)</f>
        <v>0</v>
      </c>
      <c r="T9" s="58">
        <f>IFERROR(INDEX(集計pivot売上!$151:$170,MATCH('集計2023年度売上 (New)'!$B9,集計pivot売上!$A$151:$A$170,0),MATCH('集計2023年度売上 (New)'!P$5,集計pivot売上!$151:$151,0)),0)</f>
        <v>0</v>
      </c>
      <c r="U9" s="150">
        <f>IFERROR(INDEX(集計pivot売上!$230:$247,MATCH('集計2023年度売上 (New)'!$B9,集計pivot売上!$A$230:$A$247,0),MATCH('集計2023年度売上 (New)'!P$5,集計pivot売上!$230:$230,0)),0)</f>
        <v>0</v>
      </c>
      <c r="V9" s="151"/>
      <c r="W9" s="151"/>
      <c r="X9" s="151"/>
      <c r="Y9" s="104">
        <f>IFERROR(INDEX(集計pivot売上!$203:$222,MATCH('集計2023年度売上 (New)'!$B9,集計pivot売上!$A$203:$A$222,0),MATCH('集計2023年度売上 (New)'!P$5,集計pivot売上!$203:$203,0)),0)</f>
        <v>0</v>
      </c>
      <c r="Z9" s="61">
        <f>IFERROR(INDEX(集計pivot売上!$54:$73,MATCH('集計2023年度売上 (New)'!$B9,集計pivot売上!$A$54:$A$73,0),MATCH('集計2023年度売上 (New)'!P$5,集計pivot売上!$54:$54,0)),0)</f>
        <v>0</v>
      </c>
      <c r="AA9" s="59">
        <f t="shared" si="8"/>
        <v>0</v>
      </c>
      <c r="AB9" s="54">
        <f>IFERROR(INDEX(集計pivot売上!$3:$22,MATCH('集計2023年度売上 (New)'!$B9,集計pivot売上!$A$3:$A$22,0),MATCH('集計2023年度売上 (New)'!AB$5,集計pivot売上!$3:$3,0)),0)</f>
        <v>0</v>
      </c>
      <c r="AC9" s="55">
        <f>IFERROR(INDEX(集計pivot売上!$28:$47,MATCH('集計2023年度売上 (New)'!$B9,集計pivot売上!$A$28:$A$47,0),MATCH('集計2023年度売上 (New)'!AB$5,集計pivot売上!$28:$28,0)),0)</f>
        <v>0</v>
      </c>
      <c r="AD9" s="56">
        <f>IFERROR(INDEX(集計pivot売上!$83:$103,MATCH('集計2023年度売上 (New)'!$B9,集計pivot売上!$A$83:$A$103,0),MATCH('集計2023年度売上 (New)'!AB$5,集計pivot売上!$83:$83,0)),0)</f>
        <v>0</v>
      </c>
      <c r="AE9" s="57">
        <f>IFERROR(INDEX(集計pivot売上!$177:$196,MATCH('集計2023年度売上 (New)'!$B9,集計pivot売上!$A$177:$A$196,0),MATCH('集計2023年度売上 (New)'!AB$5,集計pivot売上!$177:$177,0)),0)</f>
        <v>0</v>
      </c>
      <c r="AF9" s="58">
        <f>IFERROR(INDEX(集計pivot売上!$151:$170,MATCH('集計2023年度売上 (New)'!$B9,集計pivot売上!$A$151:$A$170,0),MATCH('集計2023年度売上 (New)'!AB$5,集計pivot売上!$151:$151,0)),0)</f>
        <v>0</v>
      </c>
      <c r="AG9" s="150">
        <f>IFERROR(INDEX(集計pivot売上!$230:$247,MATCH('集計2023年度売上 (New)'!$B9,集計pivot売上!$A$230:$A$247,0),MATCH('集計2023年度売上 (New)'!AB$5,集計pivot売上!$230:$230,0)),0)</f>
        <v>0</v>
      </c>
      <c r="AH9" s="151"/>
      <c r="AI9" s="151"/>
      <c r="AJ9" s="151"/>
      <c r="AK9" s="104">
        <f>IFERROR(INDEX(集計pivot売上!$203:$222,MATCH('集計2023年度売上 (New)'!$B9,集計pivot売上!$A$203:$A$222,0),MATCH('集計2023年度売上 (New)'!AB$5,集計pivot売上!$203:$203,0)),0)</f>
        <v>0</v>
      </c>
      <c r="AL9" s="61">
        <f>IFERROR(INDEX(集計pivot売上!$54:$73,MATCH('集計2023年度売上 (New)'!$B9,集計pivot売上!$A$54:$A$73,0),MATCH('集計2023年度売上 (New)'!AB$5,集計pivot売上!$54:$54,0)),0)</f>
        <v>0</v>
      </c>
      <c r="AM9" s="59">
        <f t="shared" si="9"/>
        <v>0</v>
      </c>
      <c r="AN9" s="54">
        <f>IFERROR(INDEX(集計pivot売上!$3:$22,MATCH('集計2023年度売上 (New)'!$B9,集計pivot売上!$A$3:$A$22,0),MATCH('集計2023年度売上 (New)'!AN$5,集計pivot売上!$3:$3,0)),0)</f>
        <v>0</v>
      </c>
      <c r="AO9" s="55">
        <f>IFERROR(INDEX(集計pivot売上!$28:$47,MATCH('集計2023年度売上 (New)'!$B9,集計pivot売上!$A$28:$A$47,0),MATCH('集計2023年度売上 (New)'!AN$5,集計pivot売上!$28:$28,0)),0)</f>
        <v>0</v>
      </c>
      <c r="AP9" s="56">
        <f>IFERROR(INDEX(集計pivot売上!$83:$103,MATCH('集計2023年度売上 (New)'!$B9,集計pivot売上!$A$83:$A$103,0),MATCH('集計2023年度売上 (New)'!AN$5,集計pivot売上!$83:$83,0)),0)</f>
        <v>0</v>
      </c>
      <c r="AQ9" s="57">
        <f>IFERROR(INDEX(集計pivot売上!$177:$196,MATCH('集計2023年度売上 (New)'!$B9,集計pivot売上!$A$177:$A$196,0),MATCH('集計2023年度売上 (New)'!AN$5,集計pivot売上!$177:$177,0)),0)</f>
        <v>0</v>
      </c>
      <c r="AR9" s="58">
        <f>IFERROR(INDEX(集計pivot売上!$151:$170,MATCH('集計2023年度売上 (New)'!$B9,集計pivot売上!$A$151:$A$170,0),MATCH('集計2023年度売上 (New)'!AN$5,集計pivot売上!$151:$151,0)),0)</f>
        <v>0</v>
      </c>
      <c r="AS9" s="150">
        <f>IFERROR(INDEX(集計pivot売上!$230:$247,MATCH('集計2023年度売上 (New)'!$B9,集計pivot売上!$A$230:$A$247,0),MATCH('集計2023年度売上 (New)'!AN$5,集計pivot売上!$230:$230,0)),0)</f>
        <v>0</v>
      </c>
      <c r="AT9" s="151"/>
      <c r="AU9" s="151"/>
      <c r="AV9" s="151"/>
      <c r="AW9" s="104">
        <f>IFERROR(INDEX(集計pivot売上!$203:$222,MATCH('集計2023年度売上 (New)'!$B9,集計pivot売上!$A$203:$A$222,0),MATCH('集計2023年度売上 (New)'!AN$5,集計pivot売上!$203:$203,0)),0)</f>
        <v>0</v>
      </c>
      <c r="AX9" s="61">
        <f>IFERROR(INDEX(集計pivot売上!$54:$73,MATCH('集計2023年度売上 (New)'!$B9,集計pivot売上!$A$54:$A$73,0),MATCH('集計2023年度売上 (New)'!AN$5,集計pivot売上!$54:$54,0)),0)</f>
        <v>0</v>
      </c>
      <c r="AY9" s="59">
        <f t="shared" si="10"/>
        <v>0</v>
      </c>
      <c r="AZ9" s="54">
        <f>IFERROR(INDEX(集計pivot売上!$3:$22,MATCH('集計2023年度売上 (New)'!$B9,集計pivot売上!$A$3:$A$22,0),MATCH('集計2023年度売上 (New)'!AZ$5,集計pivot売上!$3:$3,0)),0)</f>
        <v>0</v>
      </c>
      <c r="BA9" s="55">
        <f>IFERROR(INDEX(集計pivot売上!$28:$47,MATCH('集計2023年度売上 (New)'!$B9,集計pivot売上!$A$28:$A$47,0),MATCH('集計2023年度売上 (New)'!AZ$5,集計pivot売上!$28:$28,0)),0)</f>
        <v>0</v>
      </c>
      <c r="BB9" s="56">
        <f>IFERROR(INDEX(集計pivot売上!$83:$103,MATCH('集計2023年度売上 (New)'!$B9,集計pivot売上!$A$83:$A$103,0),MATCH('集計2023年度売上 (New)'!AZ$5,集計pivot売上!$83:$83,0)),0)</f>
        <v>0</v>
      </c>
      <c r="BC9" s="57">
        <f>IFERROR(INDEX(集計pivot売上!$177:$196,MATCH('集計2023年度売上 (New)'!$B9,集計pivot売上!$A$177:$A$196,0),MATCH('集計2023年度売上 (New)'!AZ$5,集計pivot売上!$177:$177,0)),0)</f>
        <v>0</v>
      </c>
      <c r="BD9" s="58">
        <f>IFERROR(INDEX(集計pivot売上!$151:$170,MATCH('集計2023年度売上 (New)'!$B9,集計pivot売上!$A$151:$A$170,0),MATCH('集計2023年度売上 (New)'!AZ$5,集計pivot売上!$151:$151,0)),0)</f>
        <v>0</v>
      </c>
      <c r="BE9" s="150">
        <f>IFERROR(INDEX(集計pivot売上!$230:$247,MATCH('集計2023年度売上 (New)'!$B9,集計pivot売上!$A$230:$A$247,0),MATCH('集計2023年度売上 (New)'!AZ$5,集計pivot売上!$230:$230,0)),0)</f>
        <v>0</v>
      </c>
      <c r="BF9" s="151"/>
      <c r="BG9" s="151"/>
      <c r="BH9" s="151"/>
      <c r="BI9" s="104">
        <f>IFERROR(INDEX(集計pivot売上!$203:$222,MATCH('集計2023年度売上 (New)'!$B9,集計pivot売上!$A$203:$A$222,0),MATCH('集計2023年度売上 (New)'!AZ$5,集計pivot売上!$203:$203,0)),0)</f>
        <v>0</v>
      </c>
      <c r="BJ9" s="61">
        <f>IFERROR(INDEX(集計pivot売上!$54:$73,MATCH('集計2023年度売上 (New)'!$B9,集計pivot売上!$A$54:$A$73,0),MATCH('集計2023年度売上 (New)'!AZ$5,集計pivot売上!$54:$54,0)),0)</f>
        <v>0</v>
      </c>
      <c r="BK9" s="59">
        <f t="shared" si="1"/>
        <v>0</v>
      </c>
      <c r="BL9" s="54">
        <f>IFERROR(INDEX(集計pivot売上!$3:$22,MATCH('集計2023年度売上 (New)'!$B9,集計pivot売上!$A$3:$A$22,0),MATCH('集計2023年度売上 (New)'!BL$5,集計pivot売上!$3:$3,0)),0)</f>
        <v>0</v>
      </c>
      <c r="BM9" s="55">
        <f>IFERROR(INDEX(集計pivot売上!$28:$47,MATCH('集計2023年度売上 (New)'!$B9,集計pivot売上!$A$28:$A$47,0),MATCH('集計2023年度売上 (New)'!BL$5,集計pivot売上!$28:$28,0)),0)</f>
        <v>0</v>
      </c>
      <c r="BN9" s="56">
        <f>IFERROR(INDEX(集計pivot売上!$83:$103,MATCH('集計2023年度売上 (New)'!$B9,集計pivot売上!$A$83:$A$103,0),MATCH('集計2023年度売上 (New)'!BL$5,集計pivot売上!$83:$83,0)),0)</f>
        <v>0</v>
      </c>
      <c r="BO9" s="57">
        <f>IFERROR(INDEX(集計pivot売上!$177:$196,MATCH('集計2023年度売上 (New)'!$B9,集計pivot売上!$A$177:$A$196,0),MATCH('集計2023年度売上 (New)'!BL$5,集計pivot売上!$177:$177,0)),0)</f>
        <v>0</v>
      </c>
      <c r="BP9" s="58">
        <f>IFERROR(INDEX(集計pivot売上!$151:$170,MATCH('集計2023年度売上 (New)'!$B9,集計pivot売上!$A$151:$A$170,0),MATCH('集計2023年度売上 (New)'!BL$5,集計pivot売上!$151:$151,0)),0)</f>
        <v>0</v>
      </c>
      <c r="BQ9" s="150">
        <f>IFERROR(INDEX(集計pivot売上!$230:$247,MATCH('集計2023年度売上 (New)'!$B9,集計pivot売上!$A$230:$A$247,0),MATCH('集計2023年度売上 (New)'!BL$5,集計pivot売上!$230:$230,0)),0)</f>
        <v>0</v>
      </c>
      <c r="BR9" s="151"/>
      <c r="BS9" s="151"/>
      <c r="BT9" s="151"/>
      <c r="BU9" s="104">
        <f>IFERROR(INDEX(集計pivot売上!$203:$222,MATCH('集計2023年度売上 (New)'!$B9,集計pivot売上!$A$203:$A$222,0),MATCH('集計2023年度売上 (New)'!BL$5,集計pivot売上!$203:$203,0)),0)</f>
        <v>0</v>
      </c>
      <c r="BV9" s="61">
        <f>IFERROR(INDEX(集計pivot売上!$54:$73,MATCH('集計2023年度売上 (New)'!$B9,集計pivot売上!$A$54:$A$73,0),MATCH('集計2023年度売上 (New)'!BL$5,集計pivot売上!$54:$54,0)),0)</f>
        <v>0</v>
      </c>
      <c r="BW9" s="59">
        <f t="shared" si="11"/>
        <v>0</v>
      </c>
      <c r="BX9" s="54">
        <f>IFERROR(INDEX(集計pivot売上!$3:$22,MATCH('集計2023年度売上 (New)'!$B9,集計pivot売上!$A$3:$A$22,0),MATCH('集計2023年度売上 (New)'!BX$5,集計pivot売上!$3:$3,0)),0)</f>
        <v>0</v>
      </c>
      <c r="BY9" s="55">
        <f>IFERROR(INDEX(集計pivot売上!$28:$47,MATCH('集計2023年度売上 (New)'!$B9,集計pivot売上!$A$28:$A$47,0),MATCH('集計2023年度売上 (New)'!BX$5,集計pivot売上!$28:$28,0)),0)</f>
        <v>0</v>
      </c>
      <c r="BZ9" s="56">
        <f>IFERROR(INDEX(集計pivot売上!$83:$103,MATCH('集計2023年度売上 (New)'!$B9,集計pivot売上!$A$83:$A$103,0),MATCH('集計2023年度売上 (New)'!BX$5,集計pivot売上!$83:$83,0)),0)</f>
        <v>0</v>
      </c>
      <c r="CA9" s="57">
        <f>IFERROR(INDEX(集計pivot売上!$177:$196,MATCH('集計2023年度売上 (New)'!$B9,集計pivot売上!$A$177:$A$196,0),MATCH('集計2023年度売上 (New)'!BX$5,集計pivot売上!$177:$177,0)),0)</f>
        <v>0</v>
      </c>
      <c r="CB9" s="58">
        <f>IFERROR(INDEX(集計pivot売上!$151:$170,MATCH('集計2023年度売上 (New)'!$B9,集計pivot売上!$A$151:$A$170,0),MATCH('集計2023年度売上 (New)'!BX$5,集計pivot売上!$151:$151,0)),0)</f>
        <v>0</v>
      </c>
      <c r="CC9" s="150">
        <f>IFERROR(INDEX(集計pivot売上!$230:$247,MATCH('集計2023年度売上 (New)'!$B9,集計pivot売上!$A$230:$A$247,0),MATCH('集計2023年度売上 (New)'!BX$5,集計pivot売上!$230:$230,0)),0)</f>
        <v>0</v>
      </c>
      <c r="CD9" s="151"/>
      <c r="CE9" s="151"/>
      <c r="CF9" s="151"/>
      <c r="CG9" s="104">
        <f>IFERROR(INDEX(集計pivot売上!$203:$222,MATCH('集計2023年度売上 (New)'!$B9,集計pivot売上!$A$203:$A$222,0),MATCH('集計2023年度売上 (New)'!BX$5,集計pivot売上!$203:$203,0)),0)</f>
        <v>0</v>
      </c>
      <c r="CH9" s="61">
        <f>IFERROR(INDEX(集計pivot売上!$54:$73,MATCH('集計2023年度売上 (New)'!$B9,集計pivot売上!$A$54:$A$73,0),MATCH('集計2023年度売上 (New)'!BX$5,集計pivot売上!$54:$54,0)),0)</f>
        <v>0</v>
      </c>
      <c r="CI9" s="59">
        <f t="shared" si="12"/>
        <v>0</v>
      </c>
      <c r="CJ9" s="54">
        <f>IFERROR(INDEX(集計pivot売上!$3:$22,MATCH('集計2023年度売上 (New)'!$B9,集計pivot売上!$A$3:$A$22,0),MATCH('集計2023年度売上 (New)'!CJ$5,集計pivot売上!$3:$3,0)),0)</f>
        <v>0</v>
      </c>
      <c r="CK9" s="55">
        <f>IFERROR(INDEX(集計pivot売上!$28:$47,MATCH('集計2023年度売上 (New)'!$B9,集計pivot売上!$A$28:$A$47,0),MATCH('集計2023年度売上 (New)'!CJ$5,集計pivot売上!$28:$28,0)),0)</f>
        <v>0</v>
      </c>
      <c r="CL9" s="56">
        <f>IFERROR(INDEX(集計pivot売上!$83:$103,MATCH('集計2023年度売上 (New)'!$B9,集計pivot売上!$A$83:$A$103,0),MATCH('集計2023年度売上 (New)'!CJ$5,集計pivot売上!$83:$83,0)),0)</f>
        <v>0</v>
      </c>
      <c r="CM9" s="57">
        <f>IFERROR(INDEX(集計pivot売上!$177:$196,MATCH('集計2023年度売上 (New)'!$B9,集計pivot売上!$A$177:$A$196,0),MATCH('集計2023年度売上 (New)'!CJ$5,集計pivot売上!$177:$177,0)),0)</f>
        <v>0</v>
      </c>
      <c r="CN9" s="58">
        <f>IFERROR(INDEX(集計pivot売上!$151:$170,MATCH('集計2023年度売上 (New)'!$B9,集計pivot売上!$A$151:$A$170,0),MATCH('集計2023年度売上 (New)'!CJ$5,集計pivot売上!$151:$151,0)),0)</f>
        <v>0</v>
      </c>
      <c r="CO9" s="150">
        <f>IFERROR(INDEX(集計pivot売上!$230:$247,MATCH('集計2023年度売上 (New)'!$B9,集計pivot売上!$A$230:$A$247,0),MATCH('集計2023年度売上 (New)'!CJ$5,集計pivot売上!$230:$230,0)),0)</f>
        <v>0</v>
      </c>
      <c r="CP9" s="151"/>
      <c r="CQ9" s="151"/>
      <c r="CR9" s="151"/>
      <c r="CS9" s="104">
        <f>IFERROR(INDEX(集計pivot売上!$203:$222,MATCH('集計2023年度売上 (New)'!$B9,集計pivot売上!$A$203:$A$222,0),MATCH('集計2023年度売上 (New)'!CJ$5,集計pivot売上!$203:$203,0)),0)</f>
        <v>0</v>
      </c>
      <c r="CT9" s="61">
        <f>IFERROR(INDEX(集計pivot売上!$54:$73,MATCH('集計2023年度売上 (New)'!$B9,集計pivot売上!$A$54:$A$73,0),MATCH('集計2023年度売上 (New)'!CJ$5,集計pivot売上!$54:$54,0)),0)</f>
        <v>0</v>
      </c>
      <c r="CU9" s="59">
        <f t="shared" si="13"/>
        <v>0</v>
      </c>
      <c r="CV9" s="54">
        <f>IFERROR(INDEX(集計pivot売上!$3:$22,MATCH('集計2023年度売上 (New)'!$B9,集計pivot売上!$A$3:$A$22,0),MATCH('集計2023年度売上 (New)'!CV$5,集計pivot売上!$3:$3,0)),0)</f>
        <v>0</v>
      </c>
      <c r="CW9" s="55">
        <f>IFERROR(INDEX(集計pivot売上!$28:$47,MATCH('集計2023年度売上 (New)'!$B9,集計pivot売上!$A$28:$A$47,0),MATCH('集計2023年度売上 (New)'!CV$5,集計pivot売上!$28:$28,0)),0)</f>
        <v>0</v>
      </c>
      <c r="CX9" s="56">
        <f>IFERROR(INDEX(集計pivot売上!$83:$103,MATCH('集計2023年度売上 (New)'!$B9,集計pivot売上!$A$83:$A$103,0),MATCH('集計2023年度売上 (New)'!CV$5,集計pivot売上!$83:$83,0)),0)</f>
        <v>0</v>
      </c>
      <c r="CY9" s="57">
        <f>IFERROR(INDEX(集計pivot売上!$177:$196,MATCH('集計2023年度売上 (New)'!$B9,集計pivot売上!$A$177:$A$196,0),MATCH('集計2023年度売上 (New)'!CV$5,集計pivot売上!$177:$177,0)),0)</f>
        <v>0</v>
      </c>
      <c r="CZ9" s="58">
        <f>IFERROR(INDEX(集計pivot売上!$151:$170,MATCH('集計2023年度売上 (New)'!$B9,集計pivot売上!$A$151:$A$170,0),MATCH('集計2023年度売上 (New)'!CV$5,集計pivot売上!$151:$151,0)),0)</f>
        <v>0</v>
      </c>
      <c r="DA9" s="150">
        <f>IFERROR(INDEX(集計pivot売上!$230:$247,MATCH('集計2023年度売上 (New)'!$B9,集計pivot売上!$A$230:$A$247,0),MATCH('集計2023年度売上 (New)'!CV$5,集計pivot売上!$230:$230,0)),0)</f>
        <v>0</v>
      </c>
      <c r="DB9" s="151"/>
      <c r="DC9" s="151"/>
      <c r="DD9" s="151"/>
      <c r="DE9" s="104">
        <f>IFERROR(INDEX(集計pivot売上!$203:$222,MATCH('集計2023年度売上 (New)'!$B9,集計pivot売上!$A$203:$A$222,0),MATCH('集計2023年度売上 (New)'!CV$5,集計pivot売上!$203:$203,0)),0)</f>
        <v>0</v>
      </c>
      <c r="DF9" s="61">
        <f>IFERROR(INDEX(集計pivot売上!$54:$73,MATCH('集計2023年度売上 (New)'!$B9,集計pivot売上!$A$54:$A$73,0),MATCH('集計2023年度売上 (New)'!CV$5,集計pivot売上!$54:$54,0)),0)</f>
        <v>0</v>
      </c>
      <c r="DG9" s="59">
        <f t="shared" si="14"/>
        <v>0</v>
      </c>
      <c r="DH9" s="54">
        <f>IFERROR(INDEX(集計pivot売上!$3:$22,MATCH('集計2023年度売上 (New)'!$B9,集計pivot売上!$A$3:$A$22,0),MATCH('集計2023年度売上 (New)'!DH$5,集計pivot売上!$3:$3,0)),0)</f>
        <v>0</v>
      </c>
      <c r="DI9" s="55">
        <f>IFERROR(INDEX(集計pivot売上!$28:$47,MATCH('集計2023年度売上 (New)'!$B9,集計pivot売上!$A$28:$A$47,0),MATCH('集計2023年度売上 (New)'!DH$5,集計pivot売上!$28:$28,0)),0)</f>
        <v>0</v>
      </c>
      <c r="DJ9" s="56">
        <f>IFERROR(INDEX(集計pivot売上!$83:$103,MATCH('集計2023年度売上 (New)'!$B9,集計pivot売上!$A$83:$A$103,0),MATCH('集計2023年度売上 (New)'!DH$5,集計pivot売上!$83:$83,0)),0)</f>
        <v>0</v>
      </c>
      <c r="DK9" s="57">
        <f>IFERROR(INDEX(集計pivot売上!$177:$196,MATCH('集計2023年度売上 (New)'!$B9,集計pivot売上!$A$177:$A$196,0),MATCH('集計2023年度売上 (New)'!DH$5,集計pivot売上!$177:$177,0)),0)</f>
        <v>0</v>
      </c>
      <c r="DL9" s="58">
        <f>IFERROR(INDEX(集計pivot売上!$151:$170,MATCH('集計2023年度売上 (New)'!$B9,集計pivot売上!$A$151:$A$170,0),MATCH('集計2023年度売上 (New)'!DH$5,集計pivot売上!$151:$151,0)),0)</f>
        <v>0</v>
      </c>
      <c r="DM9" s="150">
        <f>IFERROR(INDEX(集計pivot売上!$230:$247,MATCH('集計2023年度売上 (New)'!$B9,集計pivot売上!$A$230:$A$247,0),MATCH('集計2023年度売上 (New)'!DH$5,集計pivot売上!$230:$230,0)),0)</f>
        <v>0</v>
      </c>
      <c r="DN9" s="151"/>
      <c r="DO9" s="151"/>
      <c r="DP9" s="151"/>
      <c r="DQ9" s="104">
        <f>IFERROR(INDEX(集計pivot売上!$203:$222,MATCH('集計2023年度売上 (New)'!$B9,集計pivot売上!$A$203:$A$222,0),MATCH('集計2023年度売上 (New)'!DH$5,集計pivot売上!$203:$203,0)),0)</f>
        <v>0</v>
      </c>
      <c r="DR9" s="61">
        <f>IFERROR(INDEX(集計pivot売上!$54:$73,MATCH('集計2023年度売上 (New)'!$B9,集計pivot売上!$A$54:$A$73,0),MATCH('集計2023年度売上 (New)'!DH$5,集計pivot売上!$54:$54,0)),0)</f>
        <v>0</v>
      </c>
      <c r="DS9" s="59">
        <f t="shared" si="15"/>
        <v>0</v>
      </c>
      <c r="DT9" s="54">
        <f>IFERROR(INDEX(集計pivot売上!$3:$22,MATCH('集計2023年度売上 (New)'!$B9,集計pivot売上!$A$3:$A$22,0),MATCH('集計2023年度売上 (New)'!DT$5,集計pivot売上!$3:$3,0)),0)</f>
        <v>0</v>
      </c>
      <c r="DU9" s="55">
        <f>IFERROR(INDEX(集計pivot売上!$28:$47,MATCH('集計2023年度売上 (New)'!$B9,集計pivot売上!$A$28:$A$47,0),MATCH('集計2023年度売上 (New)'!DT$5,集計pivot売上!$28:$28,0)),0)</f>
        <v>0</v>
      </c>
      <c r="DV9" s="56">
        <f>IFERROR(INDEX(集計pivot売上!$83:$103,MATCH('集計2023年度売上 (New)'!$B9,集計pivot売上!$A$83:$A$103,0),MATCH('集計2023年度売上 (New)'!DT$5,集計pivot売上!$83:$83,0)),0)</f>
        <v>0</v>
      </c>
      <c r="DW9" s="57">
        <f>IFERROR(INDEX(集計pivot売上!$177:$196,MATCH('集計2023年度売上 (New)'!$B9,集計pivot売上!$A$177:$A$196,0),MATCH('集計2023年度売上 (New)'!DT$5,集計pivot売上!$177:$177,0)),0)</f>
        <v>0</v>
      </c>
      <c r="DX9" s="58">
        <f>IFERROR(INDEX(集計pivot売上!$151:$170,MATCH('集計2023年度売上 (New)'!$B9,集計pivot売上!$A$151:$A$170,0),MATCH('集計2023年度売上 (New)'!DT$5,集計pivot売上!$151:$151,0)),0)</f>
        <v>0</v>
      </c>
      <c r="DY9" s="150">
        <f>IFERROR(INDEX(集計pivot売上!$230:$247,MATCH('集計2023年度売上 (New)'!$B9,集計pivot売上!$A$230:$A$247,0),MATCH('集計2023年度売上 (New)'!DT$5,集計pivot売上!$230:$230,0)),0)</f>
        <v>0</v>
      </c>
      <c r="DZ9" s="151"/>
      <c r="EA9" s="151"/>
      <c r="EB9" s="151"/>
      <c r="EC9" s="104">
        <f>IFERROR(INDEX(集計pivot売上!$203:$222,MATCH('集計2023年度売上 (New)'!$B9,集計pivot売上!$A$203:$A$222,0),MATCH('集計2023年度売上 (New)'!DT$5,集計pivot売上!$203:$203,0)),0)</f>
        <v>0</v>
      </c>
      <c r="ED9" s="61">
        <f>IFERROR(INDEX(集計pivot売上!$54:$73,MATCH('集計2023年度売上 (New)'!$B9,集計pivot売上!$A$54:$A$73,0),MATCH('集計2023年度売上 (New)'!DT$5,集計pivot売上!$54:$54,0)),0)</f>
        <v>0</v>
      </c>
      <c r="EE9" s="59">
        <f t="shared" si="16"/>
        <v>0</v>
      </c>
      <c r="EF9" s="54">
        <f>IFERROR(INDEX(集計pivot売上!$3:$22,MATCH('集計2023年度売上 (New)'!$B9,集計pivot売上!$A$3:$A$22,0),MATCH('集計2023年度売上 (New)'!EF$5,集計pivot売上!$3:$3,0)),0)</f>
        <v>0</v>
      </c>
      <c r="EG9" s="55">
        <f>IFERROR(INDEX(集計pivot売上!$28:$47,MATCH('集計2023年度売上 (New)'!$B9,集計pivot売上!$A$28:$A$47,0),MATCH('集計2023年度売上 (New)'!EF$5,集計pivot売上!$28:$28,0)),0)</f>
        <v>0</v>
      </c>
      <c r="EH9" s="56">
        <f>IFERROR(INDEX(集計pivot売上!$83:$103,MATCH('集計2023年度売上 (New)'!$B9,集計pivot売上!$A$83:$A$103,0),MATCH('集計2023年度売上 (New)'!EF$5,集計pivot売上!$83:$83,0)),0)</f>
        <v>0</v>
      </c>
      <c r="EI9" s="57">
        <f>IFERROR(INDEX(集計pivot売上!$177:$196,MATCH('集計2023年度売上 (New)'!$B9,集計pivot売上!$A$177:$A$196,0),MATCH('集計2023年度売上 (New)'!EF$5,集計pivot売上!$177:$177,0)),0)</f>
        <v>0</v>
      </c>
      <c r="EJ9" s="58">
        <f>IFERROR(INDEX(集計pivot売上!$151:$170,MATCH('集計2023年度売上 (New)'!$B9,集計pivot売上!$A$151:$A$170,0),MATCH('集計2023年度売上 (New)'!EF$5,集計pivot売上!$151:$151,0)),0)</f>
        <v>0</v>
      </c>
      <c r="EK9" s="150">
        <f>IFERROR(INDEX(集計pivot売上!$230:$247,MATCH('集計2023年度売上 (New)'!$B9,集計pivot売上!$A$230:$A$247,0),MATCH('集計2023年度売上 (New)'!EF$5,集計pivot売上!$230:$230,0)),0)</f>
        <v>0</v>
      </c>
      <c r="EL9" s="151"/>
      <c r="EM9" s="151"/>
      <c r="EN9" s="151"/>
      <c r="EO9" s="104">
        <f>IFERROR(INDEX(集計pivot売上!$203:$222,MATCH('集計2023年度売上 (New)'!$B9,集計pivot売上!$A$203:$A$222,0),MATCH('集計2023年度売上 (New)'!EF$5,集計pivot売上!$203:$203,0)),0)</f>
        <v>0</v>
      </c>
      <c r="EP9" s="61">
        <f>IFERROR(INDEX(集計pivot売上!$54:$73,MATCH('集計2023年度売上 (New)'!$B9,集計pivot売上!$A$54:$A$73,0),MATCH('集計2023年度売上 (New)'!EF$5,集計pivot売上!$54:$54,0)),0)</f>
        <v>0</v>
      </c>
      <c r="EQ9" s="63">
        <f t="shared" si="17"/>
        <v>0</v>
      </c>
      <c r="ES9" t="str">
        <f t="shared" si="0"/>
        <v>連続式蒸留焼酎</v>
      </c>
      <c r="ET9" s="46">
        <f t="shared" si="18"/>
        <v>0</v>
      </c>
      <c r="EU9" s="46">
        <f t="shared" si="2"/>
        <v>0</v>
      </c>
      <c r="EV9" s="46">
        <f t="shared" si="3"/>
        <v>0</v>
      </c>
      <c r="EW9" s="46">
        <f t="shared" si="19"/>
        <v>0</v>
      </c>
      <c r="EY9" s="46">
        <f t="shared" si="4"/>
        <v>0</v>
      </c>
      <c r="EZ9" s="46">
        <f t="shared" si="5"/>
        <v>0</v>
      </c>
      <c r="FA9" s="46">
        <f t="shared" si="6"/>
        <v>0</v>
      </c>
      <c r="FB9" s="46">
        <f t="shared" si="20"/>
        <v>0</v>
      </c>
      <c r="FC9" s="46">
        <f t="shared" si="21"/>
        <v>0</v>
      </c>
    </row>
    <row r="10" spans="2:159" s="46" customFormat="1" x14ac:dyDescent="0.55000000000000004">
      <c r="B10" s="52" t="str">
        <f>'master（記入例）'!AL6</f>
        <v>単式蒸留焼酎</v>
      </c>
      <c r="C10" s="53">
        <v>8000</v>
      </c>
      <c r="D10" s="54">
        <f>IFERROR(INDEX(集計pivot売上!$3:$22,MATCH('集計2023年度売上 (New)'!$B10,集計pivot売上!$A$3:$A$22,0),MATCH('集計2023年度売上 (New)'!D$5,集計pivot売上!$3:$3,0)),0)</f>
        <v>0</v>
      </c>
      <c r="E10" s="55">
        <f>IFERROR(INDEX(集計pivot売上!$28:$47,MATCH('集計2023年度売上 (New)'!$B10,集計pivot売上!$A$28:$A$47,0),MATCH('集計2023年度売上 (New)'!D$5,集計pivot売上!$28:$28,0)),0)</f>
        <v>0</v>
      </c>
      <c r="F10" s="56">
        <f>IFERROR(INDEX(集計pivot売上!$83:$103,MATCH('集計2023年度売上 (New)'!$B10,集計pivot売上!$A$83:$A$103,0),MATCH('集計2023年度売上 (New)'!D$5,集計pivot売上!$83:$83,0)),0)</f>
        <v>0</v>
      </c>
      <c r="G10" s="57">
        <f>IFERROR(INDEX(集計pivot売上!$177:$196,MATCH('集計2023年度売上 (New)'!$B10,集計pivot売上!$A$177:$A$196,0),MATCH('集計2023年度売上 (New)'!D$5,集計pivot売上!$177:$177,0)),0)</f>
        <v>0</v>
      </c>
      <c r="H10" s="58">
        <f>IFERROR(INDEX(集計pivot売上!$151:$170,MATCH('集計2023年度売上 (New)'!$B10,集計pivot売上!$A$151:$A$170,0),MATCH('集計2023年度売上 (New)'!D$5,集計pivot売上!$151:$151,0)),0)</f>
        <v>0</v>
      </c>
      <c r="I10" s="150">
        <f>IFERROR(INDEX(集計pivot売上!$230:$247,MATCH('集計2023年度売上 (New)'!$B10,集計pivot売上!$A$230:$A$247,0),MATCH('集計2023年度売上 (New)'!D$5,集計pivot売上!$230:$230,0)),0)</f>
        <v>0</v>
      </c>
      <c r="J10" s="151"/>
      <c r="K10" s="151"/>
      <c r="L10" s="151"/>
      <c r="M10" s="58">
        <f>IFERROR(INDEX(集計pivot売上!$203:$222,MATCH('集計2023年度売上 (New)'!$B10,集計pivot売上!$A$203:$A$222,0),MATCH('集計2023年度売上 (New)'!D$5,集計pivot売上!$203:$203,0)),0)</f>
        <v>0</v>
      </c>
      <c r="N10" s="61">
        <f>IFERROR(INDEX(集計pivot売上!$54:$73,MATCH('集計2023年度売上 (New)'!$B10,集計pivot売上!$A$54:$A$73,0),MATCH('集計2023年度売上 (New)'!D$5,集計pivot売上!$54:$54,0)),0)</f>
        <v>0</v>
      </c>
      <c r="O10" s="59">
        <f t="shared" si="7"/>
        <v>8000</v>
      </c>
      <c r="P10" s="54">
        <f>IFERROR(INDEX(集計pivot売上!$3:$22,MATCH('集計2023年度売上 (New)'!$B10,集計pivot売上!$A$3:$A$22,0),MATCH('集計2023年度売上 (New)'!P$5,集計pivot売上!$3:$3,0)),0)</f>
        <v>0</v>
      </c>
      <c r="Q10" s="55">
        <f>IFERROR(INDEX(集計pivot売上!$28:$47,MATCH('集計2023年度売上 (New)'!$B10,集計pivot売上!$A$28:$A$47,0),MATCH('集計2023年度売上 (New)'!P$5,集計pivot売上!$28:$28,0)),0)</f>
        <v>0</v>
      </c>
      <c r="R10" s="56">
        <f>IFERROR(INDEX(集計pivot売上!$83:$103,MATCH('集計2023年度売上 (New)'!$B10,集計pivot売上!$A$83:$A$103,0),MATCH('集計2023年度売上 (New)'!P$5,集計pivot売上!$83:$83,0)),0)</f>
        <v>0</v>
      </c>
      <c r="S10" s="57">
        <f>IFERROR(INDEX(集計pivot売上!$177:$196,MATCH('集計2023年度売上 (New)'!$B10,集計pivot売上!$A$177:$A$196,0),MATCH('集計2023年度売上 (New)'!P$5,集計pivot売上!$177:$177,0)),0)</f>
        <v>0</v>
      </c>
      <c r="T10" s="58">
        <f>IFERROR(INDEX(集計pivot売上!$151:$170,MATCH('集計2023年度売上 (New)'!$B10,集計pivot売上!$A$151:$A$170,0),MATCH('集計2023年度売上 (New)'!P$5,集計pivot売上!$151:$151,0)),0)</f>
        <v>0</v>
      </c>
      <c r="U10" s="150">
        <f>IFERROR(INDEX(集計pivot売上!$230:$247,MATCH('集計2023年度売上 (New)'!$B10,集計pivot売上!$A$230:$A$247,0),MATCH('集計2023年度売上 (New)'!P$5,集計pivot売上!$230:$230,0)),0)</f>
        <v>0</v>
      </c>
      <c r="V10" s="151"/>
      <c r="W10" s="151"/>
      <c r="X10" s="151"/>
      <c r="Y10" s="104">
        <f>IFERROR(INDEX(集計pivot売上!$203:$222,MATCH('集計2023年度売上 (New)'!$B10,集計pivot売上!$A$203:$A$222,0),MATCH('集計2023年度売上 (New)'!P$5,集計pivot売上!$203:$203,0)),0)</f>
        <v>0</v>
      </c>
      <c r="Z10" s="61">
        <f>IFERROR(INDEX(集計pivot売上!$54:$73,MATCH('集計2023年度売上 (New)'!$B10,集計pivot売上!$A$54:$A$73,0),MATCH('集計2023年度売上 (New)'!P$5,集計pivot売上!$54:$54,0)),0)</f>
        <v>0</v>
      </c>
      <c r="AA10" s="59">
        <f t="shared" si="8"/>
        <v>8000</v>
      </c>
      <c r="AB10" s="54">
        <f>IFERROR(INDEX(集計pivot売上!$3:$22,MATCH('集計2023年度売上 (New)'!$B10,集計pivot売上!$A$3:$A$22,0),MATCH('集計2023年度売上 (New)'!AB$5,集計pivot売上!$3:$3,0)),0)</f>
        <v>0</v>
      </c>
      <c r="AC10" s="55">
        <f>IFERROR(INDEX(集計pivot売上!$28:$47,MATCH('集計2023年度売上 (New)'!$B10,集計pivot売上!$A$28:$A$47,0),MATCH('集計2023年度売上 (New)'!AB$5,集計pivot売上!$28:$28,0)),0)</f>
        <v>0</v>
      </c>
      <c r="AD10" s="56">
        <f>IFERROR(INDEX(集計pivot売上!$83:$103,MATCH('集計2023年度売上 (New)'!$B10,集計pivot売上!$A$83:$A$103,0),MATCH('集計2023年度売上 (New)'!AB$5,集計pivot売上!$83:$83,0)),0)</f>
        <v>0</v>
      </c>
      <c r="AE10" s="57">
        <f>IFERROR(INDEX(集計pivot売上!$177:$196,MATCH('集計2023年度売上 (New)'!$B10,集計pivot売上!$A$177:$A$196,0),MATCH('集計2023年度売上 (New)'!AB$5,集計pivot売上!$177:$177,0)),0)</f>
        <v>0</v>
      </c>
      <c r="AF10" s="58">
        <f>IFERROR(INDEX(集計pivot売上!$151:$170,MATCH('集計2023年度売上 (New)'!$B10,集計pivot売上!$A$151:$A$170,0),MATCH('集計2023年度売上 (New)'!AB$5,集計pivot売上!$151:$151,0)),0)</f>
        <v>0</v>
      </c>
      <c r="AG10" s="150">
        <f>IFERROR(INDEX(集計pivot売上!$230:$247,MATCH('集計2023年度売上 (New)'!$B10,集計pivot売上!$A$230:$A$247,0),MATCH('集計2023年度売上 (New)'!AB$5,集計pivot売上!$230:$230,0)),0)</f>
        <v>0</v>
      </c>
      <c r="AH10" s="151"/>
      <c r="AI10" s="151"/>
      <c r="AJ10" s="151"/>
      <c r="AK10" s="104">
        <f>IFERROR(INDEX(集計pivot売上!$203:$222,MATCH('集計2023年度売上 (New)'!$B10,集計pivot売上!$A$203:$A$222,0),MATCH('集計2023年度売上 (New)'!AB$5,集計pivot売上!$203:$203,0)),0)</f>
        <v>0</v>
      </c>
      <c r="AL10" s="61">
        <f>IFERROR(INDEX(集計pivot売上!$54:$73,MATCH('集計2023年度売上 (New)'!$B10,集計pivot売上!$A$54:$A$73,0),MATCH('集計2023年度売上 (New)'!AB$5,集計pivot売上!$54:$54,0)),0)</f>
        <v>0</v>
      </c>
      <c r="AM10" s="59">
        <f t="shared" si="9"/>
        <v>8000</v>
      </c>
      <c r="AN10" s="54">
        <f>IFERROR(INDEX(集計pivot売上!$3:$22,MATCH('集計2023年度売上 (New)'!$B10,集計pivot売上!$A$3:$A$22,0),MATCH('集計2023年度売上 (New)'!AN$5,集計pivot売上!$3:$3,0)),0)</f>
        <v>0</v>
      </c>
      <c r="AO10" s="55">
        <f>IFERROR(INDEX(集計pivot売上!$28:$47,MATCH('集計2023年度売上 (New)'!$B10,集計pivot売上!$A$28:$A$47,0),MATCH('集計2023年度売上 (New)'!AN$5,集計pivot売上!$28:$28,0)),0)</f>
        <v>0</v>
      </c>
      <c r="AP10" s="56">
        <f>IFERROR(INDEX(集計pivot売上!$83:$103,MATCH('集計2023年度売上 (New)'!$B10,集計pivot売上!$A$83:$A$103,0),MATCH('集計2023年度売上 (New)'!AN$5,集計pivot売上!$83:$83,0)),0)</f>
        <v>0</v>
      </c>
      <c r="AQ10" s="57">
        <f>IFERROR(INDEX(集計pivot売上!$177:$196,MATCH('集計2023年度売上 (New)'!$B10,集計pivot売上!$A$177:$A$196,0),MATCH('集計2023年度売上 (New)'!AN$5,集計pivot売上!$177:$177,0)),0)</f>
        <v>0</v>
      </c>
      <c r="AR10" s="58">
        <f>IFERROR(INDEX(集計pivot売上!$151:$170,MATCH('集計2023年度売上 (New)'!$B10,集計pivot売上!$A$151:$A$170,0),MATCH('集計2023年度売上 (New)'!AN$5,集計pivot売上!$151:$151,0)),0)</f>
        <v>0</v>
      </c>
      <c r="AS10" s="150">
        <f>IFERROR(INDEX(集計pivot売上!$230:$247,MATCH('集計2023年度売上 (New)'!$B10,集計pivot売上!$A$230:$A$247,0),MATCH('集計2023年度売上 (New)'!AN$5,集計pivot売上!$230:$230,0)),0)</f>
        <v>0</v>
      </c>
      <c r="AT10" s="151"/>
      <c r="AU10" s="151"/>
      <c r="AV10" s="151"/>
      <c r="AW10" s="104">
        <f>IFERROR(INDEX(集計pivot売上!$203:$222,MATCH('集計2023年度売上 (New)'!$B10,集計pivot売上!$A$203:$A$222,0),MATCH('集計2023年度売上 (New)'!AN$5,集計pivot売上!$203:$203,0)),0)</f>
        <v>0</v>
      </c>
      <c r="AX10" s="61">
        <f>IFERROR(INDEX(集計pivot売上!$54:$73,MATCH('集計2023年度売上 (New)'!$B10,集計pivot売上!$A$54:$A$73,0),MATCH('集計2023年度売上 (New)'!AN$5,集計pivot売上!$54:$54,0)),0)</f>
        <v>0</v>
      </c>
      <c r="AY10" s="59">
        <f t="shared" si="10"/>
        <v>8000</v>
      </c>
      <c r="AZ10" s="54">
        <f>IFERROR(INDEX(集計pivot売上!$3:$22,MATCH('集計2023年度売上 (New)'!$B10,集計pivot売上!$A$3:$A$22,0),MATCH('集計2023年度売上 (New)'!AZ$5,集計pivot売上!$3:$3,0)),0)</f>
        <v>0</v>
      </c>
      <c r="BA10" s="55">
        <f>IFERROR(INDEX(集計pivot売上!$28:$47,MATCH('集計2023年度売上 (New)'!$B10,集計pivot売上!$A$28:$A$47,0),MATCH('集計2023年度売上 (New)'!AZ$5,集計pivot売上!$28:$28,0)),0)</f>
        <v>0</v>
      </c>
      <c r="BB10" s="56">
        <f>IFERROR(INDEX(集計pivot売上!$83:$103,MATCH('集計2023年度売上 (New)'!$B10,集計pivot売上!$A$83:$A$103,0),MATCH('集計2023年度売上 (New)'!AZ$5,集計pivot売上!$83:$83,0)),0)</f>
        <v>0</v>
      </c>
      <c r="BC10" s="57">
        <f>IFERROR(INDEX(集計pivot売上!$177:$196,MATCH('集計2023年度売上 (New)'!$B10,集計pivot売上!$A$177:$A$196,0),MATCH('集計2023年度売上 (New)'!AZ$5,集計pivot売上!$177:$177,0)),0)</f>
        <v>0</v>
      </c>
      <c r="BD10" s="58">
        <f>IFERROR(INDEX(集計pivot売上!$151:$170,MATCH('集計2023年度売上 (New)'!$B10,集計pivot売上!$A$151:$A$170,0),MATCH('集計2023年度売上 (New)'!AZ$5,集計pivot売上!$151:$151,0)),0)</f>
        <v>0</v>
      </c>
      <c r="BE10" s="150">
        <f>IFERROR(INDEX(集計pivot売上!$230:$247,MATCH('集計2023年度売上 (New)'!$B10,集計pivot売上!$A$230:$A$247,0),MATCH('集計2023年度売上 (New)'!AZ$5,集計pivot売上!$230:$230,0)),0)</f>
        <v>0</v>
      </c>
      <c r="BF10" s="151"/>
      <c r="BG10" s="151"/>
      <c r="BH10" s="151"/>
      <c r="BI10" s="104">
        <f>IFERROR(INDEX(集計pivot売上!$203:$222,MATCH('集計2023年度売上 (New)'!$B10,集計pivot売上!$A$203:$A$222,0),MATCH('集計2023年度売上 (New)'!AZ$5,集計pivot売上!$203:$203,0)),0)</f>
        <v>0</v>
      </c>
      <c r="BJ10" s="61">
        <f>IFERROR(INDEX(集計pivot売上!$54:$73,MATCH('集計2023年度売上 (New)'!$B10,集計pivot売上!$A$54:$A$73,0),MATCH('集計2023年度売上 (New)'!AZ$5,集計pivot売上!$54:$54,0)),0)</f>
        <v>0</v>
      </c>
      <c r="BK10" s="59">
        <f t="shared" si="1"/>
        <v>8000</v>
      </c>
      <c r="BL10" s="54">
        <f>IFERROR(INDEX(集計pivot売上!$3:$22,MATCH('集計2023年度売上 (New)'!$B10,集計pivot売上!$A$3:$A$22,0),MATCH('集計2023年度売上 (New)'!BL$5,集計pivot売上!$3:$3,0)),0)</f>
        <v>0</v>
      </c>
      <c r="BM10" s="55">
        <f>IFERROR(INDEX(集計pivot売上!$28:$47,MATCH('集計2023年度売上 (New)'!$B10,集計pivot売上!$A$28:$A$47,0),MATCH('集計2023年度売上 (New)'!BL$5,集計pivot売上!$28:$28,0)),0)</f>
        <v>0</v>
      </c>
      <c r="BN10" s="56">
        <f>IFERROR(INDEX(集計pivot売上!$83:$103,MATCH('集計2023年度売上 (New)'!$B10,集計pivot売上!$A$83:$A$103,0),MATCH('集計2023年度売上 (New)'!BL$5,集計pivot売上!$83:$83,0)),0)</f>
        <v>0</v>
      </c>
      <c r="BO10" s="57">
        <f>IFERROR(INDEX(集計pivot売上!$177:$196,MATCH('集計2023年度売上 (New)'!$B10,集計pivot売上!$A$177:$A$196,0),MATCH('集計2023年度売上 (New)'!BL$5,集計pivot売上!$177:$177,0)),0)</f>
        <v>0</v>
      </c>
      <c r="BP10" s="58">
        <f>IFERROR(INDEX(集計pivot売上!$151:$170,MATCH('集計2023年度売上 (New)'!$B10,集計pivot売上!$A$151:$A$170,0),MATCH('集計2023年度売上 (New)'!BL$5,集計pivot売上!$151:$151,0)),0)</f>
        <v>0</v>
      </c>
      <c r="BQ10" s="150">
        <f>IFERROR(INDEX(集計pivot売上!$230:$247,MATCH('集計2023年度売上 (New)'!$B10,集計pivot売上!$A$230:$A$247,0),MATCH('集計2023年度売上 (New)'!BL$5,集計pivot売上!$230:$230,0)),0)</f>
        <v>0</v>
      </c>
      <c r="BR10" s="151"/>
      <c r="BS10" s="151"/>
      <c r="BT10" s="151"/>
      <c r="BU10" s="104">
        <f>IFERROR(INDEX(集計pivot売上!$203:$222,MATCH('集計2023年度売上 (New)'!$B10,集計pivot売上!$A$203:$A$222,0),MATCH('集計2023年度売上 (New)'!BL$5,集計pivot売上!$203:$203,0)),0)</f>
        <v>0</v>
      </c>
      <c r="BV10" s="61">
        <f>IFERROR(INDEX(集計pivot売上!$54:$73,MATCH('集計2023年度売上 (New)'!$B10,集計pivot売上!$A$54:$A$73,0),MATCH('集計2023年度売上 (New)'!BL$5,集計pivot売上!$54:$54,0)),0)</f>
        <v>0</v>
      </c>
      <c r="BW10" s="59">
        <f t="shared" si="11"/>
        <v>8000</v>
      </c>
      <c r="BX10" s="54">
        <f>IFERROR(INDEX(集計pivot売上!$3:$22,MATCH('集計2023年度売上 (New)'!$B10,集計pivot売上!$A$3:$A$22,0),MATCH('集計2023年度売上 (New)'!BX$5,集計pivot売上!$3:$3,0)),0)</f>
        <v>0</v>
      </c>
      <c r="BY10" s="55">
        <f>IFERROR(INDEX(集計pivot売上!$28:$47,MATCH('集計2023年度売上 (New)'!$B10,集計pivot売上!$A$28:$A$47,0),MATCH('集計2023年度売上 (New)'!BX$5,集計pivot売上!$28:$28,0)),0)</f>
        <v>0</v>
      </c>
      <c r="BZ10" s="56">
        <f>IFERROR(INDEX(集計pivot売上!$83:$103,MATCH('集計2023年度売上 (New)'!$B10,集計pivot売上!$A$83:$A$103,0),MATCH('集計2023年度売上 (New)'!BX$5,集計pivot売上!$83:$83,0)),0)</f>
        <v>0</v>
      </c>
      <c r="CA10" s="57">
        <f>IFERROR(INDEX(集計pivot売上!$177:$196,MATCH('集計2023年度売上 (New)'!$B10,集計pivot売上!$A$177:$A$196,0),MATCH('集計2023年度売上 (New)'!BX$5,集計pivot売上!$177:$177,0)),0)</f>
        <v>0</v>
      </c>
      <c r="CB10" s="58">
        <f>IFERROR(INDEX(集計pivot売上!$151:$170,MATCH('集計2023年度売上 (New)'!$B10,集計pivot売上!$A$151:$A$170,0),MATCH('集計2023年度売上 (New)'!BX$5,集計pivot売上!$151:$151,0)),0)</f>
        <v>0</v>
      </c>
      <c r="CC10" s="150">
        <f>IFERROR(INDEX(集計pivot売上!$230:$247,MATCH('集計2023年度売上 (New)'!$B10,集計pivot売上!$A$230:$A$247,0),MATCH('集計2023年度売上 (New)'!BX$5,集計pivot売上!$230:$230,0)),0)</f>
        <v>0</v>
      </c>
      <c r="CD10" s="151"/>
      <c r="CE10" s="151"/>
      <c r="CF10" s="151"/>
      <c r="CG10" s="104">
        <f>IFERROR(INDEX(集計pivot売上!$203:$222,MATCH('集計2023年度売上 (New)'!$B10,集計pivot売上!$A$203:$A$222,0),MATCH('集計2023年度売上 (New)'!BX$5,集計pivot売上!$203:$203,0)),0)</f>
        <v>0</v>
      </c>
      <c r="CH10" s="61">
        <f>IFERROR(INDEX(集計pivot売上!$54:$73,MATCH('集計2023年度売上 (New)'!$B10,集計pivot売上!$A$54:$A$73,0),MATCH('集計2023年度売上 (New)'!BX$5,集計pivot売上!$54:$54,0)),0)</f>
        <v>0</v>
      </c>
      <c r="CI10" s="59">
        <f t="shared" si="12"/>
        <v>8000</v>
      </c>
      <c r="CJ10" s="54">
        <f>IFERROR(INDEX(集計pivot売上!$3:$22,MATCH('集計2023年度売上 (New)'!$B10,集計pivot売上!$A$3:$A$22,0),MATCH('集計2023年度売上 (New)'!CJ$5,集計pivot売上!$3:$3,0)),0)</f>
        <v>0</v>
      </c>
      <c r="CK10" s="55">
        <f>IFERROR(INDEX(集計pivot売上!$28:$47,MATCH('集計2023年度売上 (New)'!$B10,集計pivot売上!$A$28:$A$47,0),MATCH('集計2023年度売上 (New)'!CJ$5,集計pivot売上!$28:$28,0)),0)</f>
        <v>0</v>
      </c>
      <c r="CL10" s="56">
        <f>IFERROR(INDEX(集計pivot売上!$83:$103,MATCH('集計2023年度売上 (New)'!$B10,集計pivot売上!$A$83:$A$103,0),MATCH('集計2023年度売上 (New)'!CJ$5,集計pivot売上!$83:$83,0)),0)</f>
        <v>0</v>
      </c>
      <c r="CM10" s="57">
        <f>IFERROR(INDEX(集計pivot売上!$177:$196,MATCH('集計2023年度売上 (New)'!$B10,集計pivot売上!$A$177:$A$196,0),MATCH('集計2023年度売上 (New)'!CJ$5,集計pivot売上!$177:$177,0)),0)</f>
        <v>0</v>
      </c>
      <c r="CN10" s="58">
        <f>IFERROR(INDEX(集計pivot売上!$151:$170,MATCH('集計2023年度売上 (New)'!$B10,集計pivot売上!$A$151:$A$170,0),MATCH('集計2023年度売上 (New)'!CJ$5,集計pivot売上!$151:$151,0)),0)</f>
        <v>0</v>
      </c>
      <c r="CO10" s="150">
        <f>IFERROR(INDEX(集計pivot売上!$230:$247,MATCH('集計2023年度売上 (New)'!$B10,集計pivot売上!$A$230:$A$247,0),MATCH('集計2023年度売上 (New)'!CJ$5,集計pivot売上!$230:$230,0)),0)</f>
        <v>0</v>
      </c>
      <c r="CP10" s="151"/>
      <c r="CQ10" s="151"/>
      <c r="CR10" s="151"/>
      <c r="CS10" s="104">
        <f>IFERROR(INDEX(集計pivot売上!$203:$222,MATCH('集計2023年度売上 (New)'!$B10,集計pivot売上!$A$203:$A$222,0),MATCH('集計2023年度売上 (New)'!CJ$5,集計pivot売上!$203:$203,0)),0)</f>
        <v>0</v>
      </c>
      <c r="CT10" s="61">
        <f>IFERROR(INDEX(集計pivot売上!$54:$73,MATCH('集計2023年度売上 (New)'!$B10,集計pivot売上!$A$54:$A$73,0),MATCH('集計2023年度売上 (New)'!CJ$5,集計pivot売上!$54:$54,0)),0)</f>
        <v>0</v>
      </c>
      <c r="CU10" s="59">
        <f t="shared" si="13"/>
        <v>8000</v>
      </c>
      <c r="CV10" s="54">
        <f>IFERROR(INDEX(集計pivot売上!$3:$22,MATCH('集計2023年度売上 (New)'!$B10,集計pivot売上!$A$3:$A$22,0),MATCH('集計2023年度売上 (New)'!CV$5,集計pivot売上!$3:$3,0)),0)</f>
        <v>0</v>
      </c>
      <c r="CW10" s="55">
        <f>IFERROR(INDEX(集計pivot売上!$28:$47,MATCH('集計2023年度売上 (New)'!$B10,集計pivot売上!$A$28:$A$47,0),MATCH('集計2023年度売上 (New)'!CV$5,集計pivot売上!$28:$28,0)),0)</f>
        <v>0</v>
      </c>
      <c r="CX10" s="56">
        <f>IFERROR(INDEX(集計pivot売上!$83:$103,MATCH('集計2023年度売上 (New)'!$B10,集計pivot売上!$A$83:$A$103,0),MATCH('集計2023年度売上 (New)'!CV$5,集計pivot売上!$83:$83,0)),0)</f>
        <v>0</v>
      </c>
      <c r="CY10" s="57">
        <f>IFERROR(INDEX(集計pivot売上!$177:$196,MATCH('集計2023年度売上 (New)'!$B10,集計pivot売上!$A$177:$A$196,0),MATCH('集計2023年度売上 (New)'!CV$5,集計pivot売上!$177:$177,0)),0)</f>
        <v>0</v>
      </c>
      <c r="CZ10" s="58">
        <f>IFERROR(INDEX(集計pivot売上!$151:$170,MATCH('集計2023年度売上 (New)'!$B10,集計pivot売上!$A$151:$A$170,0),MATCH('集計2023年度売上 (New)'!CV$5,集計pivot売上!$151:$151,0)),0)</f>
        <v>0</v>
      </c>
      <c r="DA10" s="150">
        <f>IFERROR(INDEX(集計pivot売上!$230:$247,MATCH('集計2023年度売上 (New)'!$B10,集計pivot売上!$A$230:$A$247,0),MATCH('集計2023年度売上 (New)'!CV$5,集計pivot売上!$230:$230,0)),0)</f>
        <v>0</v>
      </c>
      <c r="DB10" s="151"/>
      <c r="DC10" s="151"/>
      <c r="DD10" s="151"/>
      <c r="DE10" s="104">
        <f>IFERROR(INDEX(集計pivot売上!$203:$222,MATCH('集計2023年度売上 (New)'!$B10,集計pivot売上!$A$203:$A$222,0),MATCH('集計2023年度売上 (New)'!CV$5,集計pivot売上!$203:$203,0)),0)</f>
        <v>0</v>
      </c>
      <c r="DF10" s="61">
        <f>IFERROR(INDEX(集計pivot売上!$54:$73,MATCH('集計2023年度売上 (New)'!$B10,集計pivot売上!$A$54:$A$73,0),MATCH('集計2023年度売上 (New)'!CV$5,集計pivot売上!$54:$54,0)),0)</f>
        <v>0</v>
      </c>
      <c r="DG10" s="59">
        <f t="shared" si="14"/>
        <v>8000</v>
      </c>
      <c r="DH10" s="54">
        <f>IFERROR(INDEX(集計pivot売上!$3:$22,MATCH('集計2023年度売上 (New)'!$B10,集計pivot売上!$A$3:$A$22,0),MATCH('集計2023年度売上 (New)'!DH$5,集計pivot売上!$3:$3,0)),0)</f>
        <v>0</v>
      </c>
      <c r="DI10" s="55">
        <f>IFERROR(INDEX(集計pivot売上!$28:$47,MATCH('集計2023年度売上 (New)'!$B10,集計pivot売上!$A$28:$A$47,0),MATCH('集計2023年度売上 (New)'!DH$5,集計pivot売上!$28:$28,0)),0)</f>
        <v>0</v>
      </c>
      <c r="DJ10" s="56">
        <f>IFERROR(INDEX(集計pivot売上!$83:$103,MATCH('集計2023年度売上 (New)'!$B10,集計pivot売上!$A$83:$A$103,0),MATCH('集計2023年度売上 (New)'!DH$5,集計pivot売上!$83:$83,0)),0)</f>
        <v>0</v>
      </c>
      <c r="DK10" s="57">
        <f>IFERROR(INDEX(集計pivot売上!$177:$196,MATCH('集計2023年度売上 (New)'!$B10,集計pivot売上!$A$177:$A$196,0),MATCH('集計2023年度売上 (New)'!DH$5,集計pivot売上!$177:$177,0)),0)</f>
        <v>0</v>
      </c>
      <c r="DL10" s="58">
        <f>IFERROR(INDEX(集計pivot売上!$151:$170,MATCH('集計2023年度売上 (New)'!$B10,集計pivot売上!$A$151:$A$170,0),MATCH('集計2023年度売上 (New)'!DH$5,集計pivot売上!$151:$151,0)),0)</f>
        <v>0</v>
      </c>
      <c r="DM10" s="150">
        <f>IFERROR(INDEX(集計pivot売上!$230:$247,MATCH('集計2023年度売上 (New)'!$B10,集計pivot売上!$A$230:$A$247,0),MATCH('集計2023年度売上 (New)'!DH$5,集計pivot売上!$230:$230,0)),0)</f>
        <v>0</v>
      </c>
      <c r="DN10" s="151"/>
      <c r="DO10" s="151"/>
      <c r="DP10" s="151"/>
      <c r="DQ10" s="104">
        <f>IFERROR(INDEX(集計pivot売上!$203:$222,MATCH('集計2023年度売上 (New)'!$B10,集計pivot売上!$A$203:$A$222,0),MATCH('集計2023年度売上 (New)'!DH$5,集計pivot売上!$203:$203,0)),0)</f>
        <v>0</v>
      </c>
      <c r="DR10" s="61">
        <f>IFERROR(INDEX(集計pivot売上!$54:$73,MATCH('集計2023年度売上 (New)'!$B10,集計pivot売上!$A$54:$A$73,0),MATCH('集計2023年度売上 (New)'!DH$5,集計pivot売上!$54:$54,0)),0)</f>
        <v>0</v>
      </c>
      <c r="DS10" s="59">
        <f t="shared" si="15"/>
        <v>8000</v>
      </c>
      <c r="DT10" s="54">
        <f>IFERROR(INDEX(集計pivot売上!$3:$22,MATCH('集計2023年度売上 (New)'!$B10,集計pivot売上!$A$3:$A$22,0),MATCH('集計2023年度売上 (New)'!DT$5,集計pivot売上!$3:$3,0)),0)</f>
        <v>0</v>
      </c>
      <c r="DU10" s="55">
        <f>IFERROR(INDEX(集計pivot売上!$28:$47,MATCH('集計2023年度売上 (New)'!$B10,集計pivot売上!$A$28:$A$47,0),MATCH('集計2023年度売上 (New)'!DT$5,集計pivot売上!$28:$28,0)),0)</f>
        <v>0</v>
      </c>
      <c r="DV10" s="56">
        <f>IFERROR(INDEX(集計pivot売上!$83:$103,MATCH('集計2023年度売上 (New)'!$B10,集計pivot売上!$A$83:$A$103,0),MATCH('集計2023年度売上 (New)'!DT$5,集計pivot売上!$83:$83,0)),0)</f>
        <v>0</v>
      </c>
      <c r="DW10" s="57">
        <f>IFERROR(INDEX(集計pivot売上!$177:$196,MATCH('集計2023年度売上 (New)'!$B10,集計pivot売上!$A$177:$A$196,0),MATCH('集計2023年度売上 (New)'!DT$5,集計pivot売上!$177:$177,0)),0)</f>
        <v>0</v>
      </c>
      <c r="DX10" s="58">
        <f>IFERROR(INDEX(集計pivot売上!$151:$170,MATCH('集計2023年度売上 (New)'!$B10,集計pivot売上!$A$151:$A$170,0),MATCH('集計2023年度売上 (New)'!DT$5,集計pivot売上!$151:$151,0)),0)</f>
        <v>0</v>
      </c>
      <c r="DY10" s="150">
        <f>IFERROR(INDEX(集計pivot売上!$230:$247,MATCH('集計2023年度売上 (New)'!$B10,集計pivot売上!$A$230:$A$247,0),MATCH('集計2023年度売上 (New)'!DT$5,集計pivot売上!$230:$230,0)),0)</f>
        <v>0</v>
      </c>
      <c r="DZ10" s="151"/>
      <c r="EA10" s="151"/>
      <c r="EB10" s="151"/>
      <c r="EC10" s="104">
        <f>IFERROR(INDEX(集計pivot売上!$203:$222,MATCH('集計2023年度売上 (New)'!$B10,集計pivot売上!$A$203:$A$222,0),MATCH('集計2023年度売上 (New)'!DT$5,集計pivot売上!$203:$203,0)),0)</f>
        <v>0</v>
      </c>
      <c r="ED10" s="61">
        <f>IFERROR(INDEX(集計pivot売上!$54:$73,MATCH('集計2023年度売上 (New)'!$B10,集計pivot売上!$A$54:$A$73,0),MATCH('集計2023年度売上 (New)'!DT$5,集計pivot売上!$54:$54,0)),0)</f>
        <v>0</v>
      </c>
      <c r="EE10" s="59">
        <f t="shared" si="16"/>
        <v>8000</v>
      </c>
      <c r="EF10" s="54">
        <f>IFERROR(INDEX(集計pivot売上!$3:$22,MATCH('集計2023年度売上 (New)'!$B10,集計pivot売上!$A$3:$A$22,0),MATCH('集計2023年度売上 (New)'!EF$5,集計pivot売上!$3:$3,0)),0)</f>
        <v>0</v>
      </c>
      <c r="EG10" s="55">
        <f>IFERROR(INDEX(集計pivot売上!$28:$47,MATCH('集計2023年度売上 (New)'!$B10,集計pivot売上!$A$28:$A$47,0),MATCH('集計2023年度売上 (New)'!EF$5,集計pivot売上!$28:$28,0)),0)</f>
        <v>0</v>
      </c>
      <c r="EH10" s="56">
        <f>IFERROR(INDEX(集計pivot売上!$83:$103,MATCH('集計2023年度売上 (New)'!$B10,集計pivot売上!$A$83:$A$103,0),MATCH('集計2023年度売上 (New)'!EF$5,集計pivot売上!$83:$83,0)),0)</f>
        <v>0</v>
      </c>
      <c r="EI10" s="57">
        <f>IFERROR(INDEX(集計pivot売上!$177:$196,MATCH('集計2023年度売上 (New)'!$B10,集計pivot売上!$A$177:$A$196,0),MATCH('集計2023年度売上 (New)'!EF$5,集計pivot売上!$177:$177,0)),0)</f>
        <v>0</v>
      </c>
      <c r="EJ10" s="58">
        <f>IFERROR(INDEX(集計pivot売上!$151:$170,MATCH('集計2023年度売上 (New)'!$B10,集計pivot売上!$A$151:$A$170,0),MATCH('集計2023年度売上 (New)'!EF$5,集計pivot売上!$151:$151,0)),0)</f>
        <v>0</v>
      </c>
      <c r="EK10" s="150">
        <f>IFERROR(INDEX(集計pivot売上!$230:$247,MATCH('集計2023年度売上 (New)'!$B10,集計pivot売上!$A$230:$A$247,0),MATCH('集計2023年度売上 (New)'!EF$5,集計pivot売上!$230:$230,0)),0)</f>
        <v>0</v>
      </c>
      <c r="EL10" s="151"/>
      <c r="EM10" s="151"/>
      <c r="EN10" s="151"/>
      <c r="EO10" s="104">
        <f>IFERROR(INDEX(集計pivot売上!$203:$222,MATCH('集計2023年度売上 (New)'!$B10,集計pivot売上!$A$203:$A$222,0),MATCH('集計2023年度売上 (New)'!EF$5,集計pivot売上!$203:$203,0)),0)</f>
        <v>0</v>
      </c>
      <c r="EP10" s="61">
        <f>IFERROR(INDEX(集計pivot売上!$54:$73,MATCH('集計2023年度売上 (New)'!$B10,集計pivot売上!$A$54:$A$73,0),MATCH('集計2023年度売上 (New)'!EF$5,集計pivot売上!$54:$54,0)),0)</f>
        <v>0</v>
      </c>
      <c r="EQ10" s="63">
        <f t="shared" si="17"/>
        <v>8000</v>
      </c>
      <c r="ES10" t="str">
        <f t="shared" si="0"/>
        <v>単式蒸留焼酎</v>
      </c>
      <c r="ET10" s="46">
        <f t="shared" si="18"/>
        <v>8000</v>
      </c>
      <c r="EU10" s="46">
        <f t="shared" si="2"/>
        <v>0</v>
      </c>
      <c r="EV10" s="46">
        <f t="shared" si="3"/>
        <v>0</v>
      </c>
      <c r="EW10" s="46">
        <f t="shared" si="19"/>
        <v>8000</v>
      </c>
      <c r="EY10" s="46">
        <f t="shared" si="4"/>
        <v>8000</v>
      </c>
      <c r="EZ10" s="46">
        <f t="shared" si="5"/>
        <v>0</v>
      </c>
      <c r="FA10" s="46">
        <f t="shared" si="6"/>
        <v>0</v>
      </c>
      <c r="FB10" s="46">
        <f t="shared" si="20"/>
        <v>8000</v>
      </c>
      <c r="FC10" s="46">
        <f t="shared" si="21"/>
        <v>0</v>
      </c>
    </row>
    <row r="11" spans="2:159" s="46" customFormat="1" x14ac:dyDescent="0.55000000000000004">
      <c r="B11" s="52" t="str">
        <f>'master（記入例）'!AL7</f>
        <v>みりん</v>
      </c>
      <c r="C11" s="53">
        <v>0</v>
      </c>
      <c r="D11" s="54">
        <f>IFERROR(INDEX(集計pivot売上!$3:$22,MATCH('集計2023年度売上 (New)'!$B11,集計pivot売上!$A$3:$A$22,0),MATCH('集計2023年度売上 (New)'!D$5,集計pivot売上!$3:$3,0)),0)</f>
        <v>0</v>
      </c>
      <c r="E11" s="55">
        <f>IFERROR(INDEX(集計pivot売上!$28:$47,MATCH('集計2023年度売上 (New)'!$B11,集計pivot売上!$A$28:$A$47,0),MATCH('集計2023年度売上 (New)'!D$5,集計pivot売上!$28:$28,0)),0)</f>
        <v>0</v>
      </c>
      <c r="F11" s="56">
        <f>IFERROR(INDEX(集計pivot売上!$83:$103,MATCH('集計2023年度売上 (New)'!$B11,集計pivot売上!$A$83:$A$103,0),MATCH('集計2023年度売上 (New)'!D$5,集計pivot売上!$83:$83,0)),0)</f>
        <v>0</v>
      </c>
      <c r="G11" s="57">
        <f>IFERROR(INDEX(集計pivot売上!$177:$196,MATCH('集計2023年度売上 (New)'!$B11,集計pivot売上!$A$177:$A$196,0),MATCH('集計2023年度売上 (New)'!D$5,集計pivot売上!$177:$177,0)),0)</f>
        <v>0</v>
      </c>
      <c r="H11" s="58">
        <f>IFERROR(INDEX(集計pivot売上!$151:$170,MATCH('集計2023年度売上 (New)'!$B11,集計pivot売上!$A$151:$A$170,0),MATCH('集計2023年度売上 (New)'!D$5,集計pivot売上!$151:$151,0)),0)</f>
        <v>0</v>
      </c>
      <c r="I11" s="150">
        <f>IFERROR(INDEX(集計pivot売上!$230:$247,MATCH('集計2023年度売上 (New)'!$B11,集計pivot売上!$A$230:$A$247,0),MATCH('集計2023年度売上 (New)'!D$5,集計pivot売上!$230:$230,0)),0)</f>
        <v>0</v>
      </c>
      <c r="J11" s="151"/>
      <c r="K11" s="151"/>
      <c r="L11" s="151"/>
      <c r="M11" s="58">
        <f>IFERROR(INDEX(集計pivot売上!$203:$222,MATCH('集計2023年度売上 (New)'!$B11,集計pivot売上!$A$203:$A$222,0),MATCH('集計2023年度売上 (New)'!D$5,集計pivot売上!$203:$203,0)),0)</f>
        <v>0</v>
      </c>
      <c r="N11" s="61">
        <f>IFERROR(INDEX(集計pivot売上!$54:$73,MATCH('集計2023年度売上 (New)'!$B11,集計pivot売上!$A$54:$A$73,0),MATCH('集計2023年度売上 (New)'!D$5,集計pivot売上!$54:$54,0)),0)</f>
        <v>0</v>
      </c>
      <c r="O11" s="59">
        <f t="shared" si="7"/>
        <v>0</v>
      </c>
      <c r="P11" s="54">
        <f>IFERROR(INDEX(集計pivot売上!$3:$22,MATCH('集計2023年度売上 (New)'!$B11,集計pivot売上!$A$3:$A$22,0),MATCH('集計2023年度売上 (New)'!P$5,集計pivot売上!$3:$3,0)),0)</f>
        <v>0</v>
      </c>
      <c r="Q11" s="55">
        <f>IFERROR(INDEX(集計pivot売上!$28:$47,MATCH('集計2023年度売上 (New)'!$B11,集計pivot売上!$A$28:$A$47,0),MATCH('集計2023年度売上 (New)'!P$5,集計pivot売上!$28:$28,0)),0)</f>
        <v>0</v>
      </c>
      <c r="R11" s="56">
        <f>IFERROR(INDEX(集計pivot売上!$83:$103,MATCH('集計2023年度売上 (New)'!$B11,集計pivot売上!$A$83:$A$103,0),MATCH('集計2023年度売上 (New)'!P$5,集計pivot売上!$83:$83,0)),0)</f>
        <v>0</v>
      </c>
      <c r="S11" s="57">
        <f>IFERROR(INDEX(集計pivot売上!$177:$196,MATCH('集計2023年度売上 (New)'!$B11,集計pivot売上!$A$177:$A$196,0),MATCH('集計2023年度売上 (New)'!P$5,集計pivot売上!$177:$177,0)),0)</f>
        <v>0</v>
      </c>
      <c r="T11" s="58">
        <f>IFERROR(INDEX(集計pivot売上!$151:$170,MATCH('集計2023年度売上 (New)'!$B11,集計pivot売上!$A$151:$A$170,0),MATCH('集計2023年度売上 (New)'!P$5,集計pivot売上!$151:$151,0)),0)</f>
        <v>0</v>
      </c>
      <c r="U11" s="150">
        <f>IFERROR(INDEX(集計pivot売上!$230:$247,MATCH('集計2023年度売上 (New)'!$B11,集計pivot売上!$A$230:$A$247,0),MATCH('集計2023年度売上 (New)'!P$5,集計pivot売上!$230:$230,0)),0)</f>
        <v>0</v>
      </c>
      <c r="V11" s="151"/>
      <c r="W11" s="151"/>
      <c r="X11" s="151"/>
      <c r="Y11" s="104">
        <f>IFERROR(INDEX(集計pivot売上!$203:$222,MATCH('集計2023年度売上 (New)'!$B11,集計pivot売上!$A$203:$A$222,0),MATCH('集計2023年度売上 (New)'!P$5,集計pivot売上!$203:$203,0)),0)</f>
        <v>0</v>
      </c>
      <c r="Z11" s="61">
        <f>IFERROR(INDEX(集計pivot売上!$54:$73,MATCH('集計2023年度売上 (New)'!$B11,集計pivot売上!$A$54:$A$73,0),MATCH('集計2023年度売上 (New)'!P$5,集計pivot売上!$54:$54,0)),0)</f>
        <v>0</v>
      </c>
      <c r="AA11" s="59">
        <f t="shared" si="8"/>
        <v>0</v>
      </c>
      <c r="AB11" s="54">
        <f>IFERROR(INDEX(集計pivot売上!$3:$22,MATCH('集計2023年度売上 (New)'!$B11,集計pivot売上!$A$3:$A$22,0),MATCH('集計2023年度売上 (New)'!AB$5,集計pivot売上!$3:$3,0)),0)</f>
        <v>0</v>
      </c>
      <c r="AC11" s="55">
        <f>IFERROR(INDEX(集計pivot売上!$28:$47,MATCH('集計2023年度売上 (New)'!$B11,集計pivot売上!$A$28:$A$47,0),MATCH('集計2023年度売上 (New)'!AB$5,集計pivot売上!$28:$28,0)),0)</f>
        <v>0</v>
      </c>
      <c r="AD11" s="56">
        <f>IFERROR(INDEX(集計pivot売上!$83:$103,MATCH('集計2023年度売上 (New)'!$B11,集計pivot売上!$A$83:$A$103,0),MATCH('集計2023年度売上 (New)'!AB$5,集計pivot売上!$83:$83,0)),0)</f>
        <v>0</v>
      </c>
      <c r="AE11" s="57">
        <f>IFERROR(INDEX(集計pivot売上!$177:$196,MATCH('集計2023年度売上 (New)'!$B11,集計pivot売上!$A$177:$A$196,0),MATCH('集計2023年度売上 (New)'!AB$5,集計pivot売上!$177:$177,0)),0)</f>
        <v>0</v>
      </c>
      <c r="AF11" s="58">
        <f>IFERROR(INDEX(集計pivot売上!$151:$170,MATCH('集計2023年度売上 (New)'!$B11,集計pivot売上!$A$151:$A$170,0),MATCH('集計2023年度売上 (New)'!AB$5,集計pivot売上!$151:$151,0)),0)</f>
        <v>0</v>
      </c>
      <c r="AG11" s="150">
        <f>IFERROR(INDEX(集計pivot売上!$230:$247,MATCH('集計2023年度売上 (New)'!$B11,集計pivot売上!$A$230:$A$247,0),MATCH('集計2023年度売上 (New)'!AB$5,集計pivot売上!$230:$230,0)),0)</f>
        <v>0</v>
      </c>
      <c r="AH11" s="151"/>
      <c r="AI11" s="151"/>
      <c r="AJ11" s="151"/>
      <c r="AK11" s="104">
        <f>IFERROR(INDEX(集計pivot売上!$203:$222,MATCH('集計2023年度売上 (New)'!$B11,集計pivot売上!$A$203:$A$222,0),MATCH('集計2023年度売上 (New)'!AB$5,集計pivot売上!$203:$203,0)),0)</f>
        <v>0</v>
      </c>
      <c r="AL11" s="61">
        <f>IFERROR(INDEX(集計pivot売上!$54:$73,MATCH('集計2023年度売上 (New)'!$B11,集計pivot売上!$A$54:$A$73,0),MATCH('集計2023年度売上 (New)'!AB$5,集計pivot売上!$54:$54,0)),0)</f>
        <v>0</v>
      </c>
      <c r="AM11" s="59">
        <f t="shared" si="9"/>
        <v>0</v>
      </c>
      <c r="AN11" s="54">
        <f>IFERROR(INDEX(集計pivot売上!$3:$22,MATCH('集計2023年度売上 (New)'!$B11,集計pivot売上!$A$3:$A$22,0),MATCH('集計2023年度売上 (New)'!AN$5,集計pivot売上!$3:$3,0)),0)</f>
        <v>0</v>
      </c>
      <c r="AO11" s="55">
        <f>IFERROR(INDEX(集計pivot売上!$28:$47,MATCH('集計2023年度売上 (New)'!$B11,集計pivot売上!$A$28:$A$47,0),MATCH('集計2023年度売上 (New)'!AN$5,集計pivot売上!$28:$28,0)),0)</f>
        <v>0</v>
      </c>
      <c r="AP11" s="56">
        <f>IFERROR(INDEX(集計pivot売上!$83:$103,MATCH('集計2023年度売上 (New)'!$B11,集計pivot売上!$A$83:$A$103,0),MATCH('集計2023年度売上 (New)'!AN$5,集計pivot売上!$83:$83,0)),0)</f>
        <v>0</v>
      </c>
      <c r="AQ11" s="57">
        <f>IFERROR(INDEX(集計pivot売上!$177:$196,MATCH('集計2023年度売上 (New)'!$B11,集計pivot売上!$A$177:$A$196,0),MATCH('集計2023年度売上 (New)'!AN$5,集計pivot売上!$177:$177,0)),0)</f>
        <v>0</v>
      </c>
      <c r="AR11" s="58">
        <f>IFERROR(INDEX(集計pivot売上!$151:$170,MATCH('集計2023年度売上 (New)'!$B11,集計pivot売上!$A$151:$A$170,0),MATCH('集計2023年度売上 (New)'!AN$5,集計pivot売上!$151:$151,0)),0)</f>
        <v>0</v>
      </c>
      <c r="AS11" s="150">
        <f>IFERROR(INDEX(集計pivot売上!$230:$247,MATCH('集計2023年度売上 (New)'!$B11,集計pivot売上!$A$230:$A$247,0),MATCH('集計2023年度売上 (New)'!AN$5,集計pivot売上!$230:$230,0)),0)</f>
        <v>0</v>
      </c>
      <c r="AT11" s="151"/>
      <c r="AU11" s="151"/>
      <c r="AV11" s="151"/>
      <c r="AW11" s="104">
        <f>IFERROR(INDEX(集計pivot売上!$203:$222,MATCH('集計2023年度売上 (New)'!$B11,集計pivot売上!$A$203:$A$222,0),MATCH('集計2023年度売上 (New)'!AN$5,集計pivot売上!$203:$203,0)),0)</f>
        <v>0</v>
      </c>
      <c r="AX11" s="61">
        <f>IFERROR(INDEX(集計pivot売上!$54:$73,MATCH('集計2023年度売上 (New)'!$B11,集計pivot売上!$A$54:$A$73,0),MATCH('集計2023年度売上 (New)'!AN$5,集計pivot売上!$54:$54,0)),0)</f>
        <v>0</v>
      </c>
      <c r="AY11" s="59">
        <f t="shared" si="10"/>
        <v>0</v>
      </c>
      <c r="AZ11" s="54">
        <f>IFERROR(INDEX(集計pivot売上!$3:$22,MATCH('集計2023年度売上 (New)'!$B11,集計pivot売上!$A$3:$A$22,0),MATCH('集計2023年度売上 (New)'!AZ$5,集計pivot売上!$3:$3,0)),0)</f>
        <v>0</v>
      </c>
      <c r="BA11" s="55">
        <f>IFERROR(INDEX(集計pivot売上!$28:$47,MATCH('集計2023年度売上 (New)'!$B11,集計pivot売上!$A$28:$A$47,0),MATCH('集計2023年度売上 (New)'!AZ$5,集計pivot売上!$28:$28,0)),0)</f>
        <v>0</v>
      </c>
      <c r="BB11" s="56">
        <f>IFERROR(INDEX(集計pivot売上!$83:$103,MATCH('集計2023年度売上 (New)'!$B11,集計pivot売上!$A$83:$A$103,0),MATCH('集計2023年度売上 (New)'!AZ$5,集計pivot売上!$83:$83,0)),0)</f>
        <v>0</v>
      </c>
      <c r="BC11" s="57">
        <f>IFERROR(INDEX(集計pivot売上!$177:$196,MATCH('集計2023年度売上 (New)'!$B11,集計pivot売上!$A$177:$A$196,0),MATCH('集計2023年度売上 (New)'!AZ$5,集計pivot売上!$177:$177,0)),0)</f>
        <v>0</v>
      </c>
      <c r="BD11" s="58">
        <f>IFERROR(INDEX(集計pivot売上!$151:$170,MATCH('集計2023年度売上 (New)'!$B11,集計pivot売上!$A$151:$A$170,0),MATCH('集計2023年度売上 (New)'!AZ$5,集計pivot売上!$151:$151,0)),0)</f>
        <v>0</v>
      </c>
      <c r="BE11" s="150">
        <f>IFERROR(INDEX(集計pivot売上!$230:$247,MATCH('集計2023年度売上 (New)'!$B11,集計pivot売上!$A$230:$A$247,0),MATCH('集計2023年度売上 (New)'!AZ$5,集計pivot売上!$230:$230,0)),0)</f>
        <v>0</v>
      </c>
      <c r="BF11" s="151"/>
      <c r="BG11" s="151"/>
      <c r="BH11" s="151"/>
      <c r="BI11" s="104">
        <f>IFERROR(INDEX(集計pivot売上!$203:$222,MATCH('集計2023年度売上 (New)'!$B11,集計pivot売上!$A$203:$A$222,0),MATCH('集計2023年度売上 (New)'!AZ$5,集計pivot売上!$203:$203,0)),0)</f>
        <v>0</v>
      </c>
      <c r="BJ11" s="61">
        <f>IFERROR(INDEX(集計pivot売上!$54:$73,MATCH('集計2023年度売上 (New)'!$B11,集計pivot売上!$A$54:$A$73,0),MATCH('集計2023年度売上 (New)'!AZ$5,集計pivot売上!$54:$54,0)),0)</f>
        <v>0</v>
      </c>
      <c r="BK11" s="59">
        <f t="shared" si="1"/>
        <v>0</v>
      </c>
      <c r="BL11" s="54">
        <f>IFERROR(INDEX(集計pivot売上!$3:$22,MATCH('集計2023年度売上 (New)'!$B11,集計pivot売上!$A$3:$A$22,0),MATCH('集計2023年度売上 (New)'!BL$5,集計pivot売上!$3:$3,0)),0)</f>
        <v>0</v>
      </c>
      <c r="BM11" s="55">
        <f>IFERROR(INDEX(集計pivot売上!$28:$47,MATCH('集計2023年度売上 (New)'!$B11,集計pivot売上!$A$28:$A$47,0),MATCH('集計2023年度売上 (New)'!BL$5,集計pivot売上!$28:$28,0)),0)</f>
        <v>0</v>
      </c>
      <c r="BN11" s="56">
        <f>IFERROR(INDEX(集計pivot売上!$83:$103,MATCH('集計2023年度売上 (New)'!$B11,集計pivot売上!$A$83:$A$103,0),MATCH('集計2023年度売上 (New)'!BL$5,集計pivot売上!$83:$83,0)),0)</f>
        <v>0</v>
      </c>
      <c r="BO11" s="57">
        <f>IFERROR(INDEX(集計pivot売上!$177:$196,MATCH('集計2023年度売上 (New)'!$B11,集計pivot売上!$A$177:$A$196,0),MATCH('集計2023年度売上 (New)'!BL$5,集計pivot売上!$177:$177,0)),0)</f>
        <v>0</v>
      </c>
      <c r="BP11" s="58">
        <f>IFERROR(INDEX(集計pivot売上!$151:$170,MATCH('集計2023年度売上 (New)'!$B11,集計pivot売上!$A$151:$A$170,0),MATCH('集計2023年度売上 (New)'!BL$5,集計pivot売上!$151:$151,0)),0)</f>
        <v>0</v>
      </c>
      <c r="BQ11" s="150">
        <f>IFERROR(INDEX(集計pivot売上!$230:$247,MATCH('集計2023年度売上 (New)'!$B11,集計pivot売上!$A$230:$A$247,0),MATCH('集計2023年度売上 (New)'!BL$5,集計pivot売上!$230:$230,0)),0)</f>
        <v>0</v>
      </c>
      <c r="BR11" s="151"/>
      <c r="BS11" s="151"/>
      <c r="BT11" s="151"/>
      <c r="BU11" s="104">
        <f>IFERROR(INDEX(集計pivot売上!$203:$222,MATCH('集計2023年度売上 (New)'!$B11,集計pivot売上!$A$203:$A$222,0),MATCH('集計2023年度売上 (New)'!BL$5,集計pivot売上!$203:$203,0)),0)</f>
        <v>0</v>
      </c>
      <c r="BV11" s="61">
        <f>IFERROR(INDEX(集計pivot売上!$54:$73,MATCH('集計2023年度売上 (New)'!$B11,集計pivot売上!$A$54:$A$73,0),MATCH('集計2023年度売上 (New)'!BL$5,集計pivot売上!$54:$54,0)),0)</f>
        <v>0</v>
      </c>
      <c r="BW11" s="59">
        <f t="shared" si="11"/>
        <v>0</v>
      </c>
      <c r="BX11" s="54">
        <f>IFERROR(INDEX(集計pivot売上!$3:$22,MATCH('集計2023年度売上 (New)'!$B11,集計pivot売上!$A$3:$A$22,0),MATCH('集計2023年度売上 (New)'!BX$5,集計pivot売上!$3:$3,0)),0)</f>
        <v>0</v>
      </c>
      <c r="BY11" s="55">
        <f>IFERROR(INDEX(集計pivot売上!$28:$47,MATCH('集計2023年度売上 (New)'!$B11,集計pivot売上!$A$28:$A$47,0),MATCH('集計2023年度売上 (New)'!BX$5,集計pivot売上!$28:$28,0)),0)</f>
        <v>0</v>
      </c>
      <c r="BZ11" s="56">
        <f>IFERROR(INDEX(集計pivot売上!$83:$103,MATCH('集計2023年度売上 (New)'!$B11,集計pivot売上!$A$83:$A$103,0),MATCH('集計2023年度売上 (New)'!BX$5,集計pivot売上!$83:$83,0)),0)</f>
        <v>0</v>
      </c>
      <c r="CA11" s="57">
        <f>IFERROR(INDEX(集計pivot売上!$177:$196,MATCH('集計2023年度売上 (New)'!$B11,集計pivot売上!$A$177:$A$196,0),MATCH('集計2023年度売上 (New)'!BX$5,集計pivot売上!$177:$177,0)),0)</f>
        <v>0</v>
      </c>
      <c r="CB11" s="58">
        <f>IFERROR(INDEX(集計pivot売上!$151:$170,MATCH('集計2023年度売上 (New)'!$B11,集計pivot売上!$A$151:$A$170,0),MATCH('集計2023年度売上 (New)'!BX$5,集計pivot売上!$151:$151,0)),0)</f>
        <v>0</v>
      </c>
      <c r="CC11" s="150">
        <f>IFERROR(INDEX(集計pivot売上!$230:$247,MATCH('集計2023年度売上 (New)'!$B11,集計pivot売上!$A$230:$A$247,0),MATCH('集計2023年度売上 (New)'!BX$5,集計pivot売上!$230:$230,0)),0)</f>
        <v>0</v>
      </c>
      <c r="CD11" s="151"/>
      <c r="CE11" s="151"/>
      <c r="CF11" s="151"/>
      <c r="CG11" s="104">
        <f>IFERROR(INDEX(集計pivot売上!$203:$222,MATCH('集計2023年度売上 (New)'!$B11,集計pivot売上!$A$203:$A$222,0),MATCH('集計2023年度売上 (New)'!BX$5,集計pivot売上!$203:$203,0)),0)</f>
        <v>0</v>
      </c>
      <c r="CH11" s="61">
        <f>IFERROR(INDEX(集計pivot売上!$54:$73,MATCH('集計2023年度売上 (New)'!$B11,集計pivot売上!$A$54:$A$73,0),MATCH('集計2023年度売上 (New)'!BX$5,集計pivot売上!$54:$54,0)),0)</f>
        <v>0</v>
      </c>
      <c r="CI11" s="59">
        <f t="shared" si="12"/>
        <v>0</v>
      </c>
      <c r="CJ11" s="54">
        <f>IFERROR(INDEX(集計pivot売上!$3:$22,MATCH('集計2023年度売上 (New)'!$B11,集計pivot売上!$A$3:$A$22,0),MATCH('集計2023年度売上 (New)'!CJ$5,集計pivot売上!$3:$3,0)),0)</f>
        <v>0</v>
      </c>
      <c r="CK11" s="55">
        <f>IFERROR(INDEX(集計pivot売上!$28:$47,MATCH('集計2023年度売上 (New)'!$B11,集計pivot売上!$A$28:$A$47,0),MATCH('集計2023年度売上 (New)'!CJ$5,集計pivot売上!$28:$28,0)),0)</f>
        <v>0</v>
      </c>
      <c r="CL11" s="56">
        <f>IFERROR(INDEX(集計pivot売上!$83:$103,MATCH('集計2023年度売上 (New)'!$B11,集計pivot売上!$A$83:$A$103,0),MATCH('集計2023年度売上 (New)'!CJ$5,集計pivot売上!$83:$83,0)),0)</f>
        <v>0</v>
      </c>
      <c r="CM11" s="57">
        <f>IFERROR(INDEX(集計pivot売上!$177:$196,MATCH('集計2023年度売上 (New)'!$B11,集計pivot売上!$A$177:$A$196,0),MATCH('集計2023年度売上 (New)'!CJ$5,集計pivot売上!$177:$177,0)),0)</f>
        <v>0</v>
      </c>
      <c r="CN11" s="58">
        <f>IFERROR(INDEX(集計pivot売上!$151:$170,MATCH('集計2023年度売上 (New)'!$B11,集計pivot売上!$A$151:$A$170,0),MATCH('集計2023年度売上 (New)'!CJ$5,集計pivot売上!$151:$151,0)),0)</f>
        <v>0</v>
      </c>
      <c r="CO11" s="150">
        <f>IFERROR(INDEX(集計pivot売上!$230:$247,MATCH('集計2023年度売上 (New)'!$B11,集計pivot売上!$A$230:$A$247,0),MATCH('集計2023年度売上 (New)'!CJ$5,集計pivot売上!$230:$230,0)),0)</f>
        <v>0</v>
      </c>
      <c r="CP11" s="151"/>
      <c r="CQ11" s="151"/>
      <c r="CR11" s="151"/>
      <c r="CS11" s="104">
        <f>IFERROR(INDEX(集計pivot売上!$203:$222,MATCH('集計2023年度売上 (New)'!$B11,集計pivot売上!$A$203:$A$222,0),MATCH('集計2023年度売上 (New)'!CJ$5,集計pivot売上!$203:$203,0)),0)</f>
        <v>0</v>
      </c>
      <c r="CT11" s="61">
        <f>IFERROR(INDEX(集計pivot売上!$54:$73,MATCH('集計2023年度売上 (New)'!$B11,集計pivot売上!$A$54:$A$73,0),MATCH('集計2023年度売上 (New)'!CJ$5,集計pivot売上!$54:$54,0)),0)</f>
        <v>0</v>
      </c>
      <c r="CU11" s="59">
        <f t="shared" si="13"/>
        <v>0</v>
      </c>
      <c r="CV11" s="54">
        <f>IFERROR(INDEX(集計pivot売上!$3:$22,MATCH('集計2023年度売上 (New)'!$B11,集計pivot売上!$A$3:$A$22,0),MATCH('集計2023年度売上 (New)'!CV$5,集計pivot売上!$3:$3,0)),0)</f>
        <v>0</v>
      </c>
      <c r="CW11" s="55">
        <f>IFERROR(INDEX(集計pivot売上!$28:$47,MATCH('集計2023年度売上 (New)'!$B11,集計pivot売上!$A$28:$A$47,0),MATCH('集計2023年度売上 (New)'!CV$5,集計pivot売上!$28:$28,0)),0)</f>
        <v>0</v>
      </c>
      <c r="CX11" s="56">
        <f>IFERROR(INDEX(集計pivot売上!$83:$103,MATCH('集計2023年度売上 (New)'!$B11,集計pivot売上!$A$83:$A$103,0),MATCH('集計2023年度売上 (New)'!CV$5,集計pivot売上!$83:$83,0)),0)</f>
        <v>0</v>
      </c>
      <c r="CY11" s="57">
        <f>IFERROR(INDEX(集計pivot売上!$177:$196,MATCH('集計2023年度売上 (New)'!$B11,集計pivot売上!$A$177:$A$196,0),MATCH('集計2023年度売上 (New)'!CV$5,集計pivot売上!$177:$177,0)),0)</f>
        <v>0</v>
      </c>
      <c r="CZ11" s="58">
        <f>IFERROR(INDEX(集計pivot売上!$151:$170,MATCH('集計2023年度売上 (New)'!$B11,集計pivot売上!$A$151:$A$170,0),MATCH('集計2023年度売上 (New)'!CV$5,集計pivot売上!$151:$151,0)),0)</f>
        <v>0</v>
      </c>
      <c r="DA11" s="150">
        <f>IFERROR(INDEX(集計pivot売上!$230:$247,MATCH('集計2023年度売上 (New)'!$B11,集計pivot売上!$A$230:$A$247,0),MATCH('集計2023年度売上 (New)'!CV$5,集計pivot売上!$230:$230,0)),0)</f>
        <v>0</v>
      </c>
      <c r="DB11" s="151"/>
      <c r="DC11" s="151"/>
      <c r="DD11" s="151"/>
      <c r="DE11" s="104">
        <f>IFERROR(INDEX(集計pivot売上!$203:$222,MATCH('集計2023年度売上 (New)'!$B11,集計pivot売上!$A$203:$A$222,0),MATCH('集計2023年度売上 (New)'!CV$5,集計pivot売上!$203:$203,0)),0)</f>
        <v>0</v>
      </c>
      <c r="DF11" s="61">
        <f>IFERROR(INDEX(集計pivot売上!$54:$73,MATCH('集計2023年度売上 (New)'!$B11,集計pivot売上!$A$54:$A$73,0),MATCH('集計2023年度売上 (New)'!CV$5,集計pivot売上!$54:$54,0)),0)</f>
        <v>0</v>
      </c>
      <c r="DG11" s="59">
        <f t="shared" si="14"/>
        <v>0</v>
      </c>
      <c r="DH11" s="54">
        <f>IFERROR(INDEX(集計pivot売上!$3:$22,MATCH('集計2023年度売上 (New)'!$B11,集計pivot売上!$A$3:$A$22,0),MATCH('集計2023年度売上 (New)'!DH$5,集計pivot売上!$3:$3,0)),0)</f>
        <v>0</v>
      </c>
      <c r="DI11" s="55">
        <f>IFERROR(INDEX(集計pivot売上!$28:$47,MATCH('集計2023年度売上 (New)'!$B11,集計pivot売上!$A$28:$A$47,0),MATCH('集計2023年度売上 (New)'!DH$5,集計pivot売上!$28:$28,0)),0)</f>
        <v>0</v>
      </c>
      <c r="DJ11" s="56">
        <f>IFERROR(INDEX(集計pivot売上!$83:$103,MATCH('集計2023年度売上 (New)'!$B11,集計pivot売上!$A$83:$A$103,0),MATCH('集計2023年度売上 (New)'!DH$5,集計pivot売上!$83:$83,0)),0)</f>
        <v>0</v>
      </c>
      <c r="DK11" s="57">
        <f>IFERROR(INDEX(集計pivot売上!$177:$196,MATCH('集計2023年度売上 (New)'!$B11,集計pivot売上!$A$177:$A$196,0),MATCH('集計2023年度売上 (New)'!DH$5,集計pivot売上!$177:$177,0)),0)</f>
        <v>0</v>
      </c>
      <c r="DL11" s="58">
        <f>IFERROR(INDEX(集計pivot売上!$151:$170,MATCH('集計2023年度売上 (New)'!$B11,集計pivot売上!$A$151:$A$170,0),MATCH('集計2023年度売上 (New)'!DH$5,集計pivot売上!$151:$151,0)),0)</f>
        <v>0</v>
      </c>
      <c r="DM11" s="150">
        <f>IFERROR(INDEX(集計pivot売上!$230:$247,MATCH('集計2023年度売上 (New)'!$B11,集計pivot売上!$A$230:$A$247,0),MATCH('集計2023年度売上 (New)'!DH$5,集計pivot売上!$230:$230,0)),0)</f>
        <v>0</v>
      </c>
      <c r="DN11" s="151"/>
      <c r="DO11" s="151"/>
      <c r="DP11" s="151"/>
      <c r="DQ11" s="104">
        <f>IFERROR(INDEX(集計pivot売上!$203:$222,MATCH('集計2023年度売上 (New)'!$B11,集計pivot売上!$A$203:$A$222,0),MATCH('集計2023年度売上 (New)'!DH$5,集計pivot売上!$203:$203,0)),0)</f>
        <v>0</v>
      </c>
      <c r="DR11" s="61">
        <f>IFERROR(INDEX(集計pivot売上!$54:$73,MATCH('集計2023年度売上 (New)'!$B11,集計pivot売上!$A$54:$A$73,0),MATCH('集計2023年度売上 (New)'!DH$5,集計pivot売上!$54:$54,0)),0)</f>
        <v>0</v>
      </c>
      <c r="DS11" s="59">
        <f t="shared" si="15"/>
        <v>0</v>
      </c>
      <c r="DT11" s="54">
        <f>IFERROR(INDEX(集計pivot売上!$3:$22,MATCH('集計2023年度売上 (New)'!$B11,集計pivot売上!$A$3:$A$22,0),MATCH('集計2023年度売上 (New)'!DT$5,集計pivot売上!$3:$3,0)),0)</f>
        <v>0</v>
      </c>
      <c r="DU11" s="55">
        <f>IFERROR(INDEX(集計pivot売上!$28:$47,MATCH('集計2023年度売上 (New)'!$B11,集計pivot売上!$A$28:$A$47,0),MATCH('集計2023年度売上 (New)'!DT$5,集計pivot売上!$28:$28,0)),0)</f>
        <v>0</v>
      </c>
      <c r="DV11" s="56">
        <f>IFERROR(INDEX(集計pivot売上!$83:$103,MATCH('集計2023年度売上 (New)'!$B11,集計pivot売上!$A$83:$A$103,0),MATCH('集計2023年度売上 (New)'!DT$5,集計pivot売上!$83:$83,0)),0)</f>
        <v>0</v>
      </c>
      <c r="DW11" s="57">
        <f>IFERROR(INDEX(集計pivot売上!$177:$196,MATCH('集計2023年度売上 (New)'!$B11,集計pivot売上!$A$177:$A$196,0),MATCH('集計2023年度売上 (New)'!DT$5,集計pivot売上!$177:$177,0)),0)</f>
        <v>0</v>
      </c>
      <c r="DX11" s="58">
        <f>IFERROR(INDEX(集計pivot売上!$151:$170,MATCH('集計2023年度売上 (New)'!$B11,集計pivot売上!$A$151:$A$170,0),MATCH('集計2023年度売上 (New)'!DT$5,集計pivot売上!$151:$151,0)),0)</f>
        <v>0</v>
      </c>
      <c r="DY11" s="150">
        <f>IFERROR(INDEX(集計pivot売上!$230:$247,MATCH('集計2023年度売上 (New)'!$B11,集計pivot売上!$A$230:$A$247,0),MATCH('集計2023年度売上 (New)'!DT$5,集計pivot売上!$230:$230,0)),0)</f>
        <v>0</v>
      </c>
      <c r="DZ11" s="151"/>
      <c r="EA11" s="151"/>
      <c r="EB11" s="151"/>
      <c r="EC11" s="104">
        <f>IFERROR(INDEX(集計pivot売上!$203:$222,MATCH('集計2023年度売上 (New)'!$B11,集計pivot売上!$A$203:$A$222,0),MATCH('集計2023年度売上 (New)'!DT$5,集計pivot売上!$203:$203,0)),0)</f>
        <v>0</v>
      </c>
      <c r="ED11" s="61">
        <f>IFERROR(INDEX(集計pivot売上!$54:$73,MATCH('集計2023年度売上 (New)'!$B11,集計pivot売上!$A$54:$A$73,0),MATCH('集計2023年度売上 (New)'!DT$5,集計pivot売上!$54:$54,0)),0)</f>
        <v>0</v>
      </c>
      <c r="EE11" s="59">
        <f t="shared" si="16"/>
        <v>0</v>
      </c>
      <c r="EF11" s="54">
        <f>IFERROR(INDEX(集計pivot売上!$3:$22,MATCH('集計2023年度売上 (New)'!$B11,集計pivot売上!$A$3:$A$22,0),MATCH('集計2023年度売上 (New)'!EF$5,集計pivot売上!$3:$3,0)),0)</f>
        <v>0</v>
      </c>
      <c r="EG11" s="55">
        <f>IFERROR(INDEX(集計pivot売上!$28:$47,MATCH('集計2023年度売上 (New)'!$B11,集計pivot売上!$A$28:$A$47,0),MATCH('集計2023年度売上 (New)'!EF$5,集計pivot売上!$28:$28,0)),0)</f>
        <v>0</v>
      </c>
      <c r="EH11" s="56">
        <f>IFERROR(INDEX(集計pivot売上!$83:$103,MATCH('集計2023年度売上 (New)'!$B11,集計pivot売上!$A$83:$A$103,0),MATCH('集計2023年度売上 (New)'!EF$5,集計pivot売上!$83:$83,0)),0)</f>
        <v>0</v>
      </c>
      <c r="EI11" s="57">
        <f>IFERROR(INDEX(集計pivot売上!$177:$196,MATCH('集計2023年度売上 (New)'!$B11,集計pivot売上!$A$177:$A$196,0),MATCH('集計2023年度売上 (New)'!EF$5,集計pivot売上!$177:$177,0)),0)</f>
        <v>0</v>
      </c>
      <c r="EJ11" s="58">
        <f>IFERROR(INDEX(集計pivot売上!$151:$170,MATCH('集計2023年度売上 (New)'!$B11,集計pivot売上!$A$151:$A$170,0),MATCH('集計2023年度売上 (New)'!EF$5,集計pivot売上!$151:$151,0)),0)</f>
        <v>0</v>
      </c>
      <c r="EK11" s="150">
        <f>IFERROR(INDEX(集計pivot売上!$230:$247,MATCH('集計2023年度売上 (New)'!$B11,集計pivot売上!$A$230:$A$247,0),MATCH('集計2023年度売上 (New)'!EF$5,集計pivot売上!$230:$230,0)),0)</f>
        <v>0</v>
      </c>
      <c r="EL11" s="151"/>
      <c r="EM11" s="151"/>
      <c r="EN11" s="151"/>
      <c r="EO11" s="104">
        <f>IFERROR(INDEX(集計pivot売上!$203:$222,MATCH('集計2023年度売上 (New)'!$B11,集計pivot売上!$A$203:$A$222,0),MATCH('集計2023年度売上 (New)'!EF$5,集計pivot売上!$203:$203,0)),0)</f>
        <v>0</v>
      </c>
      <c r="EP11" s="61">
        <f>IFERROR(INDEX(集計pivot売上!$54:$73,MATCH('集計2023年度売上 (New)'!$B11,集計pivot売上!$A$54:$A$73,0),MATCH('集計2023年度売上 (New)'!EF$5,集計pivot売上!$54:$54,0)),0)</f>
        <v>0</v>
      </c>
      <c r="EQ11" s="63">
        <f t="shared" si="17"/>
        <v>0</v>
      </c>
      <c r="ES11" t="str">
        <f t="shared" si="0"/>
        <v>みりん</v>
      </c>
      <c r="ET11" s="46">
        <f t="shared" si="18"/>
        <v>0</v>
      </c>
      <c r="EU11" s="46">
        <f t="shared" si="2"/>
        <v>0</v>
      </c>
      <c r="EV11" s="46">
        <f t="shared" si="3"/>
        <v>0</v>
      </c>
      <c r="EW11" s="46">
        <f t="shared" si="19"/>
        <v>0</v>
      </c>
      <c r="EY11" s="46">
        <f t="shared" si="4"/>
        <v>0</v>
      </c>
      <c r="EZ11" s="46">
        <f t="shared" si="5"/>
        <v>0</v>
      </c>
      <c r="FA11" s="46">
        <f t="shared" si="6"/>
        <v>0</v>
      </c>
      <c r="FB11" s="46">
        <f t="shared" si="20"/>
        <v>0</v>
      </c>
      <c r="FC11" s="46">
        <f t="shared" si="21"/>
        <v>0</v>
      </c>
    </row>
    <row r="12" spans="2:159" s="46" customFormat="1" x14ac:dyDescent="0.55000000000000004">
      <c r="B12" s="52" t="str">
        <f>'master（記入例）'!AL8</f>
        <v>ビール</v>
      </c>
      <c r="C12" s="53">
        <v>4200</v>
      </c>
      <c r="D12" s="54">
        <f>IFERROR(INDEX(集計pivot売上!$3:$22,MATCH('集計2023年度売上 (New)'!$B12,集計pivot売上!$A$3:$A$22,0),MATCH('集計2023年度売上 (New)'!D$5,集計pivot売上!$3:$3,0)),0)</f>
        <v>0</v>
      </c>
      <c r="E12" s="55">
        <f>IFERROR(INDEX(集計pivot売上!$28:$47,MATCH('集計2023年度売上 (New)'!$B12,集計pivot売上!$A$28:$A$47,0),MATCH('集計2023年度売上 (New)'!D$5,集計pivot売上!$28:$28,0)),0)</f>
        <v>0</v>
      </c>
      <c r="F12" s="56">
        <f>IFERROR(INDEX(集計pivot売上!$83:$103,MATCH('集計2023年度売上 (New)'!$B12,集計pivot売上!$A$83:$A$103,0),MATCH('集計2023年度売上 (New)'!D$5,集計pivot売上!$83:$83,0)),0)</f>
        <v>0</v>
      </c>
      <c r="G12" s="57">
        <f>IFERROR(INDEX(集計pivot売上!$177:$196,MATCH('集計2023年度売上 (New)'!$B12,集計pivot売上!$A$177:$A$196,0),MATCH('集計2023年度売上 (New)'!D$5,集計pivot売上!$177:$177,0)),0)</f>
        <v>0</v>
      </c>
      <c r="H12" s="58">
        <f>IFERROR(INDEX(集計pivot売上!$151:$170,MATCH('集計2023年度売上 (New)'!$B12,集計pivot売上!$A$151:$A$170,0),MATCH('集計2023年度売上 (New)'!D$5,集計pivot売上!$151:$151,0)),0)</f>
        <v>0</v>
      </c>
      <c r="I12" s="150">
        <f>IFERROR(INDEX(集計pivot売上!$230:$247,MATCH('集計2023年度売上 (New)'!$B12,集計pivot売上!$A$230:$A$247,0),MATCH('集計2023年度売上 (New)'!D$5,集計pivot売上!$230:$230,0)),0)</f>
        <v>0</v>
      </c>
      <c r="J12" s="151"/>
      <c r="K12" s="151"/>
      <c r="L12" s="151"/>
      <c r="M12" s="58">
        <f>IFERROR(INDEX(集計pivot売上!$203:$222,MATCH('集計2023年度売上 (New)'!$B12,集計pivot売上!$A$203:$A$222,0),MATCH('集計2023年度売上 (New)'!D$5,集計pivot売上!$203:$203,0)),0)</f>
        <v>0</v>
      </c>
      <c r="N12" s="61">
        <f>IFERROR(INDEX(集計pivot売上!$54:$73,MATCH('集計2023年度売上 (New)'!$B12,集計pivot売上!$A$54:$A$73,0),MATCH('集計2023年度売上 (New)'!D$5,集計pivot売上!$54:$54,0)),0)</f>
        <v>0</v>
      </c>
      <c r="O12" s="59">
        <f t="shared" si="7"/>
        <v>4200</v>
      </c>
      <c r="P12" s="54">
        <f>IFERROR(INDEX(集計pivot売上!$3:$22,MATCH('集計2023年度売上 (New)'!$B12,集計pivot売上!$A$3:$A$22,0),MATCH('集計2023年度売上 (New)'!P$5,集計pivot売上!$3:$3,0)),0)</f>
        <v>0</v>
      </c>
      <c r="Q12" s="55">
        <f>IFERROR(INDEX(集計pivot売上!$28:$47,MATCH('集計2023年度売上 (New)'!$B12,集計pivot売上!$A$28:$A$47,0),MATCH('集計2023年度売上 (New)'!P$5,集計pivot売上!$28:$28,0)),0)</f>
        <v>0</v>
      </c>
      <c r="R12" s="56">
        <f>IFERROR(INDEX(集計pivot売上!$83:$103,MATCH('集計2023年度売上 (New)'!$B12,集計pivot売上!$A$83:$A$103,0),MATCH('集計2023年度売上 (New)'!P$5,集計pivot売上!$83:$83,0)),0)</f>
        <v>0</v>
      </c>
      <c r="S12" s="57">
        <f>IFERROR(INDEX(集計pivot売上!$177:$196,MATCH('集計2023年度売上 (New)'!$B12,集計pivot売上!$A$177:$A$196,0),MATCH('集計2023年度売上 (New)'!P$5,集計pivot売上!$177:$177,0)),0)</f>
        <v>0</v>
      </c>
      <c r="T12" s="58">
        <f>IFERROR(INDEX(集計pivot売上!$151:$170,MATCH('集計2023年度売上 (New)'!$B12,集計pivot売上!$A$151:$A$170,0),MATCH('集計2023年度売上 (New)'!P$5,集計pivot売上!$151:$151,0)),0)</f>
        <v>0</v>
      </c>
      <c r="U12" s="150">
        <f>IFERROR(INDEX(集計pivot売上!$230:$247,MATCH('集計2023年度売上 (New)'!$B12,集計pivot売上!$A$230:$A$247,0),MATCH('集計2023年度売上 (New)'!P$5,集計pivot売上!$230:$230,0)),0)</f>
        <v>0</v>
      </c>
      <c r="V12" s="151"/>
      <c r="W12" s="151"/>
      <c r="X12" s="151"/>
      <c r="Y12" s="104">
        <f>IFERROR(INDEX(集計pivot売上!$203:$222,MATCH('集計2023年度売上 (New)'!$B12,集計pivot売上!$A$203:$A$222,0),MATCH('集計2023年度売上 (New)'!P$5,集計pivot売上!$203:$203,0)),0)</f>
        <v>0</v>
      </c>
      <c r="Z12" s="61">
        <f>IFERROR(INDEX(集計pivot売上!$54:$73,MATCH('集計2023年度売上 (New)'!$B12,集計pivot売上!$A$54:$A$73,0),MATCH('集計2023年度売上 (New)'!P$5,集計pivot売上!$54:$54,0)),0)</f>
        <v>0</v>
      </c>
      <c r="AA12" s="59">
        <f t="shared" si="8"/>
        <v>4200</v>
      </c>
      <c r="AB12" s="54">
        <f>IFERROR(INDEX(集計pivot売上!$3:$22,MATCH('集計2023年度売上 (New)'!$B12,集計pivot売上!$A$3:$A$22,0),MATCH('集計2023年度売上 (New)'!AB$5,集計pivot売上!$3:$3,0)),0)</f>
        <v>0</v>
      </c>
      <c r="AC12" s="55">
        <f>IFERROR(INDEX(集計pivot売上!$28:$47,MATCH('集計2023年度売上 (New)'!$B12,集計pivot売上!$A$28:$A$47,0),MATCH('集計2023年度売上 (New)'!AB$5,集計pivot売上!$28:$28,0)),0)</f>
        <v>0</v>
      </c>
      <c r="AD12" s="56">
        <f>IFERROR(INDEX(集計pivot売上!$83:$103,MATCH('集計2023年度売上 (New)'!$B12,集計pivot売上!$A$83:$A$103,0),MATCH('集計2023年度売上 (New)'!AB$5,集計pivot売上!$83:$83,0)),0)</f>
        <v>0</v>
      </c>
      <c r="AE12" s="57">
        <f>IFERROR(INDEX(集計pivot売上!$177:$196,MATCH('集計2023年度売上 (New)'!$B12,集計pivot売上!$A$177:$A$196,0),MATCH('集計2023年度売上 (New)'!AB$5,集計pivot売上!$177:$177,0)),0)</f>
        <v>0</v>
      </c>
      <c r="AF12" s="58">
        <f>IFERROR(INDEX(集計pivot売上!$151:$170,MATCH('集計2023年度売上 (New)'!$B12,集計pivot売上!$A$151:$A$170,0),MATCH('集計2023年度売上 (New)'!AB$5,集計pivot売上!$151:$151,0)),0)</f>
        <v>0</v>
      </c>
      <c r="AG12" s="150">
        <f>IFERROR(INDEX(集計pivot売上!$230:$247,MATCH('集計2023年度売上 (New)'!$B12,集計pivot売上!$A$230:$A$247,0),MATCH('集計2023年度売上 (New)'!AB$5,集計pivot売上!$230:$230,0)),0)</f>
        <v>0</v>
      </c>
      <c r="AH12" s="151"/>
      <c r="AI12" s="151"/>
      <c r="AJ12" s="151"/>
      <c r="AK12" s="104">
        <f>IFERROR(INDEX(集計pivot売上!$203:$222,MATCH('集計2023年度売上 (New)'!$B12,集計pivot売上!$A$203:$A$222,0),MATCH('集計2023年度売上 (New)'!AB$5,集計pivot売上!$203:$203,0)),0)</f>
        <v>0</v>
      </c>
      <c r="AL12" s="61">
        <f>IFERROR(INDEX(集計pivot売上!$54:$73,MATCH('集計2023年度売上 (New)'!$B12,集計pivot売上!$A$54:$A$73,0),MATCH('集計2023年度売上 (New)'!AB$5,集計pivot売上!$54:$54,0)),0)</f>
        <v>0</v>
      </c>
      <c r="AM12" s="59">
        <f t="shared" si="9"/>
        <v>4200</v>
      </c>
      <c r="AN12" s="54">
        <f>IFERROR(INDEX(集計pivot売上!$3:$22,MATCH('集計2023年度売上 (New)'!$B12,集計pivot売上!$A$3:$A$22,0),MATCH('集計2023年度売上 (New)'!AN$5,集計pivot売上!$3:$3,0)),0)</f>
        <v>0</v>
      </c>
      <c r="AO12" s="55">
        <f>IFERROR(INDEX(集計pivot売上!$28:$47,MATCH('集計2023年度売上 (New)'!$B12,集計pivot売上!$A$28:$A$47,0),MATCH('集計2023年度売上 (New)'!AN$5,集計pivot売上!$28:$28,0)),0)</f>
        <v>0</v>
      </c>
      <c r="AP12" s="56">
        <f>IFERROR(INDEX(集計pivot売上!$83:$103,MATCH('集計2023年度売上 (New)'!$B12,集計pivot売上!$A$83:$A$103,0),MATCH('集計2023年度売上 (New)'!AN$5,集計pivot売上!$83:$83,0)),0)</f>
        <v>0</v>
      </c>
      <c r="AQ12" s="57">
        <f>IFERROR(INDEX(集計pivot売上!$177:$196,MATCH('集計2023年度売上 (New)'!$B12,集計pivot売上!$A$177:$A$196,0),MATCH('集計2023年度売上 (New)'!AN$5,集計pivot売上!$177:$177,0)),0)</f>
        <v>0</v>
      </c>
      <c r="AR12" s="58">
        <f>IFERROR(INDEX(集計pivot売上!$151:$170,MATCH('集計2023年度売上 (New)'!$B12,集計pivot売上!$A$151:$A$170,0),MATCH('集計2023年度売上 (New)'!AN$5,集計pivot売上!$151:$151,0)),0)</f>
        <v>0</v>
      </c>
      <c r="AS12" s="150">
        <f>IFERROR(INDEX(集計pivot売上!$230:$247,MATCH('集計2023年度売上 (New)'!$B12,集計pivot売上!$A$230:$A$247,0),MATCH('集計2023年度売上 (New)'!AN$5,集計pivot売上!$230:$230,0)),0)</f>
        <v>0</v>
      </c>
      <c r="AT12" s="151"/>
      <c r="AU12" s="151"/>
      <c r="AV12" s="151"/>
      <c r="AW12" s="104">
        <f>IFERROR(INDEX(集計pivot売上!$203:$222,MATCH('集計2023年度売上 (New)'!$B12,集計pivot売上!$A$203:$A$222,0),MATCH('集計2023年度売上 (New)'!AN$5,集計pivot売上!$203:$203,0)),0)</f>
        <v>0</v>
      </c>
      <c r="AX12" s="61">
        <f>IFERROR(INDEX(集計pivot売上!$54:$73,MATCH('集計2023年度売上 (New)'!$B12,集計pivot売上!$A$54:$A$73,0),MATCH('集計2023年度売上 (New)'!AN$5,集計pivot売上!$54:$54,0)),0)</f>
        <v>0</v>
      </c>
      <c r="AY12" s="59">
        <f t="shared" si="10"/>
        <v>4200</v>
      </c>
      <c r="AZ12" s="54">
        <f>IFERROR(INDEX(集計pivot売上!$3:$22,MATCH('集計2023年度売上 (New)'!$B12,集計pivot売上!$A$3:$A$22,0),MATCH('集計2023年度売上 (New)'!AZ$5,集計pivot売上!$3:$3,0)),0)</f>
        <v>0</v>
      </c>
      <c r="BA12" s="55">
        <f>IFERROR(INDEX(集計pivot売上!$28:$47,MATCH('集計2023年度売上 (New)'!$B12,集計pivot売上!$A$28:$A$47,0),MATCH('集計2023年度売上 (New)'!AZ$5,集計pivot売上!$28:$28,0)),0)</f>
        <v>0</v>
      </c>
      <c r="BB12" s="56">
        <f>IFERROR(INDEX(集計pivot売上!$83:$103,MATCH('集計2023年度売上 (New)'!$B12,集計pivot売上!$A$83:$A$103,0),MATCH('集計2023年度売上 (New)'!AZ$5,集計pivot売上!$83:$83,0)),0)</f>
        <v>0</v>
      </c>
      <c r="BC12" s="57">
        <f>IFERROR(INDEX(集計pivot売上!$177:$196,MATCH('集計2023年度売上 (New)'!$B12,集計pivot売上!$A$177:$A$196,0),MATCH('集計2023年度売上 (New)'!AZ$5,集計pivot売上!$177:$177,0)),0)</f>
        <v>0</v>
      </c>
      <c r="BD12" s="58">
        <f>IFERROR(INDEX(集計pivot売上!$151:$170,MATCH('集計2023年度売上 (New)'!$B12,集計pivot売上!$A$151:$A$170,0),MATCH('集計2023年度売上 (New)'!AZ$5,集計pivot売上!$151:$151,0)),0)</f>
        <v>0</v>
      </c>
      <c r="BE12" s="150">
        <f>IFERROR(INDEX(集計pivot売上!$230:$247,MATCH('集計2023年度売上 (New)'!$B12,集計pivot売上!$A$230:$A$247,0),MATCH('集計2023年度売上 (New)'!AZ$5,集計pivot売上!$230:$230,0)),0)</f>
        <v>0</v>
      </c>
      <c r="BF12" s="151"/>
      <c r="BG12" s="151"/>
      <c r="BH12" s="151"/>
      <c r="BI12" s="104">
        <f>IFERROR(INDEX(集計pivot売上!$203:$222,MATCH('集計2023年度売上 (New)'!$B12,集計pivot売上!$A$203:$A$222,0),MATCH('集計2023年度売上 (New)'!AZ$5,集計pivot売上!$203:$203,0)),0)</f>
        <v>0</v>
      </c>
      <c r="BJ12" s="61">
        <f>IFERROR(INDEX(集計pivot売上!$54:$73,MATCH('集計2023年度売上 (New)'!$B12,集計pivot売上!$A$54:$A$73,0),MATCH('集計2023年度売上 (New)'!AZ$5,集計pivot売上!$54:$54,0)),0)</f>
        <v>0</v>
      </c>
      <c r="BK12" s="59">
        <f t="shared" si="1"/>
        <v>4200</v>
      </c>
      <c r="BL12" s="54">
        <f>IFERROR(INDEX(集計pivot売上!$3:$22,MATCH('集計2023年度売上 (New)'!$B12,集計pivot売上!$A$3:$A$22,0),MATCH('集計2023年度売上 (New)'!BL$5,集計pivot売上!$3:$3,0)),0)</f>
        <v>0</v>
      </c>
      <c r="BM12" s="55">
        <f>IFERROR(INDEX(集計pivot売上!$28:$47,MATCH('集計2023年度売上 (New)'!$B12,集計pivot売上!$A$28:$A$47,0),MATCH('集計2023年度売上 (New)'!BL$5,集計pivot売上!$28:$28,0)),0)</f>
        <v>0</v>
      </c>
      <c r="BN12" s="56">
        <f>IFERROR(INDEX(集計pivot売上!$83:$103,MATCH('集計2023年度売上 (New)'!$B12,集計pivot売上!$A$83:$A$103,0),MATCH('集計2023年度売上 (New)'!BL$5,集計pivot売上!$83:$83,0)),0)</f>
        <v>0</v>
      </c>
      <c r="BO12" s="57">
        <f>IFERROR(INDEX(集計pivot売上!$177:$196,MATCH('集計2023年度売上 (New)'!$B12,集計pivot売上!$A$177:$A$196,0),MATCH('集計2023年度売上 (New)'!BL$5,集計pivot売上!$177:$177,0)),0)</f>
        <v>0</v>
      </c>
      <c r="BP12" s="58">
        <f>IFERROR(INDEX(集計pivot売上!$151:$170,MATCH('集計2023年度売上 (New)'!$B12,集計pivot売上!$A$151:$A$170,0),MATCH('集計2023年度売上 (New)'!BL$5,集計pivot売上!$151:$151,0)),0)</f>
        <v>0</v>
      </c>
      <c r="BQ12" s="150">
        <f>IFERROR(INDEX(集計pivot売上!$230:$247,MATCH('集計2023年度売上 (New)'!$B12,集計pivot売上!$A$230:$A$247,0),MATCH('集計2023年度売上 (New)'!BL$5,集計pivot売上!$230:$230,0)),0)</f>
        <v>0</v>
      </c>
      <c r="BR12" s="151"/>
      <c r="BS12" s="151"/>
      <c r="BT12" s="151"/>
      <c r="BU12" s="104">
        <f>IFERROR(INDEX(集計pivot売上!$203:$222,MATCH('集計2023年度売上 (New)'!$B12,集計pivot売上!$A$203:$A$222,0),MATCH('集計2023年度売上 (New)'!BL$5,集計pivot売上!$203:$203,0)),0)</f>
        <v>0</v>
      </c>
      <c r="BV12" s="61">
        <f>IFERROR(INDEX(集計pivot売上!$54:$73,MATCH('集計2023年度売上 (New)'!$B12,集計pivot売上!$A$54:$A$73,0),MATCH('集計2023年度売上 (New)'!BL$5,集計pivot売上!$54:$54,0)),0)</f>
        <v>0</v>
      </c>
      <c r="BW12" s="59">
        <f t="shared" si="11"/>
        <v>4200</v>
      </c>
      <c r="BX12" s="54">
        <f>IFERROR(INDEX(集計pivot売上!$3:$22,MATCH('集計2023年度売上 (New)'!$B12,集計pivot売上!$A$3:$A$22,0),MATCH('集計2023年度売上 (New)'!BX$5,集計pivot売上!$3:$3,0)),0)</f>
        <v>0</v>
      </c>
      <c r="BY12" s="55">
        <f>IFERROR(INDEX(集計pivot売上!$28:$47,MATCH('集計2023年度売上 (New)'!$B12,集計pivot売上!$A$28:$A$47,0),MATCH('集計2023年度売上 (New)'!BX$5,集計pivot売上!$28:$28,0)),0)</f>
        <v>0</v>
      </c>
      <c r="BZ12" s="56">
        <f>IFERROR(INDEX(集計pivot売上!$83:$103,MATCH('集計2023年度売上 (New)'!$B12,集計pivot売上!$A$83:$A$103,0),MATCH('集計2023年度売上 (New)'!BX$5,集計pivot売上!$83:$83,0)),0)</f>
        <v>0</v>
      </c>
      <c r="CA12" s="57">
        <f>IFERROR(INDEX(集計pivot売上!$177:$196,MATCH('集計2023年度売上 (New)'!$B12,集計pivot売上!$A$177:$A$196,0),MATCH('集計2023年度売上 (New)'!BX$5,集計pivot売上!$177:$177,0)),0)</f>
        <v>0</v>
      </c>
      <c r="CB12" s="58">
        <f>IFERROR(INDEX(集計pivot売上!$151:$170,MATCH('集計2023年度売上 (New)'!$B12,集計pivot売上!$A$151:$A$170,0),MATCH('集計2023年度売上 (New)'!BX$5,集計pivot売上!$151:$151,0)),0)</f>
        <v>0</v>
      </c>
      <c r="CC12" s="150">
        <f>IFERROR(INDEX(集計pivot売上!$230:$247,MATCH('集計2023年度売上 (New)'!$B12,集計pivot売上!$A$230:$A$247,0),MATCH('集計2023年度売上 (New)'!BX$5,集計pivot売上!$230:$230,0)),0)</f>
        <v>0</v>
      </c>
      <c r="CD12" s="151"/>
      <c r="CE12" s="151"/>
      <c r="CF12" s="151"/>
      <c r="CG12" s="104">
        <f>IFERROR(INDEX(集計pivot売上!$203:$222,MATCH('集計2023年度売上 (New)'!$B12,集計pivot売上!$A$203:$A$222,0),MATCH('集計2023年度売上 (New)'!BX$5,集計pivot売上!$203:$203,0)),0)</f>
        <v>0</v>
      </c>
      <c r="CH12" s="61">
        <f>IFERROR(INDEX(集計pivot売上!$54:$73,MATCH('集計2023年度売上 (New)'!$B12,集計pivot売上!$A$54:$A$73,0),MATCH('集計2023年度売上 (New)'!BX$5,集計pivot売上!$54:$54,0)),0)</f>
        <v>0</v>
      </c>
      <c r="CI12" s="59">
        <f t="shared" si="12"/>
        <v>4200</v>
      </c>
      <c r="CJ12" s="54">
        <f>IFERROR(INDEX(集計pivot売上!$3:$22,MATCH('集計2023年度売上 (New)'!$B12,集計pivot売上!$A$3:$A$22,0),MATCH('集計2023年度売上 (New)'!CJ$5,集計pivot売上!$3:$3,0)),0)</f>
        <v>0</v>
      </c>
      <c r="CK12" s="55">
        <f>IFERROR(INDEX(集計pivot売上!$28:$47,MATCH('集計2023年度売上 (New)'!$B12,集計pivot売上!$A$28:$A$47,0),MATCH('集計2023年度売上 (New)'!CJ$5,集計pivot売上!$28:$28,0)),0)</f>
        <v>0</v>
      </c>
      <c r="CL12" s="56">
        <f>IFERROR(INDEX(集計pivot売上!$83:$103,MATCH('集計2023年度売上 (New)'!$B12,集計pivot売上!$A$83:$A$103,0),MATCH('集計2023年度売上 (New)'!CJ$5,集計pivot売上!$83:$83,0)),0)</f>
        <v>0</v>
      </c>
      <c r="CM12" s="57">
        <f>IFERROR(INDEX(集計pivot売上!$177:$196,MATCH('集計2023年度売上 (New)'!$B12,集計pivot売上!$A$177:$A$196,0),MATCH('集計2023年度売上 (New)'!CJ$5,集計pivot売上!$177:$177,0)),0)</f>
        <v>0</v>
      </c>
      <c r="CN12" s="58">
        <f>IFERROR(INDEX(集計pivot売上!$151:$170,MATCH('集計2023年度売上 (New)'!$B12,集計pivot売上!$A$151:$A$170,0),MATCH('集計2023年度売上 (New)'!CJ$5,集計pivot売上!$151:$151,0)),0)</f>
        <v>0</v>
      </c>
      <c r="CO12" s="150">
        <f>IFERROR(INDEX(集計pivot売上!$230:$247,MATCH('集計2023年度売上 (New)'!$B12,集計pivot売上!$A$230:$A$247,0),MATCH('集計2023年度売上 (New)'!CJ$5,集計pivot売上!$230:$230,0)),0)</f>
        <v>0</v>
      </c>
      <c r="CP12" s="151"/>
      <c r="CQ12" s="151"/>
      <c r="CR12" s="151"/>
      <c r="CS12" s="104">
        <f>IFERROR(INDEX(集計pivot売上!$203:$222,MATCH('集計2023年度売上 (New)'!$B12,集計pivot売上!$A$203:$A$222,0),MATCH('集計2023年度売上 (New)'!CJ$5,集計pivot売上!$203:$203,0)),0)</f>
        <v>0</v>
      </c>
      <c r="CT12" s="61">
        <f>IFERROR(INDEX(集計pivot売上!$54:$73,MATCH('集計2023年度売上 (New)'!$B12,集計pivot売上!$A$54:$A$73,0),MATCH('集計2023年度売上 (New)'!CJ$5,集計pivot売上!$54:$54,0)),0)</f>
        <v>0</v>
      </c>
      <c r="CU12" s="59">
        <f t="shared" si="13"/>
        <v>4200</v>
      </c>
      <c r="CV12" s="54">
        <f>IFERROR(INDEX(集計pivot売上!$3:$22,MATCH('集計2023年度売上 (New)'!$B12,集計pivot売上!$A$3:$A$22,0),MATCH('集計2023年度売上 (New)'!CV$5,集計pivot売上!$3:$3,0)),0)</f>
        <v>0</v>
      </c>
      <c r="CW12" s="55">
        <f>IFERROR(INDEX(集計pivot売上!$28:$47,MATCH('集計2023年度売上 (New)'!$B12,集計pivot売上!$A$28:$A$47,0),MATCH('集計2023年度売上 (New)'!CV$5,集計pivot売上!$28:$28,0)),0)</f>
        <v>0</v>
      </c>
      <c r="CX12" s="56">
        <f>IFERROR(INDEX(集計pivot売上!$83:$103,MATCH('集計2023年度売上 (New)'!$B12,集計pivot売上!$A$83:$A$103,0),MATCH('集計2023年度売上 (New)'!CV$5,集計pivot売上!$83:$83,0)),0)</f>
        <v>0</v>
      </c>
      <c r="CY12" s="57">
        <f>IFERROR(INDEX(集計pivot売上!$177:$196,MATCH('集計2023年度売上 (New)'!$B12,集計pivot売上!$A$177:$A$196,0),MATCH('集計2023年度売上 (New)'!CV$5,集計pivot売上!$177:$177,0)),0)</f>
        <v>0</v>
      </c>
      <c r="CZ12" s="58">
        <f>IFERROR(INDEX(集計pivot売上!$151:$170,MATCH('集計2023年度売上 (New)'!$B12,集計pivot売上!$A$151:$A$170,0),MATCH('集計2023年度売上 (New)'!CV$5,集計pivot売上!$151:$151,0)),0)</f>
        <v>0</v>
      </c>
      <c r="DA12" s="150">
        <f>IFERROR(INDEX(集計pivot売上!$230:$247,MATCH('集計2023年度売上 (New)'!$B12,集計pivot売上!$A$230:$A$247,0),MATCH('集計2023年度売上 (New)'!CV$5,集計pivot売上!$230:$230,0)),0)</f>
        <v>0</v>
      </c>
      <c r="DB12" s="151"/>
      <c r="DC12" s="151"/>
      <c r="DD12" s="151"/>
      <c r="DE12" s="104">
        <f>IFERROR(INDEX(集計pivot売上!$203:$222,MATCH('集計2023年度売上 (New)'!$B12,集計pivot売上!$A$203:$A$222,0),MATCH('集計2023年度売上 (New)'!CV$5,集計pivot売上!$203:$203,0)),0)</f>
        <v>0</v>
      </c>
      <c r="DF12" s="61">
        <f>IFERROR(INDEX(集計pivot売上!$54:$73,MATCH('集計2023年度売上 (New)'!$B12,集計pivot売上!$A$54:$A$73,0),MATCH('集計2023年度売上 (New)'!CV$5,集計pivot売上!$54:$54,0)),0)</f>
        <v>0</v>
      </c>
      <c r="DG12" s="59">
        <f t="shared" si="14"/>
        <v>4200</v>
      </c>
      <c r="DH12" s="54">
        <f>IFERROR(INDEX(集計pivot売上!$3:$22,MATCH('集計2023年度売上 (New)'!$B12,集計pivot売上!$A$3:$A$22,0),MATCH('集計2023年度売上 (New)'!DH$5,集計pivot売上!$3:$3,0)),0)</f>
        <v>0</v>
      </c>
      <c r="DI12" s="55">
        <f>IFERROR(INDEX(集計pivot売上!$28:$47,MATCH('集計2023年度売上 (New)'!$B12,集計pivot売上!$A$28:$A$47,0),MATCH('集計2023年度売上 (New)'!DH$5,集計pivot売上!$28:$28,0)),0)</f>
        <v>0</v>
      </c>
      <c r="DJ12" s="56">
        <f>IFERROR(INDEX(集計pivot売上!$83:$103,MATCH('集計2023年度売上 (New)'!$B12,集計pivot売上!$A$83:$A$103,0),MATCH('集計2023年度売上 (New)'!DH$5,集計pivot売上!$83:$83,0)),0)</f>
        <v>0</v>
      </c>
      <c r="DK12" s="57">
        <f>IFERROR(INDEX(集計pivot売上!$177:$196,MATCH('集計2023年度売上 (New)'!$B12,集計pivot売上!$A$177:$A$196,0),MATCH('集計2023年度売上 (New)'!DH$5,集計pivot売上!$177:$177,0)),0)</f>
        <v>0</v>
      </c>
      <c r="DL12" s="58">
        <f>IFERROR(INDEX(集計pivot売上!$151:$170,MATCH('集計2023年度売上 (New)'!$B12,集計pivot売上!$A$151:$A$170,0),MATCH('集計2023年度売上 (New)'!DH$5,集計pivot売上!$151:$151,0)),0)</f>
        <v>0</v>
      </c>
      <c r="DM12" s="150">
        <f>IFERROR(INDEX(集計pivot売上!$230:$247,MATCH('集計2023年度売上 (New)'!$B12,集計pivot売上!$A$230:$A$247,0),MATCH('集計2023年度売上 (New)'!DH$5,集計pivot売上!$230:$230,0)),0)</f>
        <v>0</v>
      </c>
      <c r="DN12" s="151"/>
      <c r="DO12" s="151"/>
      <c r="DP12" s="151"/>
      <c r="DQ12" s="104">
        <f>IFERROR(INDEX(集計pivot売上!$203:$222,MATCH('集計2023年度売上 (New)'!$B12,集計pivot売上!$A$203:$A$222,0),MATCH('集計2023年度売上 (New)'!DH$5,集計pivot売上!$203:$203,0)),0)</f>
        <v>0</v>
      </c>
      <c r="DR12" s="61">
        <f>IFERROR(INDEX(集計pivot売上!$54:$73,MATCH('集計2023年度売上 (New)'!$B12,集計pivot売上!$A$54:$A$73,0),MATCH('集計2023年度売上 (New)'!DH$5,集計pivot売上!$54:$54,0)),0)</f>
        <v>0</v>
      </c>
      <c r="DS12" s="59">
        <f t="shared" si="15"/>
        <v>4200</v>
      </c>
      <c r="DT12" s="54">
        <f>IFERROR(INDEX(集計pivot売上!$3:$22,MATCH('集計2023年度売上 (New)'!$B12,集計pivot売上!$A$3:$A$22,0),MATCH('集計2023年度売上 (New)'!DT$5,集計pivot売上!$3:$3,0)),0)</f>
        <v>0</v>
      </c>
      <c r="DU12" s="55">
        <f>IFERROR(INDEX(集計pivot売上!$28:$47,MATCH('集計2023年度売上 (New)'!$B12,集計pivot売上!$A$28:$A$47,0),MATCH('集計2023年度売上 (New)'!DT$5,集計pivot売上!$28:$28,0)),0)</f>
        <v>0</v>
      </c>
      <c r="DV12" s="56">
        <f>IFERROR(INDEX(集計pivot売上!$83:$103,MATCH('集計2023年度売上 (New)'!$B12,集計pivot売上!$A$83:$A$103,0),MATCH('集計2023年度売上 (New)'!DT$5,集計pivot売上!$83:$83,0)),0)</f>
        <v>0</v>
      </c>
      <c r="DW12" s="57">
        <f>IFERROR(INDEX(集計pivot売上!$177:$196,MATCH('集計2023年度売上 (New)'!$B12,集計pivot売上!$A$177:$A$196,0),MATCH('集計2023年度売上 (New)'!DT$5,集計pivot売上!$177:$177,0)),0)</f>
        <v>0</v>
      </c>
      <c r="DX12" s="58">
        <f>IFERROR(INDEX(集計pivot売上!$151:$170,MATCH('集計2023年度売上 (New)'!$B12,集計pivot売上!$A$151:$A$170,0),MATCH('集計2023年度売上 (New)'!DT$5,集計pivot売上!$151:$151,0)),0)</f>
        <v>0</v>
      </c>
      <c r="DY12" s="150">
        <f>IFERROR(INDEX(集計pivot売上!$230:$247,MATCH('集計2023年度売上 (New)'!$B12,集計pivot売上!$A$230:$A$247,0),MATCH('集計2023年度売上 (New)'!DT$5,集計pivot売上!$230:$230,0)),0)</f>
        <v>0</v>
      </c>
      <c r="DZ12" s="151"/>
      <c r="EA12" s="151"/>
      <c r="EB12" s="151"/>
      <c r="EC12" s="104">
        <f>IFERROR(INDEX(集計pivot売上!$203:$222,MATCH('集計2023年度売上 (New)'!$B12,集計pivot売上!$A$203:$A$222,0),MATCH('集計2023年度売上 (New)'!DT$5,集計pivot売上!$203:$203,0)),0)</f>
        <v>0</v>
      </c>
      <c r="ED12" s="61">
        <f>IFERROR(INDEX(集計pivot売上!$54:$73,MATCH('集計2023年度売上 (New)'!$B12,集計pivot売上!$A$54:$A$73,0),MATCH('集計2023年度売上 (New)'!DT$5,集計pivot売上!$54:$54,0)),0)</f>
        <v>0</v>
      </c>
      <c r="EE12" s="59">
        <f t="shared" si="16"/>
        <v>4200</v>
      </c>
      <c r="EF12" s="54">
        <f>IFERROR(INDEX(集計pivot売上!$3:$22,MATCH('集計2023年度売上 (New)'!$B12,集計pivot売上!$A$3:$A$22,0),MATCH('集計2023年度売上 (New)'!EF$5,集計pivot売上!$3:$3,0)),0)</f>
        <v>0</v>
      </c>
      <c r="EG12" s="55">
        <f>IFERROR(INDEX(集計pivot売上!$28:$47,MATCH('集計2023年度売上 (New)'!$B12,集計pivot売上!$A$28:$A$47,0),MATCH('集計2023年度売上 (New)'!EF$5,集計pivot売上!$28:$28,0)),0)</f>
        <v>0</v>
      </c>
      <c r="EH12" s="56">
        <f>IFERROR(INDEX(集計pivot売上!$83:$103,MATCH('集計2023年度売上 (New)'!$B12,集計pivot売上!$A$83:$A$103,0),MATCH('集計2023年度売上 (New)'!EF$5,集計pivot売上!$83:$83,0)),0)</f>
        <v>0</v>
      </c>
      <c r="EI12" s="57">
        <f>IFERROR(INDEX(集計pivot売上!$177:$196,MATCH('集計2023年度売上 (New)'!$B12,集計pivot売上!$A$177:$A$196,0),MATCH('集計2023年度売上 (New)'!EF$5,集計pivot売上!$177:$177,0)),0)</f>
        <v>0</v>
      </c>
      <c r="EJ12" s="58">
        <f>IFERROR(INDEX(集計pivot売上!$151:$170,MATCH('集計2023年度売上 (New)'!$B12,集計pivot売上!$A$151:$A$170,0),MATCH('集計2023年度売上 (New)'!EF$5,集計pivot売上!$151:$151,0)),0)</f>
        <v>0</v>
      </c>
      <c r="EK12" s="150">
        <f>IFERROR(INDEX(集計pivot売上!$230:$247,MATCH('集計2023年度売上 (New)'!$B12,集計pivot売上!$A$230:$A$247,0),MATCH('集計2023年度売上 (New)'!EF$5,集計pivot売上!$230:$230,0)),0)</f>
        <v>0</v>
      </c>
      <c r="EL12" s="151"/>
      <c r="EM12" s="151"/>
      <c r="EN12" s="151"/>
      <c r="EO12" s="104">
        <f>IFERROR(INDEX(集計pivot売上!$203:$222,MATCH('集計2023年度売上 (New)'!$B12,集計pivot売上!$A$203:$A$222,0),MATCH('集計2023年度売上 (New)'!EF$5,集計pivot売上!$203:$203,0)),0)</f>
        <v>0</v>
      </c>
      <c r="EP12" s="61">
        <f>IFERROR(INDEX(集計pivot売上!$54:$73,MATCH('集計2023年度売上 (New)'!$B12,集計pivot売上!$A$54:$A$73,0),MATCH('集計2023年度売上 (New)'!EF$5,集計pivot売上!$54:$54,0)),0)</f>
        <v>0</v>
      </c>
      <c r="EQ12" s="63">
        <f t="shared" si="17"/>
        <v>4200</v>
      </c>
      <c r="ES12" t="str">
        <f t="shared" si="0"/>
        <v>ビール</v>
      </c>
      <c r="ET12" s="46">
        <f t="shared" si="18"/>
        <v>4200</v>
      </c>
      <c r="EU12" s="46">
        <f t="shared" si="2"/>
        <v>0</v>
      </c>
      <c r="EV12" s="46">
        <f t="shared" si="3"/>
        <v>0</v>
      </c>
      <c r="EW12" s="46">
        <f t="shared" si="19"/>
        <v>4200</v>
      </c>
      <c r="EY12" s="46">
        <f t="shared" si="4"/>
        <v>4200</v>
      </c>
      <c r="EZ12" s="46">
        <f t="shared" si="5"/>
        <v>0</v>
      </c>
      <c r="FA12" s="46">
        <f t="shared" si="6"/>
        <v>0</v>
      </c>
      <c r="FB12" s="46">
        <f t="shared" si="20"/>
        <v>4200</v>
      </c>
      <c r="FC12" s="46">
        <f t="shared" si="21"/>
        <v>0</v>
      </c>
    </row>
    <row r="13" spans="2:159" s="46" customFormat="1" x14ac:dyDescent="0.55000000000000004">
      <c r="B13" s="52" t="str">
        <f>'master（記入例）'!AL9</f>
        <v>果実酒</v>
      </c>
      <c r="C13" s="53">
        <v>10900</v>
      </c>
      <c r="D13" s="54">
        <f>IFERROR(INDEX(集計pivot売上!$3:$22,MATCH('集計2023年度売上 (New)'!$B13,集計pivot売上!$A$3:$A$22,0),MATCH('集計2023年度売上 (New)'!D$5,集計pivot売上!$3:$3,0)),0)</f>
        <v>0</v>
      </c>
      <c r="E13" s="55">
        <f>IFERROR(INDEX(集計pivot売上!$28:$47,MATCH('集計2023年度売上 (New)'!$B13,集計pivot売上!$A$28:$A$47,0),MATCH('集計2023年度売上 (New)'!D$5,集計pivot売上!$28:$28,0)),0)</f>
        <v>0</v>
      </c>
      <c r="F13" s="56">
        <f>IFERROR(INDEX(集計pivot売上!$83:$103,MATCH('集計2023年度売上 (New)'!$B13,集計pivot売上!$A$83:$A$103,0),MATCH('集計2023年度売上 (New)'!D$5,集計pivot売上!$83:$83,0)),0)</f>
        <v>0</v>
      </c>
      <c r="G13" s="57">
        <f>IFERROR(INDEX(集計pivot売上!$177:$196,MATCH('集計2023年度売上 (New)'!$B13,集計pivot売上!$A$177:$A$196,0),MATCH('集計2023年度売上 (New)'!D$5,集計pivot売上!$177:$177,0)),0)</f>
        <v>0</v>
      </c>
      <c r="H13" s="58">
        <f>IFERROR(INDEX(集計pivot売上!$151:$170,MATCH('集計2023年度売上 (New)'!$B13,集計pivot売上!$A$151:$A$170,0),MATCH('集計2023年度売上 (New)'!D$5,集計pivot売上!$151:$151,0)),0)</f>
        <v>0</v>
      </c>
      <c r="I13" s="150">
        <f>IFERROR(INDEX(集計pivot売上!$230:$247,MATCH('集計2023年度売上 (New)'!$B13,集計pivot売上!$A$230:$A$247,0),MATCH('集計2023年度売上 (New)'!D$5,集計pivot売上!$230:$230,0)),0)</f>
        <v>0</v>
      </c>
      <c r="J13" s="151"/>
      <c r="K13" s="151"/>
      <c r="L13" s="151"/>
      <c r="M13" s="58">
        <f>IFERROR(INDEX(集計pivot売上!$203:$222,MATCH('集計2023年度売上 (New)'!$B13,集計pivot売上!$A$203:$A$222,0),MATCH('集計2023年度売上 (New)'!D$5,集計pivot売上!$203:$203,0)),0)</f>
        <v>0</v>
      </c>
      <c r="N13" s="61">
        <f>IFERROR(INDEX(集計pivot売上!$54:$73,MATCH('集計2023年度売上 (New)'!$B13,集計pivot売上!$A$54:$A$73,0),MATCH('集計2023年度売上 (New)'!D$5,集計pivot売上!$54:$54,0)),0)</f>
        <v>0</v>
      </c>
      <c r="O13" s="59">
        <f t="shared" si="7"/>
        <v>10900</v>
      </c>
      <c r="P13" s="54">
        <f>IFERROR(INDEX(集計pivot売上!$3:$22,MATCH('集計2023年度売上 (New)'!$B13,集計pivot売上!$A$3:$A$22,0),MATCH('集計2023年度売上 (New)'!P$5,集計pivot売上!$3:$3,0)),0)</f>
        <v>0</v>
      </c>
      <c r="Q13" s="55">
        <f>IFERROR(INDEX(集計pivot売上!$28:$47,MATCH('集計2023年度売上 (New)'!$B13,集計pivot売上!$A$28:$A$47,0),MATCH('集計2023年度売上 (New)'!P$5,集計pivot売上!$28:$28,0)),0)</f>
        <v>0</v>
      </c>
      <c r="R13" s="56">
        <f>IFERROR(INDEX(集計pivot売上!$83:$103,MATCH('集計2023年度売上 (New)'!$B13,集計pivot売上!$A$83:$A$103,0),MATCH('集計2023年度売上 (New)'!P$5,集計pivot売上!$83:$83,0)),0)</f>
        <v>0</v>
      </c>
      <c r="S13" s="57">
        <f>IFERROR(INDEX(集計pivot売上!$177:$196,MATCH('集計2023年度売上 (New)'!$B13,集計pivot売上!$A$177:$A$196,0),MATCH('集計2023年度売上 (New)'!P$5,集計pivot売上!$177:$177,0)),0)</f>
        <v>0</v>
      </c>
      <c r="T13" s="58">
        <f>IFERROR(INDEX(集計pivot売上!$151:$170,MATCH('集計2023年度売上 (New)'!$B13,集計pivot売上!$A$151:$A$170,0),MATCH('集計2023年度売上 (New)'!P$5,集計pivot売上!$151:$151,0)),0)</f>
        <v>0</v>
      </c>
      <c r="U13" s="150">
        <f>IFERROR(INDEX(集計pivot売上!$230:$247,MATCH('集計2023年度売上 (New)'!$B13,集計pivot売上!$A$230:$A$247,0),MATCH('集計2023年度売上 (New)'!P$5,集計pivot売上!$230:$230,0)),0)</f>
        <v>0</v>
      </c>
      <c r="V13" s="151"/>
      <c r="W13" s="151"/>
      <c r="X13" s="151"/>
      <c r="Y13" s="104">
        <f>IFERROR(INDEX(集計pivot売上!$203:$222,MATCH('集計2023年度売上 (New)'!$B13,集計pivot売上!$A$203:$A$222,0),MATCH('集計2023年度売上 (New)'!P$5,集計pivot売上!$203:$203,0)),0)</f>
        <v>0</v>
      </c>
      <c r="Z13" s="61">
        <f>IFERROR(INDEX(集計pivot売上!$54:$73,MATCH('集計2023年度売上 (New)'!$B13,集計pivot売上!$A$54:$A$73,0),MATCH('集計2023年度売上 (New)'!P$5,集計pivot売上!$54:$54,0)),0)</f>
        <v>0</v>
      </c>
      <c r="AA13" s="59">
        <f t="shared" si="8"/>
        <v>10900</v>
      </c>
      <c r="AB13" s="54">
        <f>IFERROR(INDEX(集計pivot売上!$3:$22,MATCH('集計2023年度売上 (New)'!$B13,集計pivot売上!$A$3:$A$22,0),MATCH('集計2023年度売上 (New)'!AB$5,集計pivot売上!$3:$3,0)),0)</f>
        <v>0</v>
      </c>
      <c r="AC13" s="55">
        <f>IFERROR(INDEX(集計pivot売上!$28:$47,MATCH('集計2023年度売上 (New)'!$B13,集計pivot売上!$A$28:$A$47,0),MATCH('集計2023年度売上 (New)'!AB$5,集計pivot売上!$28:$28,0)),0)</f>
        <v>0</v>
      </c>
      <c r="AD13" s="56">
        <f>IFERROR(INDEX(集計pivot売上!$83:$103,MATCH('集計2023年度売上 (New)'!$B13,集計pivot売上!$A$83:$A$103,0),MATCH('集計2023年度売上 (New)'!AB$5,集計pivot売上!$83:$83,0)),0)</f>
        <v>0</v>
      </c>
      <c r="AE13" s="57">
        <f>IFERROR(INDEX(集計pivot売上!$177:$196,MATCH('集計2023年度売上 (New)'!$B13,集計pivot売上!$A$177:$A$196,0),MATCH('集計2023年度売上 (New)'!AB$5,集計pivot売上!$177:$177,0)),0)</f>
        <v>0</v>
      </c>
      <c r="AF13" s="58">
        <f>IFERROR(INDEX(集計pivot売上!$151:$170,MATCH('集計2023年度売上 (New)'!$B13,集計pivot売上!$A$151:$A$170,0),MATCH('集計2023年度売上 (New)'!AB$5,集計pivot売上!$151:$151,0)),0)</f>
        <v>0</v>
      </c>
      <c r="AG13" s="150">
        <f>IFERROR(INDEX(集計pivot売上!$230:$247,MATCH('集計2023年度売上 (New)'!$B13,集計pivot売上!$A$230:$A$247,0),MATCH('集計2023年度売上 (New)'!AB$5,集計pivot売上!$230:$230,0)),0)</f>
        <v>0</v>
      </c>
      <c r="AH13" s="151"/>
      <c r="AI13" s="151"/>
      <c r="AJ13" s="151"/>
      <c r="AK13" s="104">
        <f>IFERROR(INDEX(集計pivot売上!$203:$222,MATCH('集計2023年度売上 (New)'!$B13,集計pivot売上!$A$203:$A$222,0),MATCH('集計2023年度売上 (New)'!AB$5,集計pivot売上!$203:$203,0)),0)</f>
        <v>0</v>
      </c>
      <c r="AL13" s="61">
        <f>IFERROR(INDEX(集計pivot売上!$54:$73,MATCH('集計2023年度売上 (New)'!$B13,集計pivot売上!$A$54:$A$73,0),MATCH('集計2023年度売上 (New)'!AB$5,集計pivot売上!$54:$54,0)),0)</f>
        <v>0</v>
      </c>
      <c r="AM13" s="59">
        <f t="shared" si="9"/>
        <v>10900</v>
      </c>
      <c r="AN13" s="54">
        <f>IFERROR(INDEX(集計pivot売上!$3:$22,MATCH('集計2023年度売上 (New)'!$B13,集計pivot売上!$A$3:$A$22,0),MATCH('集計2023年度売上 (New)'!AN$5,集計pivot売上!$3:$3,0)),0)</f>
        <v>0</v>
      </c>
      <c r="AO13" s="55">
        <f>IFERROR(INDEX(集計pivot売上!$28:$47,MATCH('集計2023年度売上 (New)'!$B13,集計pivot売上!$A$28:$A$47,0),MATCH('集計2023年度売上 (New)'!AN$5,集計pivot売上!$28:$28,0)),0)</f>
        <v>0</v>
      </c>
      <c r="AP13" s="56">
        <f>IFERROR(INDEX(集計pivot売上!$83:$103,MATCH('集計2023年度売上 (New)'!$B13,集計pivot売上!$A$83:$A$103,0),MATCH('集計2023年度売上 (New)'!AN$5,集計pivot売上!$83:$83,0)),0)</f>
        <v>0</v>
      </c>
      <c r="AQ13" s="57">
        <f>IFERROR(INDEX(集計pivot売上!$177:$196,MATCH('集計2023年度売上 (New)'!$B13,集計pivot売上!$A$177:$A$196,0),MATCH('集計2023年度売上 (New)'!AN$5,集計pivot売上!$177:$177,0)),0)</f>
        <v>0</v>
      </c>
      <c r="AR13" s="58">
        <f>IFERROR(INDEX(集計pivot売上!$151:$170,MATCH('集計2023年度売上 (New)'!$B13,集計pivot売上!$A$151:$A$170,0),MATCH('集計2023年度売上 (New)'!AN$5,集計pivot売上!$151:$151,0)),0)</f>
        <v>0</v>
      </c>
      <c r="AS13" s="150">
        <f>IFERROR(INDEX(集計pivot売上!$230:$247,MATCH('集計2023年度売上 (New)'!$B13,集計pivot売上!$A$230:$A$247,0),MATCH('集計2023年度売上 (New)'!AN$5,集計pivot売上!$230:$230,0)),0)</f>
        <v>0</v>
      </c>
      <c r="AT13" s="151"/>
      <c r="AU13" s="151"/>
      <c r="AV13" s="151"/>
      <c r="AW13" s="104">
        <f>IFERROR(INDEX(集計pivot売上!$203:$222,MATCH('集計2023年度売上 (New)'!$B13,集計pivot売上!$A$203:$A$222,0),MATCH('集計2023年度売上 (New)'!AN$5,集計pivot売上!$203:$203,0)),0)</f>
        <v>0</v>
      </c>
      <c r="AX13" s="61">
        <f>IFERROR(INDEX(集計pivot売上!$54:$73,MATCH('集計2023年度売上 (New)'!$B13,集計pivot売上!$A$54:$A$73,0),MATCH('集計2023年度売上 (New)'!AN$5,集計pivot売上!$54:$54,0)),0)</f>
        <v>0</v>
      </c>
      <c r="AY13" s="59">
        <f t="shared" si="10"/>
        <v>10900</v>
      </c>
      <c r="AZ13" s="54">
        <f>IFERROR(INDEX(集計pivot売上!$3:$22,MATCH('集計2023年度売上 (New)'!$B13,集計pivot売上!$A$3:$A$22,0),MATCH('集計2023年度売上 (New)'!AZ$5,集計pivot売上!$3:$3,0)),0)</f>
        <v>0</v>
      </c>
      <c r="BA13" s="55">
        <f>IFERROR(INDEX(集計pivot売上!$28:$47,MATCH('集計2023年度売上 (New)'!$B13,集計pivot売上!$A$28:$A$47,0),MATCH('集計2023年度売上 (New)'!AZ$5,集計pivot売上!$28:$28,0)),0)</f>
        <v>0</v>
      </c>
      <c r="BB13" s="56">
        <f>IFERROR(INDEX(集計pivot売上!$83:$103,MATCH('集計2023年度売上 (New)'!$B13,集計pivot売上!$A$83:$A$103,0),MATCH('集計2023年度売上 (New)'!AZ$5,集計pivot売上!$83:$83,0)),0)</f>
        <v>0</v>
      </c>
      <c r="BC13" s="57">
        <f>IFERROR(INDEX(集計pivot売上!$177:$196,MATCH('集計2023年度売上 (New)'!$B13,集計pivot売上!$A$177:$A$196,0),MATCH('集計2023年度売上 (New)'!AZ$5,集計pivot売上!$177:$177,0)),0)</f>
        <v>0</v>
      </c>
      <c r="BD13" s="58">
        <f>IFERROR(INDEX(集計pivot売上!$151:$170,MATCH('集計2023年度売上 (New)'!$B13,集計pivot売上!$A$151:$A$170,0),MATCH('集計2023年度売上 (New)'!AZ$5,集計pivot売上!$151:$151,0)),0)</f>
        <v>0</v>
      </c>
      <c r="BE13" s="150">
        <f>IFERROR(INDEX(集計pivot売上!$230:$247,MATCH('集計2023年度売上 (New)'!$B13,集計pivot売上!$A$230:$A$247,0),MATCH('集計2023年度売上 (New)'!AZ$5,集計pivot売上!$230:$230,0)),0)</f>
        <v>0</v>
      </c>
      <c r="BF13" s="151"/>
      <c r="BG13" s="151"/>
      <c r="BH13" s="151"/>
      <c r="BI13" s="104">
        <f>IFERROR(INDEX(集計pivot売上!$203:$222,MATCH('集計2023年度売上 (New)'!$B13,集計pivot売上!$A$203:$A$222,0),MATCH('集計2023年度売上 (New)'!AZ$5,集計pivot売上!$203:$203,0)),0)</f>
        <v>0</v>
      </c>
      <c r="BJ13" s="61">
        <f>IFERROR(INDEX(集計pivot売上!$54:$73,MATCH('集計2023年度売上 (New)'!$B13,集計pivot売上!$A$54:$A$73,0),MATCH('集計2023年度売上 (New)'!AZ$5,集計pivot売上!$54:$54,0)),0)</f>
        <v>0</v>
      </c>
      <c r="BK13" s="59">
        <f t="shared" si="1"/>
        <v>10900</v>
      </c>
      <c r="BL13" s="54">
        <f>IFERROR(INDEX(集計pivot売上!$3:$22,MATCH('集計2023年度売上 (New)'!$B13,集計pivot売上!$A$3:$A$22,0),MATCH('集計2023年度売上 (New)'!BL$5,集計pivot売上!$3:$3,0)),0)</f>
        <v>0</v>
      </c>
      <c r="BM13" s="55">
        <f>IFERROR(INDEX(集計pivot売上!$28:$47,MATCH('集計2023年度売上 (New)'!$B13,集計pivot売上!$A$28:$A$47,0),MATCH('集計2023年度売上 (New)'!BL$5,集計pivot売上!$28:$28,0)),0)</f>
        <v>0</v>
      </c>
      <c r="BN13" s="56">
        <f>IFERROR(INDEX(集計pivot売上!$83:$103,MATCH('集計2023年度売上 (New)'!$B13,集計pivot売上!$A$83:$A$103,0),MATCH('集計2023年度売上 (New)'!BL$5,集計pivot売上!$83:$83,0)),0)</f>
        <v>0</v>
      </c>
      <c r="BO13" s="57">
        <f>IFERROR(INDEX(集計pivot売上!$177:$196,MATCH('集計2023年度売上 (New)'!$B13,集計pivot売上!$A$177:$A$196,0),MATCH('集計2023年度売上 (New)'!BL$5,集計pivot売上!$177:$177,0)),0)</f>
        <v>0</v>
      </c>
      <c r="BP13" s="58">
        <f>IFERROR(INDEX(集計pivot売上!$151:$170,MATCH('集計2023年度売上 (New)'!$B13,集計pivot売上!$A$151:$A$170,0),MATCH('集計2023年度売上 (New)'!BL$5,集計pivot売上!$151:$151,0)),0)</f>
        <v>0</v>
      </c>
      <c r="BQ13" s="150">
        <f>IFERROR(INDEX(集計pivot売上!$230:$247,MATCH('集計2023年度売上 (New)'!$B13,集計pivot売上!$A$230:$A$247,0),MATCH('集計2023年度売上 (New)'!BL$5,集計pivot売上!$230:$230,0)),0)</f>
        <v>0</v>
      </c>
      <c r="BR13" s="151"/>
      <c r="BS13" s="151"/>
      <c r="BT13" s="151"/>
      <c r="BU13" s="104">
        <f>IFERROR(INDEX(集計pivot売上!$203:$222,MATCH('集計2023年度売上 (New)'!$B13,集計pivot売上!$A$203:$A$222,0),MATCH('集計2023年度売上 (New)'!BL$5,集計pivot売上!$203:$203,0)),0)</f>
        <v>0</v>
      </c>
      <c r="BV13" s="61">
        <f>IFERROR(INDEX(集計pivot売上!$54:$73,MATCH('集計2023年度売上 (New)'!$B13,集計pivot売上!$A$54:$A$73,0),MATCH('集計2023年度売上 (New)'!BL$5,集計pivot売上!$54:$54,0)),0)</f>
        <v>0</v>
      </c>
      <c r="BW13" s="59">
        <f t="shared" si="11"/>
        <v>10900</v>
      </c>
      <c r="BX13" s="54">
        <f>IFERROR(INDEX(集計pivot売上!$3:$22,MATCH('集計2023年度売上 (New)'!$B13,集計pivot売上!$A$3:$A$22,0),MATCH('集計2023年度売上 (New)'!BX$5,集計pivot売上!$3:$3,0)),0)</f>
        <v>0</v>
      </c>
      <c r="BY13" s="55">
        <f>IFERROR(INDEX(集計pivot売上!$28:$47,MATCH('集計2023年度売上 (New)'!$B13,集計pivot売上!$A$28:$A$47,0),MATCH('集計2023年度売上 (New)'!BX$5,集計pivot売上!$28:$28,0)),0)</f>
        <v>0</v>
      </c>
      <c r="BZ13" s="56">
        <f>IFERROR(INDEX(集計pivot売上!$83:$103,MATCH('集計2023年度売上 (New)'!$B13,集計pivot売上!$A$83:$A$103,0),MATCH('集計2023年度売上 (New)'!BX$5,集計pivot売上!$83:$83,0)),0)</f>
        <v>0</v>
      </c>
      <c r="CA13" s="57">
        <f>IFERROR(INDEX(集計pivot売上!$177:$196,MATCH('集計2023年度売上 (New)'!$B13,集計pivot売上!$A$177:$A$196,0),MATCH('集計2023年度売上 (New)'!BX$5,集計pivot売上!$177:$177,0)),0)</f>
        <v>0</v>
      </c>
      <c r="CB13" s="58">
        <f>IFERROR(INDEX(集計pivot売上!$151:$170,MATCH('集計2023年度売上 (New)'!$B13,集計pivot売上!$A$151:$A$170,0),MATCH('集計2023年度売上 (New)'!BX$5,集計pivot売上!$151:$151,0)),0)</f>
        <v>0</v>
      </c>
      <c r="CC13" s="150">
        <f>IFERROR(INDEX(集計pivot売上!$230:$247,MATCH('集計2023年度売上 (New)'!$B13,集計pivot売上!$A$230:$A$247,0),MATCH('集計2023年度売上 (New)'!BX$5,集計pivot売上!$230:$230,0)),0)</f>
        <v>0</v>
      </c>
      <c r="CD13" s="151"/>
      <c r="CE13" s="151"/>
      <c r="CF13" s="151"/>
      <c r="CG13" s="104">
        <f>IFERROR(INDEX(集計pivot売上!$203:$222,MATCH('集計2023年度売上 (New)'!$B13,集計pivot売上!$A$203:$A$222,0),MATCH('集計2023年度売上 (New)'!BX$5,集計pivot売上!$203:$203,0)),0)</f>
        <v>0</v>
      </c>
      <c r="CH13" s="61">
        <f>IFERROR(INDEX(集計pivot売上!$54:$73,MATCH('集計2023年度売上 (New)'!$B13,集計pivot売上!$A$54:$A$73,0),MATCH('集計2023年度売上 (New)'!BX$5,集計pivot売上!$54:$54,0)),0)</f>
        <v>0</v>
      </c>
      <c r="CI13" s="59">
        <f t="shared" si="12"/>
        <v>10900</v>
      </c>
      <c r="CJ13" s="54">
        <f>IFERROR(INDEX(集計pivot売上!$3:$22,MATCH('集計2023年度売上 (New)'!$B13,集計pivot売上!$A$3:$A$22,0),MATCH('集計2023年度売上 (New)'!CJ$5,集計pivot売上!$3:$3,0)),0)</f>
        <v>0</v>
      </c>
      <c r="CK13" s="55">
        <f>IFERROR(INDEX(集計pivot売上!$28:$47,MATCH('集計2023年度売上 (New)'!$B13,集計pivot売上!$A$28:$A$47,0),MATCH('集計2023年度売上 (New)'!CJ$5,集計pivot売上!$28:$28,0)),0)</f>
        <v>0</v>
      </c>
      <c r="CL13" s="56">
        <f>IFERROR(INDEX(集計pivot売上!$83:$103,MATCH('集計2023年度売上 (New)'!$B13,集計pivot売上!$A$83:$A$103,0),MATCH('集計2023年度売上 (New)'!CJ$5,集計pivot売上!$83:$83,0)),0)</f>
        <v>0</v>
      </c>
      <c r="CM13" s="57">
        <f>IFERROR(INDEX(集計pivot売上!$177:$196,MATCH('集計2023年度売上 (New)'!$B13,集計pivot売上!$A$177:$A$196,0),MATCH('集計2023年度売上 (New)'!CJ$5,集計pivot売上!$177:$177,0)),0)</f>
        <v>0</v>
      </c>
      <c r="CN13" s="58">
        <f>IFERROR(INDEX(集計pivot売上!$151:$170,MATCH('集計2023年度売上 (New)'!$B13,集計pivot売上!$A$151:$A$170,0),MATCH('集計2023年度売上 (New)'!CJ$5,集計pivot売上!$151:$151,0)),0)</f>
        <v>0</v>
      </c>
      <c r="CO13" s="150">
        <f>IFERROR(INDEX(集計pivot売上!$230:$247,MATCH('集計2023年度売上 (New)'!$B13,集計pivot売上!$A$230:$A$247,0),MATCH('集計2023年度売上 (New)'!CJ$5,集計pivot売上!$230:$230,0)),0)</f>
        <v>0</v>
      </c>
      <c r="CP13" s="151"/>
      <c r="CQ13" s="151"/>
      <c r="CR13" s="151"/>
      <c r="CS13" s="104">
        <f>IFERROR(INDEX(集計pivot売上!$203:$222,MATCH('集計2023年度売上 (New)'!$B13,集計pivot売上!$A$203:$A$222,0),MATCH('集計2023年度売上 (New)'!CJ$5,集計pivot売上!$203:$203,0)),0)</f>
        <v>0</v>
      </c>
      <c r="CT13" s="61">
        <f>IFERROR(INDEX(集計pivot売上!$54:$73,MATCH('集計2023年度売上 (New)'!$B13,集計pivot売上!$A$54:$A$73,0),MATCH('集計2023年度売上 (New)'!CJ$5,集計pivot売上!$54:$54,0)),0)</f>
        <v>0</v>
      </c>
      <c r="CU13" s="59">
        <f t="shared" si="13"/>
        <v>10900</v>
      </c>
      <c r="CV13" s="54">
        <f>IFERROR(INDEX(集計pivot売上!$3:$22,MATCH('集計2023年度売上 (New)'!$B13,集計pivot売上!$A$3:$A$22,0),MATCH('集計2023年度売上 (New)'!CV$5,集計pivot売上!$3:$3,0)),0)</f>
        <v>0</v>
      </c>
      <c r="CW13" s="55">
        <f>IFERROR(INDEX(集計pivot売上!$28:$47,MATCH('集計2023年度売上 (New)'!$B13,集計pivot売上!$A$28:$A$47,0),MATCH('集計2023年度売上 (New)'!CV$5,集計pivot売上!$28:$28,0)),0)</f>
        <v>0</v>
      </c>
      <c r="CX13" s="56">
        <f>IFERROR(INDEX(集計pivot売上!$83:$103,MATCH('集計2023年度売上 (New)'!$B13,集計pivot売上!$A$83:$A$103,0),MATCH('集計2023年度売上 (New)'!CV$5,集計pivot売上!$83:$83,0)),0)</f>
        <v>0</v>
      </c>
      <c r="CY13" s="57">
        <f>IFERROR(INDEX(集計pivot売上!$177:$196,MATCH('集計2023年度売上 (New)'!$B13,集計pivot売上!$A$177:$A$196,0),MATCH('集計2023年度売上 (New)'!CV$5,集計pivot売上!$177:$177,0)),0)</f>
        <v>0</v>
      </c>
      <c r="CZ13" s="58">
        <f>IFERROR(INDEX(集計pivot売上!$151:$170,MATCH('集計2023年度売上 (New)'!$B13,集計pivot売上!$A$151:$A$170,0),MATCH('集計2023年度売上 (New)'!CV$5,集計pivot売上!$151:$151,0)),0)</f>
        <v>0</v>
      </c>
      <c r="DA13" s="150">
        <f>IFERROR(INDEX(集計pivot売上!$230:$247,MATCH('集計2023年度売上 (New)'!$B13,集計pivot売上!$A$230:$A$247,0),MATCH('集計2023年度売上 (New)'!CV$5,集計pivot売上!$230:$230,0)),0)</f>
        <v>0</v>
      </c>
      <c r="DB13" s="151"/>
      <c r="DC13" s="151"/>
      <c r="DD13" s="151"/>
      <c r="DE13" s="104">
        <f>IFERROR(INDEX(集計pivot売上!$203:$222,MATCH('集計2023年度売上 (New)'!$B13,集計pivot売上!$A$203:$A$222,0),MATCH('集計2023年度売上 (New)'!CV$5,集計pivot売上!$203:$203,0)),0)</f>
        <v>0</v>
      </c>
      <c r="DF13" s="61">
        <f>IFERROR(INDEX(集計pivot売上!$54:$73,MATCH('集計2023年度売上 (New)'!$B13,集計pivot売上!$A$54:$A$73,0),MATCH('集計2023年度売上 (New)'!CV$5,集計pivot売上!$54:$54,0)),0)</f>
        <v>0</v>
      </c>
      <c r="DG13" s="59">
        <f t="shared" si="14"/>
        <v>10900</v>
      </c>
      <c r="DH13" s="54">
        <f>IFERROR(INDEX(集計pivot売上!$3:$22,MATCH('集計2023年度売上 (New)'!$B13,集計pivot売上!$A$3:$A$22,0),MATCH('集計2023年度売上 (New)'!DH$5,集計pivot売上!$3:$3,0)),0)</f>
        <v>0</v>
      </c>
      <c r="DI13" s="55">
        <f>IFERROR(INDEX(集計pivot売上!$28:$47,MATCH('集計2023年度売上 (New)'!$B13,集計pivot売上!$A$28:$A$47,0),MATCH('集計2023年度売上 (New)'!DH$5,集計pivot売上!$28:$28,0)),0)</f>
        <v>0</v>
      </c>
      <c r="DJ13" s="56">
        <f>IFERROR(INDEX(集計pivot売上!$83:$103,MATCH('集計2023年度売上 (New)'!$B13,集計pivot売上!$A$83:$A$103,0),MATCH('集計2023年度売上 (New)'!DH$5,集計pivot売上!$83:$83,0)),0)</f>
        <v>0</v>
      </c>
      <c r="DK13" s="57">
        <f>IFERROR(INDEX(集計pivot売上!$177:$196,MATCH('集計2023年度売上 (New)'!$B13,集計pivot売上!$A$177:$A$196,0),MATCH('集計2023年度売上 (New)'!DH$5,集計pivot売上!$177:$177,0)),0)</f>
        <v>0</v>
      </c>
      <c r="DL13" s="58">
        <f>IFERROR(INDEX(集計pivot売上!$151:$170,MATCH('集計2023年度売上 (New)'!$B13,集計pivot売上!$A$151:$A$170,0),MATCH('集計2023年度売上 (New)'!DH$5,集計pivot売上!$151:$151,0)),0)</f>
        <v>0</v>
      </c>
      <c r="DM13" s="150">
        <f>IFERROR(INDEX(集計pivot売上!$230:$247,MATCH('集計2023年度売上 (New)'!$B13,集計pivot売上!$A$230:$A$247,0),MATCH('集計2023年度売上 (New)'!DH$5,集計pivot売上!$230:$230,0)),0)</f>
        <v>0</v>
      </c>
      <c r="DN13" s="151"/>
      <c r="DO13" s="151"/>
      <c r="DP13" s="151"/>
      <c r="DQ13" s="104">
        <f>IFERROR(INDEX(集計pivot売上!$203:$222,MATCH('集計2023年度売上 (New)'!$B13,集計pivot売上!$A$203:$A$222,0),MATCH('集計2023年度売上 (New)'!DH$5,集計pivot売上!$203:$203,0)),0)</f>
        <v>0</v>
      </c>
      <c r="DR13" s="61">
        <f>IFERROR(INDEX(集計pivot売上!$54:$73,MATCH('集計2023年度売上 (New)'!$B13,集計pivot売上!$A$54:$A$73,0),MATCH('集計2023年度売上 (New)'!DH$5,集計pivot売上!$54:$54,0)),0)</f>
        <v>0</v>
      </c>
      <c r="DS13" s="59">
        <f t="shared" si="15"/>
        <v>10900</v>
      </c>
      <c r="DT13" s="54">
        <f>IFERROR(INDEX(集計pivot売上!$3:$22,MATCH('集計2023年度売上 (New)'!$B13,集計pivot売上!$A$3:$A$22,0),MATCH('集計2023年度売上 (New)'!DT$5,集計pivot売上!$3:$3,0)),0)</f>
        <v>0</v>
      </c>
      <c r="DU13" s="55">
        <f>IFERROR(INDEX(集計pivot売上!$28:$47,MATCH('集計2023年度売上 (New)'!$B13,集計pivot売上!$A$28:$A$47,0),MATCH('集計2023年度売上 (New)'!DT$5,集計pivot売上!$28:$28,0)),0)</f>
        <v>0</v>
      </c>
      <c r="DV13" s="56">
        <f>IFERROR(INDEX(集計pivot売上!$83:$103,MATCH('集計2023年度売上 (New)'!$B13,集計pivot売上!$A$83:$A$103,0),MATCH('集計2023年度売上 (New)'!DT$5,集計pivot売上!$83:$83,0)),0)</f>
        <v>0</v>
      </c>
      <c r="DW13" s="57">
        <f>IFERROR(INDEX(集計pivot売上!$177:$196,MATCH('集計2023年度売上 (New)'!$B13,集計pivot売上!$A$177:$A$196,0),MATCH('集計2023年度売上 (New)'!DT$5,集計pivot売上!$177:$177,0)),0)</f>
        <v>0</v>
      </c>
      <c r="DX13" s="58">
        <f>IFERROR(INDEX(集計pivot売上!$151:$170,MATCH('集計2023年度売上 (New)'!$B13,集計pivot売上!$A$151:$A$170,0),MATCH('集計2023年度売上 (New)'!DT$5,集計pivot売上!$151:$151,0)),0)</f>
        <v>0</v>
      </c>
      <c r="DY13" s="150">
        <f>IFERROR(INDEX(集計pivot売上!$230:$247,MATCH('集計2023年度売上 (New)'!$B13,集計pivot売上!$A$230:$A$247,0),MATCH('集計2023年度売上 (New)'!DT$5,集計pivot売上!$230:$230,0)),0)</f>
        <v>0</v>
      </c>
      <c r="DZ13" s="151"/>
      <c r="EA13" s="151"/>
      <c r="EB13" s="151"/>
      <c r="EC13" s="104">
        <f>IFERROR(INDEX(集計pivot売上!$203:$222,MATCH('集計2023年度売上 (New)'!$B13,集計pivot売上!$A$203:$A$222,0),MATCH('集計2023年度売上 (New)'!DT$5,集計pivot売上!$203:$203,0)),0)</f>
        <v>0</v>
      </c>
      <c r="ED13" s="61">
        <f>IFERROR(INDEX(集計pivot売上!$54:$73,MATCH('集計2023年度売上 (New)'!$B13,集計pivot売上!$A$54:$A$73,0),MATCH('集計2023年度売上 (New)'!DT$5,集計pivot売上!$54:$54,0)),0)</f>
        <v>0</v>
      </c>
      <c r="EE13" s="59">
        <f t="shared" si="16"/>
        <v>10900</v>
      </c>
      <c r="EF13" s="54">
        <f>IFERROR(INDEX(集計pivot売上!$3:$22,MATCH('集計2023年度売上 (New)'!$B13,集計pivot売上!$A$3:$A$22,0),MATCH('集計2023年度売上 (New)'!EF$5,集計pivot売上!$3:$3,0)),0)</f>
        <v>0</v>
      </c>
      <c r="EG13" s="55">
        <f>IFERROR(INDEX(集計pivot売上!$28:$47,MATCH('集計2023年度売上 (New)'!$B13,集計pivot売上!$A$28:$A$47,0),MATCH('集計2023年度売上 (New)'!EF$5,集計pivot売上!$28:$28,0)),0)</f>
        <v>0</v>
      </c>
      <c r="EH13" s="56">
        <f>IFERROR(INDEX(集計pivot売上!$83:$103,MATCH('集計2023年度売上 (New)'!$B13,集計pivot売上!$A$83:$A$103,0),MATCH('集計2023年度売上 (New)'!EF$5,集計pivot売上!$83:$83,0)),0)</f>
        <v>0</v>
      </c>
      <c r="EI13" s="57">
        <f>IFERROR(INDEX(集計pivot売上!$177:$196,MATCH('集計2023年度売上 (New)'!$B13,集計pivot売上!$A$177:$A$196,0),MATCH('集計2023年度売上 (New)'!EF$5,集計pivot売上!$177:$177,0)),0)</f>
        <v>0</v>
      </c>
      <c r="EJ13" s="58">
        <f>IFERROR(INDEX(集計pivot売上!$151:$170,MATCH('集計2023年度売上 (New)'!$B13,集計pivot売上!$A$151:$A$170,0),MATCH('集計2023年度売上 (New)'!EF$5,集計pivot売上!$151:$151,0)),0)</f>
        <v>0</v>
      </c>
      <c r="EK13" s="150">
        <f>IFERROR(INDEX(集計pivot売上!$230:$247,MATCH('集計2023年度売上 (New)'!$B13,集計pivot売上!$A$230:$A$247,0),MATCH('集計2023年度売上 (New)'!EF$5,集計pivot売上!$230:$230,0)),0)</f>
        <v>0</v>
      </c>
      <c r="EL13" s="151"/>
      <c r="EM13" s="151"/>
      <c r="EN13" s="151"/>
      <c r="EO13" s="104">
        <f>IFERROR(INDEX(集計pivot売上!$203:$222,MATCH('集計2023年度売上 (New)'!$B13,集計pivot売上!$A$203:$A$222,0),MATCH('集計2023年度売上 (New)'!EF$5,集計pivot売上!$203:$203,0)),0)</f>
        <v>0</v>
      </c>
      <c r="EP13" s="61">
        <f>IFERROR(INDEX(集計pivot売上!$54:$73,MATCH('集計2023年度売上 (New)'!$B13,集計pivot売上!$A$54:$A$73,0),MATCH('集計2023年度売上 (New)'!EF$5,集計pivot売上!$54:$54,0)),0)</f>
        <v>0</v>
      </c>
      <c r="EQ13" s="63">
        <f t="shared" si="17"/>
        <v>10900</v>
      </c>
      <c r="ES13" t="str">
        <f t="shared" si="0"/>
        <v>果実酒</v>
      </c>
      <c r="ET13" s="46">
        <f t="shared" si="18"/>
        <v>10900</v>
      </c>
      <c r="EU13" s="46">
        <f t="shared" si="2"/>
        <v>0</v>
      </c>
      <c r="EV13" s="46">
        <f t="shared" si="3"/>
        <v>0</v>
      </c>
      <c r="EW13" s="46">
        <f t="shared" si="19"/>
        <v>10900</v>
      </c>
      <c r="EY13" s="46">
        <f t="shared" si="4"/>
        <v>10900</v>
      </c>
      <c r="EZ13" s="46">
        <f t="shared" si="5"/>
        <v>0</v>
      </c>
      <c r="FA13" s="46">
        <f t="shared" si="6"/>
        <v>0</v>
      </c>
      <c r="FB13" s="46">
        <f t="shared" si="20"/>
        <v>10900</v>
      </c>
      <c r="FC13" s="46">
        <f t="shared" si="21"/>
        <v>0</v>
      </c>
    </row>
    <row r="14" spans="2:159" s="46" customFormat="1" x14ac:dyDescent="0.55000000000000004">
      <c r="B14" s="52" t="str">
        <f>'master（記入例）'!AL10</f>
        <v>甘味果実酒</v>
      </c>
      <c r="C14" s="53">
        <v>0</v>
      </c>
      <c r="D14" s="54">
        <f>IFERROR(INDEX(集計pivot売上!$3:$22,MATCH('集計2023年度売上 (New)'!$B14,集計pivot売上!$A$3:$A$22,0),MATCH('集計2023年度売上 (New)'!D$5,集計pivot売上!$3:$3,0)),0)</f>
        <v>0</v>
      </c>
      <c r="E14" s="55">
        <f>IFERROR(INDEX(集計pivot売上!$28:$47,MATCH('集計2023年度売上 (New)'!$B14,集計pivot売上!$A$28:$A$47,0),MATCH('集計2023年度売上 (New)'!D$5,集計pivot売上!$28:$28,0)),0)</f>
        <v>0</v>
      </c>
      <c r="F14" s="56">
        <f>IFERROR(INDEX(集計pivot売上!$83:$103,MATCH('集計2023年度売上 (New)'!$B14,集計pivot売上!$A$83:$A$103,0),MATCH('集計2023年度売上 (New)'!D$5,集計pivot売上!$83:$83,0)),0)</f>
        <v>0</v>
      </c>
      <c r="G14" s="57">
        <f>IFERROR(INDEX(集計pivot売上!$177:$196,MATCH('集計2023年度売上 (New)'!$B14,集計pivot売上!$A$177:$A$196,0),MATCH('集計2023年度売上 (New)'!D$5,集計pivot売上!$177:$177,0)),0)</f>
        <v>0</v>
      </c>
      <c r="H14" s="58">
        <f>IFERROR(INDEX(集計pivot売上!$151:$170,MATCH('集計2023年度売上 (New)'!$B14,集計pivot売上!$A$151:$A$170,0),MATCH('集計2023年度売上 (New)'!D$5,集計pivot売上!$151:$151,0)),0)</f>
        <v>0</v>
      </c>
      <c r="I14" s="150">
        <f>IFERROR(INDEX(集計pivot売上!$230:$247,MATCH('集計2023年度売上 (New)'!$B14,集計pivot売上!$A$230:$A$247,0),MATCH('集計2023年度売上 (New)'!D$5,集計pivot売上!$230:$230,0)),0)</f>
        <v>0</v>
      </c>
      <c r="J14" s="151"/>
      <c r="K14" s="151"/>
      <c r="L14" s="151"/>
      <c r="M14" s="58">
        <f>IFERROR(INDEX(集計pivot売上!$203:$222,MATCH('集計2023年度売上 (New)'!$B14,集計pivot売上!$A$203:$A$222,0),MATCH('集計2023年度売上 (New)'!D$5,集計pivot売上!$203:$203,0)),0)</f>
        <v>0</v>
      </c>
      <c r="N14" s="61">
        <f>IFERROR(INDEX(集計pivot売上!$54:$73,MATCH('集計2023年度売上 (New)'!$B14,集計pivot売上!$A$54:$A$73,0),MATCH('集計2023年度売上 (New)'!D$5,集計pivot売上!$54:$54,0)),0)</f>
        <v>0</v>
      </c>
      <c r="O14" s="59">
        <f t="shared" si="7"/>
        <v>0</v>
      </c>
      <c r="P14" s="54">
        <f>IFERROR(INDEX(集計pivot売上!$3:$22,MATCH('集計2023年度売上 (New)'!$B14,集計pivot売上!$A$3:$A$22,0),MATCH('集計2023年度売上 (New)'!P$5,集計pivot売上!$3:$3,0)),0)</f>
        <v>0</v>
      </c>
      <c r="Q14" s="55">
        <f>IFERROR(INDEX(集計pivot売上!$28:$47,MATCH('集計2023年度売上 (New)'!$B14,集計pivot売上!$A$28:$A$47,0),MATCH('集計2023年度売上 (New)'!P$5,集計pivot売上!$28:$28,0)),0)</f>
        <v>0</v>
      </c>
      <c r="R14" s="56">
        <f>IFERROR(INDEX(集計pivot売上!$83:$103,MATCH('集計2023年度売上 (New)'!$B14,集計pivot売上!$A$83:$A$103,0),MATCH('集計2023年度売上 (New)'!P$5,集計pivot売上!$83:$83,0)),0)</f>
        <v>0</v>
      </c>
      <c r="S14" s="57">
        <f>IFERROR(INDEX(集計pivot売上!$177:$196,MATCH('集計2023年度売上 (New)'!$B14,集計pivot売上!$A$177:$A$196,0),MATCH('集計2023年度売上 (New)'!P$5,集計pivot売上!$177:$177,0)),0)</f>
        <v>0</v>
      </c>
      <c r="T14" s="58">
        <f>IFERROR(INDEX(集計pivot売上!$151:$170,MATCH('集計2023年度売上 (New)'!$B14,集計pivot売上!$A$151:$A$170,0),MATCH('集計2023年度売上 (New)'!P$5,集計pivot売上!$151:$151,0)),0)</f>
        <v>0</v>
      </c>
      <c r="U14" s="150">
        <f>IFERROR(INDEX(集計pivot売上!$230:$247,MATCH('集計2023年度売上 (New)'!$B14,集計pivot売上!$A$230:$A$247,0),MATCH('集計2023年度売上 (New)'!P$5,集計pivot売上!$230:$230,0)),0)</f>
        <v>0</v>
      </c>
      <c r="V14" s="151"/>
      <c r="W14" s="151"/>
      <c r="X14" s="151"/>
      <c r="Y14" s="104">
        <f>IFERROR(INDEX(集計pivot売上!$203:$222,MATCH('集計2023年度売上 (New)'!$B14,集計pivot売上!$A$203:$A$222,0),MATCH('集計2023年度売上 (New)'!P$5,集計pivot売上!$203:$203,0)),0)</f>
        <v>0</v>
      </c>
      <c r="Z14" s="61">
        <f>IFERROR(INDEX(集計pivot売上!$54:$73,MATCH('集計2023年度売上 (New)'!$B14,集計pivot売上!$A$54:$A$73,0),MATCH('集計2023年度売上 (New)'!P$5,集計pivot売上!$54:$54,0)),0)</f>
        <v>0</v>
      </c>
      <c r="AA14" s="59">
        <f t="shared" si="8"/>
        <v>0</v>
      </c>
      <c r="AB14" s="54">
        <f>IFERROR(INDEX(集計pivot売上!$3:$22,MATCH('集計2023年度売上 (New)'!$B14,集計pivot売上!$A$3:$A$22,0),MATCH('集計2023年度売上 (New)'!AB$5,集計pivot売上!$3:$3,0)),0)</f>
        <v>0</v>
      </c>
      <c r="AC14" s="55">
        <f>IFERROR(INDEX(集計pivot売上!$28:$47,MATCH('集計2023年度売上 (New)'!$B14,集計pivot売上!$A$28:$A$47,0),MATCH('集計2023年度売上 (New)'!AB$5,集計pivot売上!$28:$28,0)),0)</f>
        <v>0</v>
      </c>
      <c r="AD14" s="56">
        <f>IFERROR(INDEX(集計pivot売上!$83:$103,MATCH('集計2023年度売上 (New)'!$B14,集計pivot売上!$A$83:$A$103,0),MATCH('集計2023年度売上 (New)'!AB$5,集計pivot売上!$83:$83,0)),0)</f>
        <v>0</v>
      </c>
      <c r="AE14" s="57">
        <f>IFERROR(INDEX(集計pivot売上!$177:$196,MATCH('集計2023年度売上 (New)'!$B14,集計pivot売上!$A$177:$A$196,0),MATCH('集計2023年度売上 (New)'!AB$5,集計pivot売上!$177:$177,0)),0)</f>
        <v>0</v>
      </c>
      <c r="AF14" s="58">
        <f>IFERROR(INDEX(集計pivot売上!$151:$170,MATCH('集計2023年度売上 (New)'!$B14,集計pivot売上!$A$151:$A$170,0),MATCH('集計2023年度売上 (New)'!AB$5,集計pivot売上!$151:$151,0)),0)</f>
        <v>0</v>
      </c>
      <c r="AG14" s="150">
        <f>IFERROR(INDEX(集計pivot売上!$230:$247,MATCH('集計2023年度売上 (New)'!$B14,集計pivot売上!$A$230:$A$247,0),MATCH('集計2023年度売上 (New)'!AB$5,集計pivot売上!$230:$230,0)),0)</f>
        <v>0</v>
      </c>
      <c r="AH14" s="151"/>
      <c r="AI14" s="151"/>
      <c r="AJ14" s="151"/>
      <c r="AK14" s="104">
        <f>IFERROR(INDEX(集計pivot売上!$203:$222,MATCH('集計2023年度売上 (New)'!$B14,集計pivot売上!$A$203:$A$222,0),MATCH('集計2023年度売上 (New)'!AB$5,集計pivot売上!$203:$203,0)),0)</f>
        <v>0</v>
      </c>
      <c r="AL14" s="61">
        <f>IFERROR(INDEX(集計pivot売上!$54:$73,MATCH('集計2023年度売上 (New)'!$B14,集計pivot売上!$A$54:$A$73,0),MATCH('集計2023年度売上 (New)'!AB$5,集計pivot売上!$54:$54,0)),0)</f>
        <v>0</v>
      </c>
      <c r="AM14" s="59">
        <f t="shared" si="9"/>
        <v>0</v>
      </c>
      <c r="AN14" s="54">
        <f>IFERROR(INDEX(集計pivot売上!$3:$22,MATCH('集計2023年度売上 (New)'!$B14,集計pivot売上!$A$3:$A$22,0),MATCH('集計2023年度売上 (New)'!AN$5,集計pivot売上!$3:$3,0)),0)</f>
        <v>0</v>
      </c>
      <c r="AO14" s="55">
        <f>IFERROR(INDEX(集計pivot売上!$28:$47,MATCH('集計2023年度売上 (New)'!$B14,集計pivot売上!$A$28:$A$47,0),MATCH('集計2023年度売上 (New)'!AN$5,集計pivot売上!$28:$28,0)),0)</f>
        <v>0</v>
      </c>
      <c r="AP14" s="56">
        <f>IFERROR(INDEX(集計pivot売上!$83:$103,MATCH('集計2023年度売上 (New)'!$B14,集計pivot売上!$A$83:$A$103,0),MATCH('集計2023年度売上 (New)'!AN$5,集計pivot売上!$83:$83,0)),0)</f>
        <v>0</v>
      </c>
      <c r="AQ14" s="57">
        <f>IFERROR(INDEX(集計pivot売上!$177:$196,MATCH('集計2023年度売上 (New)'!$B14,集計pivot売上!$A$177:$A$196,0),MATCH('集計2023年度売上 (New)'!AN$5,集計pivot売上!$177:$177,0)),0)</f>
        <v>0</v>
      </c>
      <c r="AR14" s="58">
        <f>IFERROR(INDEX(集計pivot売上!$151:$170,MATCH('集計2023年度売上 (New)'!$B14,集計pivot売上!$A$151:$A$170,0),MATCH('集計2023年度売上 (New)'!AN$5,集計pivot売上!$151:$151,0)),0)</f>
        <v>0</v>
      </c>
      <c r="AS14" s="150">
        <f>IFERROR(INDEX(集計pivot売上!$230:$247,MATCH('集計2023年度売上 (New)'!$B14,集計pivot売上!$A$230:$A$247,0),MATCH('集計2023年度売上 (New)'!AN$5,集計pivot売上!$230:$230,0)),0)</f>
        <v>0</v>
      </c>
      <c r="AT14" s="151"/>
      <c r="AU14" s="151"/>
      <c r="AV14" s="151"/>
      <c r="AW14" s="104">
        <f>IFERROR(INDEX(集計pivot売上!$203:$222,MATCH('集計2023年度売上 (New)'!$B14,集計pivot売上!$A$203:$A$222,0),MATCH('集計2023年度売上 (New)'!AN$5,集計pivot売上!$203:$203,0)),0)</f>
        <v>0</v>
      </c>
      <c r="AX14" s="61">
        <f>IFERROR(INDEX(集計pivot売上!$54:$73,MATCH('集計2023年度売上 (New)'!$B14,集計pivot売上!$A$54:$A$73,0),MATCH('集計2023年度売上 (New)'!AN$5,集計pivot売上!$54:$54,0)),0)</f>
        <v>0</v>
      </c>
      <c r="AY14" s="59">
        <f t="shared" si="10"/>
        <v>0</v>
      </c>
      <c r="AZ14" s="54">
        <f>IFERROR(INDEX(集計pivot売上!$3:$22,MATCH('集計2023年度売上 (New)'!$B14,集計pivot売上!$A$3:$A$22,0),MATCH('集計2023年度売上 (New)'!AZ$5,集計pivot売上!$3:$3,0)),0)</f>
        <v>0</v>
      </c>
      <c r="BA14" s="55">
        <f>IFERROR(INDEX(集計pivot売上!$28:$47,MATCH('集計2023年度売上 (New)'!$B14,集計pivot売上!$A$28:$A$47,0),MATCH('集計2023年度売上 (New)'!AZ$5,集計pivot売上!$28:$28,0)),0)</f>
        <v>0</v>
      </c>
      <c r="BB14" s="56">
        <f>IFERROR(INDEX(集計pivot売上!$83:$103,MATCH('集計2023年度売上 (New)'!$B14,集計pivot売上!$A$83:$A$103,0),MATCH('集計2023年度売上 (New)'!AZ$5,集計pivot売上!$83:$83,0)),0)</f>
        <v>0</v>
      </c>
      <c r="BC14" s="57">
        <f>IFERROR(INDEX(集計pivot売上!$177:$196,MATCH('集計2023年度売上 (New)'!$B14,集計pivot売上!$A$177:$A$196,0),MATCH('集計2023年度売上 (New)'!AZ$5,集計pivot売上!$177:$177,0)),0)</f>
        <v>0</v>
      </c>
      <c r="BD14" s="58">
        <f>IFERROR(INDEX(集計pivot売上!$151:$170,MATCH('集計2023年度売上 (New)'!$B14,集計pivot売上!$A$151:$A$170,0),MATCH('集計2023年度売上 (New)'!AZ$5,集計pivot売上!$151:$151,0)),0)</f>
        <v>0</v>
      </c>
      <c r="BE14" s="150">
        <f>IFERROR(INDEX(集計pivot売上!$230:$247,MATCH('集計2023年度売上 (New)'!$B14,集計pivot売上!$A$230:$A$247,0),MATCH('集計2023年度売上 (New)'!AZ$5,集計pivot売上!$230:$230,0)),0)</f>
        <v>0</v>
      </c>
      <c r="BF14" s="151"/>
      <c r="BG14" s="151"/>
      <c r="BH14" s="151"/>
      <c r="BI14" s="104">
        <f>IFERROR(INDEX(集計pivot売上!$203:$222,MATCH('集計2023年度売上 (New)'!$B14,集計pivot売上!$A$203:$A$222,0),MATCH('集計2023年度売上 (New)'!AZ$5,集計pivot売上!$203:$203,0)),0)</f>
        <v>0</v>
      </c>
      <c r="BJ14" s="61">
        <f>IFERROR(INDEX(集計pivot売上!$54:$73,MATCH('集計2023年度売上 (New)'!$B14,集計pivot売上!$A$54:$A$73,0),MATCH('集計2023年度売上 (New)'!AZ$5,集計pivot売上!$54:$54,0)),0)</f>
        <v>0</v>
      </c>
      <c r="BK14" s="59">
        <f t="shared" si="1"/>
        <v>0</v>
      </c>
      <c r="BL14" s="54">
        <f>IFERROR(INDEX(集計pivot売上!$3:$22,MATCH('集計2023年度売上 (New)'!$B14,集計pivot売上!$A$3:$A$22,0),MATCH('集計2023年度売上 (New)'!BL$5,集計pivot売上!$3:$3,0)),0)</f>
        <v>0</v>
      </c>
      <c r="BM14" s="55">
        <f>IFERROR(INDEX(集計pivot売上!$28:$47,MATCH('集計2023年度売上 (New)'!$B14,集計pivot売上!$A$28:$A$47,0),MATCH('集計2023年度売上 (New)'!BL$5,集計pivot売上!$28:$28,0)),0)</f>
        <v>0</v>
      </c>
      <c r="BN14" s="56">
        <f>IFERROR(INDEX(集計pivot売上!$83:$103,MATCH('集計2023年度売上 (New)'!$B14,集計pivot売上!$A$83:$A$103,0),MATCH('集計2023年度売上 (New)'!BL$5,集計pivot売上!$83:$83,0)),0)</f>
        <v>0</v>
      </c>
      <c r="BO14" s="57">
        <f>IFERROR(INDEX(集計pivot売上!$177:$196,MATCH('集計2023年度売上 (New)'!$B14,集計pivot売上!$A$177:$A$196,0),MATCH('集計2023年度売上 (New)'!BL$5,集計pivot売上!$177:$177,0)),0)</f>
        <v>0</v>
      </c>
      <c r="BP14" s="58">
        <f>IFERROR(INDEX(集計pivot売上!$151:$170,MATCH('集計2023年度売上 (New)'!$B14,集計pivot売上!$A$151:$A$170,0),MATCH('集計2023年度売上 (New)'!BL$5,集計pivot売上!$151:$151,0)),0)</f>
        <v>0</v>
      </c>
      <c r="BQ14" s="150">
        <f>IFERROR(INDEX(集計pivot売上!$230:$247,MATCH('集計2023年度売上 (New)'!$B14,集計pivot売上!$A$230:$A$247,0),MATCH('集計2023年度売上 (New)'!BL$5,集計pivot売上!$230:$230,0)),0)</f>
        <v>0</v>
      </c>
      <c r="BR14" s="151"/>
      <c r="BS14" s="151"/>
      <c r="BT14" s="151"/>
      <c r="BU14" s="104">
        <f>IFERROR(INDEX(集計pivot売上!$203:$222,MATCH('集計2023年度売上 (New)'!$B14,集計pivot売上!$A$203:$A$222,0),MATCH('集計2023年度売上 (New)'!BL$5,集計pivot売上!$203:$203,0)),0)</f>
        <v>0</v>
      </c>
      <c r="BV14" s="61">
        <f>IFERROR(INDEX(集計pivot売上!$54:$73,MATCH('集計2023年度売上 (New)'!$B14,集計pivot売上!$A$54:$A$73,0),MATCH('集計2023年度売上 (New)'!BL$5,集計pivot売上!$54:$54,0)),0)</f>
        <v>0</v>
      </c>
      <c r="BW14" s="59">
        <f t="shared" si="11"/>
        <v>0</v>
      </c>
      <c r="BX14" s="54">
        <f>IFERROR(INDEX(集計pivot売上!$3:$22,MATCH('集計2023年度売上 (New)'!$B14,集計pivot売上!$A$3:$A$22,0),MATCH('集計2023年度売上 (New)'!BX$5,集計pivot売上!$3:$3,0)),0)</f>
        <v>0</v>
      </c>
      <c r="BY14" s="55">
        <f>IFERROR(INDEX(集計pivot売上!$28:$47,MATCH('集計2023年度売上 (New)'!$B14,集計pivot売上!$A$28:$A$47,0),MATCH('集計2023年度売上 (New)'!BX$5,集計pivot売上!$28:$28,0)),0)</f>
        <v>0</v>
      </c>
      <c r="BZ14" s="56">
        <f>IFERROR(INDEX(集計pivot売上!$83:$103,MATCH('集計2023年度売上 (New)'!$B14,集計pivot売上!$A$83:$A$103,0),MATCH('集計2023年度売上 (New)'!BX$5,集計pivot売上!$83:$83,0)),0)</f>
        <v>0</v>
      </c>
      <c r="CA14" s="57">
        <f>IFERROR(INDEX(集計pivot売上!$177:$196,MATCH('集計2023年度売上 (New)'!$B14,集計pivot売上!$A$177:$A$196,0),MATCH('集計2023年度売上 (New)'!BX$5,集計pivot売上!$177:$177,0)),0)</f>
        <v>0</v>
      </c>
      <c r="CB14" s="58">
        <f>IFERROR(INDEX(集計pivot売上!$151:$170,MATCH('集計2023年度売上 (New)'!$B14,集計pivot売上!$A$151:$A$170,0),MATCH('集計2023年度売上 (New)'!BX$5,集計pivot売上!$151:$151,0)),0)</f>
        <v>0</v>
      </c>
      <c r="CC14" s="150">
        <f>IFERROR(INDEX(集計pivot売上!$230:$247,MATCH('集計2023年度売上 (New)'!$B14,集計pivot売上!$A$230:$A$247,0),MATCH('集計2023年度売上 (New)'!BX$5,集計pivot売上!$230:$230,0)),0)</f>
        <v>0</v>
      </c>
      <c r="CD14" s="151"/>
      <c r="CE14" s="151"/>
      <c r="CF14" s="151"/>
      <c r="CG14" s="104">
        <f>IFERROR(INDEX(集計pivot売上!$203:$222,MATCH('集計2023年度売上 (New)'!$B14,集計pivot売上!$A$203:$A$222,0),MATCH('集計2023年度売上 (New)'!BX$5,集計pivot売上!$203:$203,0)),0)</f>
        <v>0</v>
      </c>
      <c r="CH14" s="61">
        <f>IFERROR(INDEX(集計pivot売上!$54:$73,MATCH('集計2023年度売上 (New)'!$B14,集計pivot売上!$A$54:$A$73,0),MATCH('集計2023年度売上 (New)'!BX$5,集計pivot売上!$54:$54,0)),0)</f>
        <v>0</v>
      </c>
      <c r="CI14" s="59">
        <f t="shared" si="12"/>
        <v>0</v>
      </c>
      <c r="CJ14" s="54">
        <f>IFERROR(INDEX(集計pivot売上!$3:$22,MATCH('集計2023年度売上 (New)'!$B14,集計pivot売上!$A$3:$A$22,0),MATCH('集計2023年度売上 (New)'!CJ$5,集計pivot売上!$3:$3,0)),0)</f>
        <v>0</v>
      </c>
      <c r="CK14" s="55">
        <f>IFERROR(INDEX(集計pivot売上!$28:$47,MATCH('集計2023年度売上 (New)'!$B14,集計pivot売上!$A$28:$A$47,0),MATCH('集計2023年度売上 (New)'!CJ$5,集計pivot売上!$28:$28,0)),0)</f>
        <v>0</v>
      </c>
      <c r="CL14" s="56">
        <f>IFERROR(INDEX(集計pivot売上!$83:$103,MATCH('集計2023年度売上 (New)'!$B14,集計pivot売上!$A$83:$A$103,0),MATCH('集計2023年度売上 (New)'!CJ$5,集計pivot売上!$83:$83,0)),0)</f>
        <v>0</v>
      </c>
      <c r="CM14" s="57">
        <f>IFERROR(INDEX(集計pivot売上!$177:$196,MATCH('集計2023年度売上 (New)'!$B14,集計pivot売上!$A$177:$A$196,0),MATCH('集計2023年度売上 (New)'!CJ$5,集計pivot売上!$177:$177,0)),0)</f>
        <v>0</v>
      </c>
      <c r="CN14" s="58">
        <f>IFERROR(INDEX(集計pivot売上!$151:$170,MATCH('集計2023年度売上 (New)'!$B14,集計pivot売上!$A$151:$A$170,0),MATCH('集計2023年度売上 (New)'!CJ$5,集計pivot売上!$151:$151,0)),0)</f>
        <v>0</v>
      </c>
      <c r="CO14" s="150">
        <f>IFERROR(INDEX(集計pivot売上!$230:$247,MATCH('集計2023年度売上 (New)'!$B14,集計pivot売上!$A$230:$A$247,0),MATCH('集計2023年度売上 (New)'!CJ$5,集計pivot売上!$230:$230,0)),0)</f>
        <v>0</v>
      </c>
      <c r="CP14" s="151"/>
      <c r="CQ14" s="151"/>
      <c r="CR14" s="151"/>
      <c r="CS14" s="104">
        <f>IFERROR(INDEX(集計pivot売上!$203:$222,MATCH('集計2023年度売上 (New)'!$B14,集計pivot売上!$A$203:$A$222,0),MATCH('集計2023年度売上 (New)'!CJ$5,集計pivot売上!$203:$203,0)),0)</f>
        <v>0</v>
      </c>
      <c r="CT14" s="61">
        <f>IFERROR(INDEX(集計pivot売上!$54:$73,MATCH('集計2023年度売上 (New)'!$B14,集計pivot売上!$A$54:$A$73,0),MATCH('集計2023年度売上 (New)'!CJ$5,集計pivot売上!$54:$54,0)),0)</f>
        <v>0</v>
      </c>
      <c r="CU14" s="59">
        <f t="shared" si="13"/>
        <v>0</v>
      </c>
      <c r="CV14" s="54">
        <f>IFERROR(INDEX(集計pivot売上!$3:$22,MATCH('集計2023年度売上 (New)'!$B14,集計pivot売上!$A$3:$A$22,0),MATCH('集計2023年度売上 (New)'!CV$5,集計pivot売上!$3:$3,0)),0)</f>
        <v>0</v>
      </c>
      <c r="CW14" s="55">
        <f>IFERROR(INDEX(集計pivot売上!$28:$47,MATCH('集計2023年度売上 (New)'!$B14,集計pivot売上!$A$28:$A$47,0),MATCH('集計2023年度売上 (New)'!CV$5,集計pivot売上!$28:$28,0)),0)</f>
        <v>0</v>
      </c>
      <c r="CX14" s="56">
        <f>IFERROR(INDEX(集計pivot売上!$83:$103,MATCH('集計2023年度売上 (New)'!$B14,集計pivot売上!$A$83:$A$103,0),MATCH('集計2023年度売上 (New)'!CV$5,集計pivot売上!$83:$83,0)),0)</f>
        <v>0</v>
      </c>
      <c r="CY14" s="57">
        <f>IFERROR(INDEX(集計pivot売上!$177:$196,MATCH('集計2023年度売上 (New)'!$B14,集計pivot売上!$A$177:$A$196,0),MATCH('集計2023年度売上 (New)'!CV$5,集計pivot売上!$177:$177,0)),0)</f>
        <v>0</v>
      </c>
      <c r="CZ14" s="58">
        <f>IFERROR(INDEX(集計pivot売上!$151:$170,MATCH('集計2023年度売上 (New)'!$B14,集計pivot売上!$A$151:$A$170,0),MATCH('集計2023年度売上 (New)'!CV$5,集計pivot売上!$151:$151,0)),0)</f>
        <v>0</v>
      </c>
      <c r="DA14" s="150">
        <f>IFERROR(INDEX(集計pivot売上!$230:$247,MATCH('集計2023年度売上 (New)'!$B14,集計pivot売上!$A$230:$A$247,0),MATCH('集計2023年度売上 (New)'!CV$5,集計pivot売上!$230:$230,0)),0)</f>
        <v>0</v>
      </c>
      <c r="DB14" s="151"/>
      <c r="DC14" s="151"/>
      <c r="DD14" s="151"/>
      <c r="DE14" s="104">
        <f>IFERROR(INDEX(集計pivot売上!$203:$222,MATCH('集計2023年度売上 (New)'!$B14,集計pivot売上!$A$203:$A$222,0),MATCH('集計2023年度売上 (New)'!CV$5,集計pivot売上!$203:$203,0)),0)</f>
        <v>0</v>
      </c>
      <c r="DF14" s="61">
        <f>IFERROR(INDEX(集計pivot売上!$54:$73,MATCH('集計2023年度売上 (New)'!$B14,集計pivot売上!$A$54:$A$73,0),MATCH('集計2023年度売上 (New)'!CV$5,集計pivot売上!$54:$54,0)),0)</f>
        <v>0</v>
      </c>
      <c r="DG14" s="59">
        <f t="shared" si="14"/>
        <v>0</v>
      </c>
      <c r="DH14" s="54">
        <f>IFERROR(INDEX(集計pivot売上!$3:$22,MATCH('集計2023年度売上 (New)'!$B14,集計pivot売上!$A$3:$A$22,0),MATCH('集計2023年度売上 (New)'!DH$5,集計pivot売上!$3:$3,0)),0)</f>
        <v>0</v>
      </c>
      <c r="DI14" s="55">
        <f>IFERROR(INDEX(集計pivot売上!$28:$47,MATCH('集計2023年度売上 (New)'!$B14,集計pivot売上!$A$28:$A$47,0),MATCH('集計2023年度売上 (New)'!DH$5,集計pivot売上!$28:$28,0)),0)</f>
        <v>0</v>
      </c>
      <c r="DJ14" s="56">
        <f>IFERROR(INDEX(集計pivot売上!$83:$103,MATCH('集計2023年度売上 (New)'!$B14,集計pivot売上!$A$83:$A$103,0),MATCH('集計2023年度売上 (New)'!DH$5,集計pivot売上!$83:$83,0)),0)</f>
        <v>0</v>
      </c>
      <c r="DK14" s="57">
        <f>IFERROR(INDEX(集計pivot売上!$177:$196,MATCH('集計2023年度売上 (New)'!$B14,集計pivot売上!$A$177:$A$196,0),MATCH('集計2023年度売上 (New)'!DH$5,集計pivot売上!$177:$177,0)),0)</f>
        <v>0</v>
      </c>
      <c r="DL14" s="58">
        <f>IFERROR(INDEX(集計pivot売上!$151:$170,MATCH('集計2023年度売上 (New)'!$B14,集計pivot売上!$A$151:$A$170,0),MATCH('集計2023年度売上 (New)'!DH$5,集計pivot売上!$151:$151,0)),0)</f>
        <v>0</v>
      </c>
      <c r="DM14" s="150">
        <f>IFERROR(INDEX(集計pivot売上!$230:$247,MATCH('集計2023年度売上 (New)'!$B14,集計pivot売上!$A$230:$A$247,0),MATCH('集計2023年度売上 (New)'!DH$5,集計pivot売上!$230:$230,0)),0)</f>
        <v>0</v>
      </c>
      <c r="DN14" s="151"/>
      <c r="DO14" s="151"/>
      <c r="DP14" s="151"/>
      <c r="DQ14" s="104">
        <f>IFERROR(INDEX(集計pivot売上!$203:$222,MATCH('集計2023年度売上 (New)'!$B14,集計pivot売上!$A$203:$A$222,0),MATCH('集計2023年度売上 (New)'!DH$5,集計pivot売上!$203:$203,0)),0)</f>
        <v>0</v>
      </c>
      <c r="DR14" s="61">
        <f>IFERROR(INDEX(集計pivot売上!$54:$73,MATCH('集計2023年度売上 (New)'!$B14,集計pivot売上!$A$54:$A$73,0),MATCH('集計2023年度売上 (New)'!DH$5,集計pivot売上!$54:$54,0)),0)</f>
        <v>0</v>
      </c>
      <c r="DS14" s="59">
        <f t="shared" si="15"/>
        <v>0</v>
      </c>
      <c r="DT14" s="54">
        <f>IFERROR(INDEX(集計pivot売上!$3:$22,MATCH('集計2023年度売上 (New)'!$B14,集計pivot売上!$A$3:$A$22,0),MATCH('集計2023年度売上 (New)'!DT$5,集計pivot売上!$3:$3,0)),0)</f>
        <v>0</v>
      </c>
      <c r="DU14" s="55">
        <f>IFERROR(INDEX(集計pivot売上!$28:$47,MATCH('集計2023年度売上 (New)'!$B14,集計pivot売上!$A$28:$A$47,0),MATCH('集計2023年度売上 (New)'!DT$5,集計pivot売上!$28:$28,0)),0)</f>
        <v>0</v>
      </c>
      <c r="DV14" s="56">
        <f>IFERROR(INDEX(集計pivot売上!$83:$103,MATCH('集計2023年度売上 (New)'!$B14,集計pivot売上!$A$83:$A$103,0),MATCH('集計2023年度売上 (New)'!DT$5,集計pivot売上!$83:$83,0)),0)</f>
        <v>0</v>
      </c>
      <c r="DW14" s="57">
        <f>IFERROR(INDEX(集計pivot売上!$177:$196,MATCH('集計2023年度売上 (New)'!$B14,集計pivot売上!$A$177:$A$196,0),MATCH('集計2023年度売上 (New)'!DT$5,集計pivot売上!$177:$177,0)),0)</f>
        <v>0</v>
      </c>
      <c r="DX14" s="58">
        <f>IFERROR(INDEX(集計pivot売上!$151:$170,MATCH('集計2023年度売上 (New)'!$B14,集計pivot売上!$A$151:$A$170,0),MATCH('集計2023年度売上 (New)'!DT$5,集計pivot売上!$151:$151,0)),0)</f>
        <v>0</v>
      </c>
      <c r="DY14" s="150">
        <f>IFERROR(INDEX(集計pivot売上!$230:$247,MATCH('集計2023年度売上 (New)'!$B14,集計pivot売上!$A$230:$A$247,0),MATCH('集計2023年度売上 (New)'!DT$5,集計pivot売上!$230:$230,0)),0)</f>
        <v>0</v>
      </c>
      <c r="DZ14" s="151"/>
      <c r="EA14" s="151"/>
      <c r="EB14" s="151"/>
      <c r="EC14" s="104">
        <f>IFERROR(INDEX(集計pivot売上!$203:$222,MATCH('集計2023年度売上 (New)'!$B14,集計pivot売上!$A$203:$A$222,0),MATCH('集計2023年度売上 (New)'!DT$5,集計pivot売上!$203:$203,0)),0)</f>
        <v>0</v>
      </c>
      <c r="ED14" s="61">
        <f>IFERROR(INDEX(集計pivot売上!$54:$73,MATCH('集計2023年度売上 (New)'!$B14,集計pivot売上!$A$54:$A$73,0),MATCH('集計2023年度売上 (New)'!DT$5,集計pivot売上!$54:$54,0)),0)</f>
        <v>0</v>
      </c>
      <c r="EE14" s="59">
        <f t="shared" si="16"/>
        <v>0</v>
      </c>
      <c r="EF14" s="54">
        <f>IFERROR(INDEX(集計pivot売上!$3:$22,MATCH('集計2023年度売上 (New)'!$B14,集計pivot売上!$A$3:$A$22,0),MATCH('集計2023年度売上 (New)'!EF$5,集計pivot売上!$3:$3,0)),0)</f>
        <v>0</v>
      </c>
      <c r="EG14" s="55">
        <f>IFERROR(INDEX(集計pivot売上!$28:$47,MATCH('集計2023年度売上 (New)'!$B14,集計pivot売上!$A$28:$A$47,0),MATCH('集計2023年度売上 (New)'!EF$5,集計pivot売上!$28:$28,0)),0)</f>
        <v>0</v>
      </c>
      <c r="EH14" s="56">
        <f>IFERROR(INDEX(集計pivot売上!$83:$103,MATCH('集計2023年度売上 (New)'!$B14,集計pivot売上!$A$83:$A$103,0),MATCH('集計2023年度売上 (New)'!EF$5,集計pivot売上!$83:$83,0)),0)</f>
        <v>0</v>
      </c>
      <c r="EI14" s="57">
        <f>IFERROR(INDEX(集計pivot売上!$177:$196,MATCH('集計2023年度売上 (New)'!$B14,集計pivot売上!$A$177:$A$196,0),MATCH('集計2023年度売上 (New)'!EF$5,集計pivot売上!$177:$177,0)),0)</f>
        <v>0</v>
      </c>
      <c r="EJ14" s="58">
        <f>IFERROR(INDEX(集計pivot売上!$151:$170,MATCH('集計2023年度売上 (New)'!$B14,集計pivot売上!$A$151:$A$170,0),MATCH('集計2023年度売上 (New)'!EF$5,集計pivot売上!$151:$151,0)),0)</f>
        <v>0</v>
      </c>
      <c r="EK14" s="150">
        <f>IFERROR(INDEX(集計pivot売上!$230:$247,MATCH('集計2023年度売上 (New)'!$B14,集計pivot売上!$A$230:$A$247,0),MATCH('集計2023年度売上 (New)'!EF$5,集計pivot売上!$230:$230,0)),0)</f>
        <v>0</v>
      </c>
      <c r="EL14" s="151"/>
      <c r="EM14" s="151"/>
      <c r="EN14" s="151"/>
      <c r="EO14" s="104">
        <f>IFERROR(INDEX(集計pivot売上!$203:$222,MATCH('集計2023年度売上 (New)'!$B14,集計pivot売上!$A$203:$A$222,0),MATCH('集計2023年度売上 (New)'!EF$5,集計pivot売上!$203:$203,0)),0)</f>
        <v>0</v>
      </c>
      <c r="EP14" s="61">
        <f>IFERROR(INDEX(集計pivot売上!$54:$73,MATCH('集計2023年度売上 (New)'!$B14,集計pivot売上!$A$54:$A$73,0),MATCH('集計2023年度売上 (New)'!EF$5,集計pivot売上!$54:$54,0)),0)</f>
        <v>0</v>
      </c>
      <c r="EQ14" s="63">
        <f t="shared" si="17"/>
        <v>0</v>
      </c>
      <c r="ES14" t="str">
        <f t="shared" si="0"/>
        <v>甘味果実酒</v>
      </c>
      <c r="ET14" s="46">
        <f t="shared" si="18"/>
        <v>0</v>
      </c>
      <c r="EU14" s="46">
        <f t="shared" si="2"/>
        <v>0</v>
      </c>
      <c r="EV14" s="46">
        <f t="shared" si="3"/>
        <v>0</v>
      </c>
      <c r="EW14" s="46">
        <f t="shared" si="19"/>
        <v>0</v>
      </c>
      <c r="EY14" s="46">
        <f t="shared" si="4"/>
        <v>0</v>
      </c>
      <c r="EZ14" s="46">
        <f t="shared" si="5"/>
        <v>0</v>
      </c>
      <c r="FA14" s="46">
        <f t="shared" si="6"/>
        <v>0</v>
      </c>
      <c r="FB14" s="46">
        <f t="shared" si="20"/>
        <v>0</v>
      </c>
      <c r="FC14" s="46">
        <f t="shared" si="21"/>
        <v>0</v>
      </c>
    </row>
    <row r="15" spans="2:159" s="46" customFormat="1" x14ac:dyDescent="0.55000000000000004">
      <c r="B15" s="52" t="str">
        <f>'master（記入例）'!AL11</f>
        <v>ウイスキー</v>
      </c>
      <c r="C15" s="53">
        <v>911950</v>
      </c>
      <c r="D15" s="54">
        <f>IFERROR(INDEX(集計pivot売上!$3:$22,MATCH('集計2023年度売上 (New)'!$B15,集計pivot売上!$A$3:$A$22,0),MATCH('集計2023年度売上 (New)'!D$5,集計pivot売上!$3:$3,0)),0)</f>
        <v>0</v>
      </c>
      <c r="E15" s="55">
        <f>IFERROR(INDEX(集計pivot売上!$28:$47,MATCH('集計2023年度売上 (New)'!$B15,集計pivot売上!$A$28:$A$47,0),MATCH('集計2023年度売上 (New)'!D$5,集計pivot売上!$28:$28,0)),0)</f>
        <v>0</v>
      </c>
      <c r="F15" s="56">
        <f>IFERROR(INDEX(集計pivot売上!$83:$103,MATCH('集計2023年度売上 (New)'!$B15,集計pivot売上!$A$83:$A$103,0),MATCH('集計2023年度売上 (New)'!D$5,集計pivot売上!$83:$83,0)),0)</f>
        <v>0</v>
      </c>
      <c r="G15" s="57">
        <f>IFERROR(INDEX(集計pivot売上!$177:$196,MATCH('集計2023年度売上 (New)'!$B15,集計pivot売上!$A$177:$A$196,0),MATCH('集計2023年度売上 (New)'!D$5,集計pivot売上!$177:$177,0)),0)</f>
        <v>0</v>
      </c>
      <c r="H15" s="58">
        <f>IFERROR(INDEX(集計pivot売上!$151:$170,MATCH('集計2023年度売上 (New)'!$B15,集計pivot売上!$A$151:$A$170,0),MATCH('集計2023年度売上 (New)'!D$5,集計pivot売上!$151:$151,0)),0)</f>
        <v>0</v>
      </c>
      <c r="I15" s="150">
        <f>IFERROR(INDEX(集計pivot売上!$230:$247,MATCH('集計2023年度売上 (New)'!$B15,集計pivot売上!$A$230:$A$247,0),MATCH('集計2023年度売上 (New)'!D$5,集計pivot売上!$230:$230,0)),0)</f>
        <v>0</v>
      </c>
      <c r="J15" s="151"/>
      <c r="K15" s="151"/>
      <c r="L15" s="151"/>
      <c r="M15" s="58">
        <f>IFERROR(INDEX(集計pivot売上!$203:$222,MATCH('集計2023年度売上 (New)'!$B15,集計pivot売上!$A$203:$A$222,0),MATCH('集計2023年度売上 (New)'!D$5,集計pivot売上!$203:$203,0)),0)</f>
        <v>0</v>
      </c>
      <c r="N15" s="61">
        <f>IFERROR(INDEX(集計pivot売上!$54:$73,MATCH('集計2023年度売上 (New)'!$B15,集計pivot売上!$A$54:$A$73,0),MATCH('集計2023年度売上 (New)'!D$5,集計pivot売上!$54:$54,0)),0)</f>
        <v>0</v>
      </c>
      <c r="O15" s="59">
        <f t="shared" si="7"/>
        <v>911950</v>
      </c>
      <c r="P15" s="54">
        <f>IFERROR(INDEX(集計pivot売上!$3:$22,MATCH('集計2023年度売上 (New)'!$B15,集計pivot売上!$A$3:$A$22,0),MATCH('集計2023年度売上 (New)'!P$5,集計pivot売上!$3:$3,0)),0)</f>
        <v>0</v>
      </c>
      <c r="Q15" s="55">
        <f>IFERROR(INDEX(集計pivot売上!$28:$47,MATCH('集計2023年度売上 (New)'!$B15,集計pivot売上!$A$28:$A$47,0),MATCH('集計2023年度売上 (New)'!P$5,集計pivot売上!$28:$28,0)),0)</f>
        <v>0</v>
      </c>
      <c r="R15" s="56">
        <f>IFERROR(INDEX(集計pivot売上!$83:$103,MATCH('集計2023年度売上 (New)'!$B15,集計pivot売上!$A$83:$A$103,0),MATCH('集計2023年度売上 (New)'!P$5,集計pivot売上!$83:$83,0)),0)</f>
        <v>0</v>
      </c>
      <c r="S15" s="57">
        <f>IFERROR(INDEX(集計pivot売上!$177:$196,MATCH('集計2023年度売上 (New)'!$B15,集計pivot売上!$A$177:$A$196,0),MATCH('集計2023年度売上 (New)'!P$5,集計pivot売上!$177:$177,0)),0)</f>
        <v>0</v>
      </c>
      <c r="T15" s="58">
        <f>IFERROR(INDEX(集計pivot売上!$151:$170,MATCH('集計2023年度売上 (New)'!$B15,集計pivot売上!$A$151:$A$170,0),MATCH('集計2023年度売上 (New)'!P$5,集計pivot売上!$151:$151,0)),0)</f>
        <v>0</v>
      </c>
      <c r="U15" s="150">
        <f>IFERROR(INDEX(集計pivot売上!$230:$247,MATCH('集計2023年度売上 (New)'!$B15,集計pivot売上!$A$230:$A$247,0),MATCH('集計2023年度売上 (New)'!P$5,集計pivot売上!$230:$230,0)),0)</f>
        <v>0</v>
      </c>
      <c r="V15" s="151"/>
      <c r="W15" s="151"/>
      <c r="X15" s="151"/>
      <c r="Y15" s="104">
        <f>IFERROR(INDEX(集計pivot売上!$203:$222,MATCH('集計2023年度売上 (New)'!$B15,集計pivot売上!$A$203:$A$222,0),MATCH('集計2023年度売上 (New)'!P$5,集計pivot売上!$203:$203,0)),0)</f>
        <v>0</v>
      </c>
      <c r="Z15" s="61">
        <f>IFERROR(INDEX(集計pivot売上!$54:$73,MATCH('集計2023年度売上 (New)'!$B15,集計pivot売上!$A$54:$A$73,0),MATCH('集計2023年度売上 (New)'!P$5,集計pivot売上!$54:$54,0)),0)</f>
        <v>0</v>
      </c>
      <c r="AA15" s="59">
        <f t="shared" si="8"/>
        <v>911950</v>
      </c>
      <c r="AB15" s="54">
        <f>IFERROR(INDEX(集計pivot売上!$3:$22,MATCH('集計2023年度売上 (New)'!$B15,集計pivot売上!$A$3:$A$22,0),MATCH('集計2023年度売上 (New)'!AB$5,集計pivot売上!$3:$3,0)),0)</f>
        <v>0</v>
      </c>
      <c r="AC15" s="55">
        <f>IFERROR(INDEX(集計pivot売上!$28:$47,MATCH('集計2023年度売上 (New)'!$B15,集計pivot売上!$A$28:$A$47,0),MATCH('集計2023年度売上 (New)'!AB$5,集計pivot売上!$28:$28,0)),0)</f>
        <v>0</v>
      </c>
      <c r="AD15" s="56">
        <f>IFERROR(INDEX(集計pivot売上!$83:$103,MATCH('集計2023年度売上 (New)'!$B15,集計pivot売上!$A$83:$A$103,0),MATCH('集計2023年度売上 (New)'!AB$5,集計pivot売上!$83:$83,0)),0)</f>
        <v>0</v>
      </c>
      <c r="AE15" s="57">
        <f>IFERROR(INDEX(集計pivot売上!$177:$196,MATCH('集計2023年度売上 (New)'!$B15,集計pivot売上!$A$177:$A$196,0),MATCH('集計2023年度売上 (New)'!AB$5,集計pivot売上!$177:$177,0)),0)</f>
        <v>0</v>
      </c>
      <c r="AF15" s="58">
        <f>IFERROR(INDEX(集計pivot売上!$151:$170,MATCH('集計2023年度売上 (New)'!$B15,集計pivot売上!$A$151:$A$170,0),MATCH('集計2023年度売上 (New)'!AB$5,集計pivot売上!$151:$151,0)),0)</f>
        <v>0</v>
      </c>
      <c r="AG15" s="150">
        <f>IFERROR(INDEX(集計pivot売上!$230:$247,MATCH('集計2023年度売上 (New)'!$B15,集計pivot売上!$A$230:$A$247,0),MATCH('集計2023年度売上 (New)'!AB$5,集計pivot売上!$230:$230,0)),0)</f>
        <v>0</v>
      </c>
      <c r="AH15" s="151"/>
      <c r="AI15" s="151"/>
      <c r="AJ15" s="151"/>
      <c r="AK15" s="104">
        <f>IFERROR(INDEX(集計pivot売上!$203:$222,MATCH('集計2023年度売上 (New)'!$B15,集計pivot売上!$A$203:$A$222,0),MATCH('集計2023年度売上 (New)'!AB$5,集計pivot売上!$203:$203,0)),0)</f>
        <v>0</v>
      </c>
      <c r="AL15" s="61">
        <f>IFERROR(INDEX(集計pivot売上!$54:$73,MATCH('集計2023年度売上 (New)'!$B15,集計pivot売上!$A$54:$A$73,0),MATCH('集計2023年度売上 (New)'!AB$5,集計pivot売上!$54:$54,0)),0)</f>
        <v>0</v>
      </c>
      <c r="AM15" s="59">
        <f t="shared" si="9"/>
        <v>911950</v>
      </c>
      <c r="AN15" s="54">
        <f>IFERROR(INDEX(集計pivot売上!$3:$22,MATCH('集計2023年度売上 (New)'!$B15,集計pivot売上!$A$3:$A$22,0),MATCH('集計2023年度売上 (New)'!AN$5,集計pivot売上!$3:$3,0)),0)</f>
        <v>0</v>
      </c>
      <c r="AO15" s="55">
        <f>IFERROR(INDEX(集計pivot売上!$28:$47,MATCH('集計2023年度売上 (New)'!$B15,集計pivot売上!$A$28:$A$47,0),MATCH('集計2023年度売上 (New)'!AN$5,集計pivot売上!$28:$28,0)),0)</f>
        <v>0</v>
      </c>
      <c r="AP15" s="56">
        <f>IFERROR(INDEX(集計pivot売上!$83:$103,MATCH('集計2023年度売上 (New)'!$B15,集計pivot売上!$A$83:$A$103,0),MATCH('集計2023年度売上 (New)'!AN$5,集計pivot売上!$83:$83,0)),0)</f>
        <v>0</v>
      </c>
      <c r="AQ15" s="57">
        <f>IFERROR(INDEX(集計pivot売上!$177:$196,MATCH('集計2023年度売上 (New)'!$B15,集計pivot売上!$A$177:$A$196,0),MATCH('集計2023年度売上 (New)'!AN$5,集計pivot売上!$177:$177,0)),0)</f>
        <v>0</v>
      </c>
      <c r="AR15" s="58">
        <f>IFERROR(INDEX(集計pivot売上!$151:$170,MATCH('集計2023年度売上 (New)'!$B15,集計pivot売上!$A$151:$A$170,0),MATCH('集計2023年度売上 (New)'!AN$5,集計pivot売上!$151:$151,0)),0)</f>
        <v>0</v>
      </c>
      <c r="AS15" s="150">
        <f>IFERROR(INDEX(集計pivot売上!$230:$247,MATCH('集計2023年度売上 (New)'!$B15,集計pivot売上!$A$230:$A$247,0),MATCH('集計2023年度売上 (New)'!AN$5,集計pivot売上!$230:$230,0)),0)</f>
        <v>0</v>
      </c>
      <c r="AT15" s="151"/>
      <c r="AU15" s="151"/>
      <c r="AV15" s="151"/>
      <c r="AW15" s="104">
        <f>IFERROR(INDEX(集計pivot売上!$203:$222,MATCH('集計2023年度売上 (New)'!$B15,集計pivot売上!$A$203:$A$222,0),MATCH('集計2023年度売上 (New)'!AN$5,集計pivot売上!$203:$203,0)),0)</f>
        <v>0</v>
      </c>
      <c r="AX15" s="61">
        <f>IFERROR(INDEX(集計pivot売上!$54:$73,MATCH('集計2023年度売上 (New)'!$B15,集計pivot売上!$A$54:$A$73,0),MATCH('集計2023年度売上 (New)'!AN$5,集計pivot売上!$54:$54,0)),0)</f>
        <v>0</v>
      </c>
      <c r="AY15" s="59">
        <f t="shared" si="10"/>
        <v>911950</v>
      </c>
      <c r="AZ15" s="54">
        <f>IFERROR(INDEX(集計pivot売上!$3:$22,MATCH('集計2023年度売上 (New)'!$B15,集計pivot売上!$A$3:$A$22,0),MATCH('集計2023年度売上 (New)'!AZ$5,集計pivot売上!$3:$3,0)),0)</f>
        <v>0</v>
      </c>
      <c r="BA15" s="55">
        <f>IFERROR(INDEX(集計pivot売上!$28:$47,MATCH('集計2023年度売上 (New)'!$B15,集計pivot売上!$A$28:$A$47,0),MATCH('集計2023年度売上 (New)'!AZ$5,集計pivot売上!$28:$28,0)),0)</f>
        <v>0</v>
      </c>
      <c r="BB15" s="56">
        <f>IFERROR(INDEX(集計pivot売上!$83:$103,MATCH('集計2023年度売上 (New)'!$B15,集計pivot売上!$A$83:$A$103,0),MATCH('集計2023年度売上 (New)'!AZ$5,集計pivot売上!$83:$83,0)),0)</f>
        <v>0</v>
      </c>
      <c r="BC15" s="57">
        <f>IFERROR(INDEX(集計pivot売上!$177:$196,MATCH('集計2023年度売上 (New)'!$B15,集計pivot売上!$A$177:$A$196,0),MATCH('集計2023年度売上 (New)'!AZ$5,集計pivot売上!$177:$177,0)),0)</f>
        <v>0</v>
      </c>
      <c r="BD15" s="58">
        <f>IFERROR(INDEX(集計pivot売上!$151:$170,MATCH('集計2023年度売上 (New)'!$B15,集計pivot売上!$A$151:$A$170,0),MATCH('集計2023年度売上 (New)'!AZ$5,集計pivot売上!$151:$151,0)),0)</f>
        <v>0</v>
      </c>
      <c r="BE15" s="150">
        <f>IFERROR(INDEX(集計pivot売上!$230:$247,MATCH('集計2023年度売上 (New)'!$B15,集計pivot売上!$A$230:$A$247,0),MATCH('集計2023年度売上 (New)'!AZ$5,集計pivot売上!$230:$230,0)),0)</f>
        <v>0</v>
      </c>
      <c r="BF15" s="151"/>
      <c r="BG15" s="151"/>
      <c r="BH15" s="151"/>
      <c r="BI15" s="104">
        <f>IFERROR(INDEX(集計pivot売上!$203:$222,MATCH('集計2023年度売上 (New)'!$B15,集計pivot売上!$A$203:$A$222,0),MATCH('集計2023年度売上 (New)'!AZ$5,集計pivot売上!$203:$203,0)),0)</f>
        <v>0</v>
      </c>
      <c r="BJ15" s="61">
        <f>IFERROR(INDEX(集計pivot売上!$54:$73,MATCH('集計2023年度売上 (New)'!$B15,集計pivot売上!$A$54:$A$73,0),MATCH('集計2023年度売上 (New)'!AZ$5,集計pivot売上!$54:$54,0)),0)</f>
        <v>0</v>
      </c>
      <c r="BK15" s="59">
        <f t="shared" si="1"/>
        <v>911950</v>
      </c>
      <c r="BL15" s="54">
        <f>IFERROR(INDEX(集計pivot売上!$3:$22,MATCH('集計2023年度売上 (New)'!$B15,集計pivot売上!$A$3:$A$22,0),MATCH('集計2023年度売上 (New)'!BL$5,集計pivot売上!$3:$3,0)),0)</f>
        <v>0</v>
      </c>
      <c r="BM15" s="55">
        <f>IFERROR(INDEX(集計pivot売上!$28:$47,MATCH('集計2023年度売上 (New)'!$B15,集計pivot売上!$A$28:$A$47,0),MATCH('集計2023年度売上 (New)'!BL$5,集計pivot売上!$28:$28,0)),0)</f>
        <v>0</v>
      </c>
      <c r="BN15" s="56">
        <f>IFERROR(INDEX(集計pivot売上!$83:$103,MATCH('集計2023年度売上 (New)'!$B15,集計pivot売上!$A$83:$A$103,0),MATCH('集計2023年度売上 (New)'!BL$5,集計pivot売上!$83:$83,0)),0)</f>
        <v>0</v>
      </c>
      <c r="BO15" s="57">
        <f>IFERROR(INDEX(集計pivot売上!$177:$196,MATCH('集計2023年度売上 (New)'!$B15,集計pivot売上!$A$177:$A$196,0),MATCH('集計2023年度売上 (New)'!BL$5,集計pivot売上!$177:$177,0)),0)</f>
        <v>0</v>
      </c>
      <c r="BP15" s="58">
        <f>IFERROR(INDEX(集計pivot売上!$151:$170,MATCH('集計2023年度売上 (New)'!$B15,集計pivot売上!$A$151:$A$170,0),MATCH('集計2023年度売上 (New)'!BL$5,集計pivot売上!$151:$151,0)),0)</f>
        <v>0</v>
      </c>
      <c r="BQ15" s="150">
        <f>IFERROR(INDEX(集計pivot売上!$230:$247,MATCH('集計2023年度売上 (New)'!$B15,集計pivot売上!$A$230:$A$247,0),MATCH('集計2023年度売上 (New)'!BL$5,集計pivot売上!$230:$230,0)),0)</f>
        <v>0</v>
      </c>
      <c r="BR15" s="151"/>
      <c r="BS15" s="151"/>
      <c r="BT15" s="151"/>
      <c r="BU15" s="104">
        <f>IFERROR(INDEX(集計pivot売上!$203:$222,MATCH('集計2023年度売上 (New)'!$B15,集計pivot売上!$A$203:$A$222,0),MATCH('集計2023年度売上 (New)'!BL$5,集計pivot売上!$203:$203,0)),0)</f>
        <v>0</v>
      </c>
      <c r="BV15" s="61">
        <f>IFERROR(INDEX(集計pivot売上!$54:$73,MATCH('集計2023年度売上 (New)'!$B15,集計pivot売上!$A$54:$A$73,0),MATCH('集計2023年度売上 (New)'!BL$5,集計pivot売上!$54:$54,0)),0)</f>
        <v>0</v>
      </c>
      <c r="BW15" s="59">
        <f t="shared" si="11"/>
        <v>911950</v>
      </c>
      <c r="BX15" s="54">
        <f>IFERROR(INDEX(集計pivot売上!$3:$22,MATCH('集計2023年度売上 (New)'!$B15,集計pivot売上!$A$3:$A$22,0),MATCH('集計2023年度売上 (New)'!BX$5,集計pivot売上!$3:$3,0)),0)</f>
        <v>0</v>
      </c>
      <c r="BY15" s="55">
        <f>IFERROR(INDEX(集計pivot売上!$28:$47,MATCH('集計2023年度売上 (New)'!$B15,集計pivot売上!$A$28:$A$47,0),MATCH('集計2023年度売上 (New)'!BX$5,集計pivot売上!$28:$28,0)),0)</f>
        <v>0</v>
      </c>
      <c r="BZ15" s="56">
        <f>IFERROR(INDEX(集計pivot売上!$83:$103,MATCH('集計2023年度売上 (New)'!$B15,集計pivot売上!$A$83:$A$103,0),MATCH('集計2023年度売上 (New)'!BX$5,集計pivot売上!$83:$83,0)),0)</f>
        <v>0</v>
      </c>
      <c r="CA15" s="57">
        <f>IFERROR(INDEX(集計pivot売上!$177:$196,MATCH('集計2023年度売上 (New)'!$B15,集計pivot売上!$A$177:$A$196,0),MATCH('集計2023年度売上 (New)'!BX$5,集計pivot売上!$177:$177,0)),0)</f>
        <v>0</v>
      </c>
      <c r="CB15" s="58">
        <f>IFERROR(INDEX(集計pivot売上!$151:$170,MATCH('集計2023年度売上 (New)'!$B15,集計pivot売上!$A$151:$A$170,0),MATCH('集計2023年度売上 (New)'!BX$5,集計pivot売上!$151:$151,0)),0)</f>
        <v>0</v>
      </c>
      <c r="CC15" s="150">
        <f>IFERROR(INDEX(集計pivot売上!$230:$247,MATCH('集計2023年度売上 (New)'!$B15,集計pivot売上!$A$230:$A$247,0),MATCH('集計2023年度売上 (New)'!BX$5,集計pivot売上!$230:$230,0)),0)</f>
        <v>0</v>
      </c>
      <c r="CD15" s="151"/>
      <c r="CE15" s="151"/>
      <c r="CF15" s="151"/>
      <c r="CG15" s="104">
        <f>IFERROR(INDEX(集計pivot売上!$203:$222,MATCH('集計2023年度売上 (New)'!$B15,集計pivot売上!$A$203:$A$222,0),MATCH('集計2023年度売上 (New)'!BX$5,集計pivot売上!$203:$203,0)),0)</f>
        <v>0</v>
      </c>
      <c r="CH15" s="61">
        <f>IFERROR(INDEX(集計pivot売上!$54:$73,MATCH('集計2023年度売上 (New)'!$B15,集計pivot売上!$A$54:$A$73,0),MATCH('集計2023年度売上 (New)'!BX$5,集計pivot売上!$54:$54,0)),0)</f>
        <v>0</v>
      </c>
      <c r="CI15" s="59">
        <f t="shared" si="12"/>
        <v>911950</v>
      </c>
      <c r="CJ15" s="54">
        <f>IFERROR(INDEX(集計pivot売上!$3:$22,MATCH('集計2023年度売上 (New)'!$B15,集計pivot売上!$A$3:$A$22,0),MATCH('集計2023年度売上 (New)'!CJ$5,集計pivot売上!$3:$3,0)),0)</f>
        <v>0</v>
      </c>
      <c r="CK15" s="55">
        <f>IFERROR(INDEX(集計pivot売上!$28:$47,MATCH('集計2023年度売上 (New)'!$B15,集計pivot売上!$A$28:$A$47,0),MATCH('集計2023年度売上 (New)'!CJ$5,集計pivot売上!$28:$28,0)),0)</f>
        <v>0</v>
      </c>
      <c r="CL15" s="56">
        <f>IFERROR(INDEX(集計pivot売上!$83:$103,MATCH('集計2023年度売上 (New)'!$B15,集計pivot売上!$A$83:$A$103,0),MATCH('集計2023年度売上 (New)'!CJ$5,集計pivot売上!$83:$83,0)),0)</f>
        <v>0</v>
      </c>
      <c r="CM15" s="57">
        <f>IFERROR(INDEX(集計pivot売上!$177:$196,MATCH('集計2023年度売上 (New)'!$B15,集計pivot売上!$A$177:$A$196,0),MATCH('集計2023年度売上 (New)'!CJ$5,集計pivot売上!$177:$177,0)),0)</f>
        <v>0</v>
      </c>
      <c r="CN15" s="58">
        <f>IFERROR(INDEX(集計pivot売上!$151:$170,MATCH('集計2023年度売上 (New)'!$B15,集計pivot売上!$A$151:$A$170,0),MATCH('集計2023年度売上 (New)'!CJ$5,集計pivot売上!$151:$151,0)),0)</f>
        <v>0</v>
      </c>
      <c r="CO15" s="150">
        <f>IFERROR(INDEX(集計pivot売上!$230:$247,MATCH('集計2023年度売上 (New)'!$B15,集計pivot売上!$A$230:$A$247,0),MATCH('集計2023年度売上 (New)'!CJ$5,集計pivot売上!$230:$230,0)),0)</f>
        <v>0</v>
      </c>
      <c r="CP15" s="151"/>
      <c r="CQ15" s="151"/>
      <c r="CR15" s="151"/>
      <c r="CS15" s="104">
        <f>IFERROR(INDEX(集計pivot売上!$203:$222,MATCH('集計2023年度売上 (New)'!$B15,集計pivot売上!$A$203:$A$222,0),MATCH('集計2023年度売上 (New)'!CJ$5,集計pivot売上!$203:$203,0)),0)</f>
        <v>0</v>
      </c>
      <c r="CT15" s="61">
        <f>IFERROR(INDEX(集計pivot売上!$54:$73,MATCH('集計2023年度売上 (New)'!$B15,集計pivot売上!$A$54:$A$73,0),MATCH('集計2023年度売上 (New)'!CJ$5,集計pivot売上!$54:$54,0)),0)</f>
        <v>0</v>
      </c>
      <c r="CU15" s="59">
        <f t="shared" si="13"/>
        <v>911950</v>
      </c>
      <c r="CV15" s="54">
        <f>IFERROR(INDEX(集計pivot売上!$3:$22,MATCH('集計2023年度売上 (New)'!$B15,集計pivot売上!$A$3:$A$22,0),MATCH('集計2023年度売上 (New)'!CV$5,集計pivot売上!$3:$3,0)),0)</f>
        <v>0</v>
      </c>
      <c r="CW15" s="55">
        <f>IFERROR(INDEX(集計pivot売上!$28:$47,MATCH('集計2023年度売上 (New)'!$B15,集計pivot売上!$A$28:$A$47,0),MATCH('集計2023年度売上 (New)'!CV$5,集計pivot売上!$28:$28,0)),0)</f>
        <v>0</v>
      </c>
      <c r="CX15" s="56">
        <f>IFERROR(INDEX(集計pivot売上!$83:$103,MATCH('集計2023年度売上 (New)'!$B15,集計pivot売上!$A$83:$A$103,0),MATCH('集計2023年度売上 (New)'!CV$5,集計pivot売上!$83:$83,0)),0)</f>
        <v>0</v>
      </c>
      <c r="CY15" s="57">
        <f>IFERROR(INDEX(集計pivot売上!$177:$196,MATCH('集計2023年度売上 (New)'!$B15,集計pivot売上!$A$177:$A$196,0),MATCH('集計2023年度売上 (New)'!CV$5,集計pivot売上!$177:$177,0)),0)</f>
        <v>0</v>
      </c>
      <c r="CZ15" s="58">
        <f>IFERROR(INDEX(集計pivot売上!$151:$170,MATCH('集計2023年度売上 (New)'!$B15,集計pivot売上!$A$151:$A$170,0),MATCH('集計2023年度売上 (New)'!CV$5,集計pivot売上!$151:$151,0)),0)</f>
        <v>0</v>
      </c>
      <c r="DA15" s="150">
        <f>IFERROR(INDEX(集計pivot売上!$230:$247,MATCH('集計2023年度売上 (New)'!$B15,集計pivot売上!$A$230:$A$247,0),MATCH('集計2023年度売上 (New)'!CV$5,集計pivot売上!$230:$230,0)),0)</f>
        <v>0</v>
      </c>
      <c r="DB15" s="151"/>
      <c r="DC15" s="151"/>
      <c r="DD15" s="151"/>
      <c r="DE15" s="104">
        <f>IFERROR(INDEX(集計pivot売上!$203:$222,MATCH('集計2023年度売上 (New)'!$B15,集計pivot売上!$A$203:$A$222,0),MATCH('集計2023年度売上 (New)'!CV$5,集計pivot売上!$203:$203,0)),0)</f>
        <v>0</v>
      </c>
      <c r="DF15" s="61">
        <f>IFERROR(INDEX(集計pivot売上!$54:$73,MATCH('集計2023年度売上 (New)'!$B15,集計pivot売上!$A$54:$A$73,0),MATCH('集計2023年度売上 (New)'!CV$5,集計pivot売上!$54:$54,0)),0)</f>
        <v>0</v>
      </c>
      <c r="DG15" s="59">
        <f t="shared" si="14"/>
        <v>911950</v>
      </c>
      <c r="DH15" s="54">
        <f>IFERROR(INDEX(集計pivot売上!$3:$22,MATCH('集計2023年度売上 (New)'!$B15,集計pivot売上!$A$3:$A$22,0),MATCH('集計2023年度売上 (New)'!DH$5,集計pivot売上!$3:$3,0)),0)</f>
        <v>0</v>
      </c>
      <c r="DI15" s="55">
        <f>IFERROR(INDEX(集計pivot売上!$28:$47,MATCH('集計2023年度売上 (New)'!$B15,集計pivot売上!$A$28:$A$47,0),MATCH('集計2023年度売上 (New)'!DH$5,集計pivot売上!$28:$28,0)),0)</f>
        <v>0</v>
      </c>
      <c r="DJ15" s="56">
        <f>IFERROR(INDEX(集計pivot売上!$83:$103,MATCH('集計2023年度売上 (New)'!$B15,集計pivot売上!$A$83:$A$103,0),MATCH('集計2023年度売上 (New)'!DH$5,集計pivot売上!$83:$83,0)),0)</f>
        <v>0</v>
      </c>
      <c r="DK15" s="57">
        <f>IFERROR(INDEX(集計pivot売上!$177:$196,MATCH('集計2023年度売上 (New)'!$B15,集計pivot売上!$A$177:$A$196,0),MATCH('集計2023年度売上 (New)'!DH$5,集計pivot売上!$177:$177,0)),0)</f>
        <v>0</v>
      </c>
      <c r="DL15" s="58">
        <f>IFERROR(INDEX(集計pivot売上!$151:$170,MATCH('集計2023年度売上 (New)'!$B15,集計pivot売上!$A$151:$A$170,0),MATCH('集計2023年度売上 (New)'!DH$5,集計pivot売上!$151:$151,0)),0)</f>
        <v>0</v>
      </c>
      <c r="DM15" s="150">
        <f>IFERROR(INDEX(集計pivot売上!$230:$247,MATCH('集計2023年度売上 (New)'!$B15,集計pivot売上!$A$230:$A$247,0),MATCH('集計2023年度売上 (New)'!DH$5,集計pivot売上!$230:$230,0)),0)</f>
        <v>0</v>
      </c>
      <c r="DN15" s="151"/>
      <c r="DO15" s="151"/>
      <c r="DP15" s="151"/>
      <c r="DQ15" s="104">
        <f>IFERROR(INDEX(集計pivot売上!$203:$222,MATCH('集計2023年度売上 (New)'!$B15,集計pivot売上!$A$203:$A$222,0),MATCH('集計2023年度売上 (New)'!DH$5,集計pivot売上!$203:$203,0)),0)</f>
        <v>0</v>
      </c>
      <c r="DR15" s="61">
        <f>IFERROR(INDEX(集計pivot売上!$54:$73,MATCH('集計2023年度売上 (New)'!$B15,集計pivot売上!$A$54:$A$73,0),MATCH('集計2023年度売上 (New)'!DH$5,集計pivot売上!$54:$54,0)),0)</f>
        <v>0</v>
      </c>
      <c r="DS15" s="59">
        <f t="shared" si="15"/>
        <v>911950</v>
      </c>
      <c r="DT15" s="54">
        <f>IFERROR(INDEX(集計pivot売上!$3:$22,MATCH('集計2023年度売上 (New)'!$B15,集計pivot売上!$A$3:$A$22,0),MATCH('集計2023年度売上 (New)'!DT$5,集計pivot売上!$3:$3,0)),0)</f>
        <v>0</v>
      </c>
      <c r="DU15" s="55">
        <f>IFERROR(INDEX(集計pivot売上!$28:$47,MATCH('集計2023年度売上 (New)'!$B15,集計pivot売上!$A$28:$A$47,0),MATCH('集計2023年度売上 (New)'!DT$5,集計pivot売上!$28:$28,0)),0)</f>
        <v>0</v>
      </c>
      <c r="DV15" s="56">
        <f>IFERROR(INDEX(集計pivot売上!$83:$103,MATCH('集計2023年度売上 (New)'!$B15,集計pivot売上!$A$83:$A$103,0),MATCH('集計2023年度売上 (New)'!DT$5,集計pivot売上!$83:$83,0)),0)</f>
        <v>0</v>
      </c>
      <c r="DW15" s="57">
        <f>IFERROR(INDEX(集計pivot売上!$177:$196,MATCH('集計2023年度売上 (New)'!$B15,集計pivot売上!$A$177:$A$196,0),MATCH('集計2023年度売上 (New)'!DT$5,集計pivot売上!$177:$177,0)),0)</f>
        <v>0</v>
      </c>
      <c r="DX15" s="58">
        <f>IFERROR(INDEX(集計pivot売上!$151:$170,MATCH('集計2023年度売上 (New)'!$B15,集計pivot売上!$A$151:$A$170,0),MATCH('集計2023年度売上 (New)'!DT$5,集計pivot売上!$151:$151,0)),0)</f>
        <v>0</v>
      </c>
      <c r="DY15" s="150">
        <f>IFERROR(INDEX(集計pivot売上!$230:$247,MATCH('集計2023年度売上 (New)'!$B15,集計pivot売上!$A$230:$A$247,0),MATCH('集計2023年度売上 (New)'!DT$5,集計pivot売上!$230:$230,0)),0)</f>
        <v>0</v>
      </c>
      <c r="DZ15" s="151"/>
      <c r="EA15" s="151"/>
      <c r="EB15" s="151"/>
      <c r="EC15" s="104">
        <f>IFERROR(INDEX(集計pivot売上!$203:$222,MATCH('集計2023年度売上 (New)'!$B15,集計pivot売上!$A$203:$A$222,0),MATCH('集計2023年度売上 (New)'!DT$5,集計pivot売上!$203:$203,0)),0)</f>
        <v>0</v>
      </c>
      <c r="ED15" s="61">
        <f>IFERROR(INDEX(集計pivot売上!$54:$73,MATCH('集計2023年度売上 (New)'!$B15,集計pivot売上!$A$54:$A$73,0),MATCH('集計2023年度売上 (New)'!DT$5,集計pivot売上!$54:$54,0)),0)</f>
        <v>0</v>
      </c>
      <c r="EE15" s="59">
        <f t="shared" si="16"/>
        <v>911950</v>
      </c>
      <c r="EF15" s="54">
        <f>IFERROR(INDEX(集計pivot売上!$3:$22,MATCH('集計2023年度売上 (New)'!$B15,集計pivot売上!$A$3:$A$22,0),MATCH('集計2023年度売上 (New)'!EF$5,集計pivot売上!$3:$3,0)),0)</f>
        <v>0</v>
      </c>
      <c r="EG15" s="55">
        <f>IFERROR(INDEX(集計pivot売上!$28:$47,MATCH('集計2023年度売上 (New)'!$B15,集計pivot売上!$A$28:$A$47,0),MATCH('集計2023年度売上 (New)'!EF$5,集計pivot売上!$28:$28,0)),0)</f>
        <v>0</v>
      </c>
      <c r="EH15" s="56">
        <f>IFERROR(INDEX(集計pivot売上!$83:$103,MATCH('集計2023年度売上 (New)'!$B15,集計pivot売上!$A$83:$A$103,0),MATCH('集計2023年度売上 (New)'!EF$5,集計pivot売上!$83:$83,0)),0)</f>
        <v>0</v>
      </c>
      <c r="EI15" s="57">
        <f>IFERROR(INDEX(集計pivot売上!$177:$196,MATCH('集計2023年度売上 (New)'!$B15,集計pivot売上!$A$177:$A$196,0),MATCH('集計2023年度売上 (New)'!EF$5,集計pivot売上!$177:$177,0)),0)</f>
        <v>0</v>
      </c>
      <c r="EJ15" s="58">
        <f>IFERROR(INDEX(集計pivot売上!$151:$170,MATCH('集計2023年度売上 (New)'!$B15,集計pivot売上!$A$151:$A$170,0),MATCH('集計2023年度売上 (New)'!EF$5,集計pivot売上!$151:$151,0)),0)</f>
        <v>0</v>
      </c>
      <c r="EK15" s="150">
        <f>IFERROR(INDEX(集計pivot売上!$230:$247,MATCH('集計2023年度売上 (New)'!$B15,集計pivot売上!$A$230:$A$247,0),MATCH('集計2023年度売上 (New)'!EF$5,集計pivot売上!$230:$230,0)),0)</f>
        <v>0</v>
      </c>
      <c r="EL15" s="151"/>
      <c r="EM15" s="151"/>
      <c r="EN15" s="151"/>
      <c r="EO15" s="104">
        <f>IFERROR(INDEX(集計pivot売上!$203:$222,MATCH('集計2023年度売上 (New)'!$B15,集計pivot売上!$A$203:$A$222,0),MATCH('集計2023年度売上 (New)'!EF$5,集計pivot売上!$203:$203,0)),0)</f>
        <v>0</v>
      </c>
      <c r="EP15" s="61">
        <f>IFERROR(INDEX(集計pivot売上!$54:$73,MATCH('集計2023年度売上 (New)'!$B15,集計pivot売上!$A$54:$A$73,0),MATCH('集計2023年度売上 (New)'!EF$5,集計pivot売上!$54:$54,0)),0)</f>
        <v>0</v>
      </c>
      <c r="EQ15" s="63">
        <f t="shared" si="17"/>
        <v>911950</v>
      </c>
      <c r="ES15" t="str">
        <f t="shared" si="0"/>
        <v>ウイスキー</v>
      </c>
      <c r="ET15" s="46">
        <f t="shared" si="18"/>
        <v>911950</v>
      </c>
      <c r="EU15" s="46">
        <f t="shared" si="2"/>
        <v>0</v>
      </c>
      <c r="EV15" s="46">
        <f t="shared" si="3"/>
        <v>0</v>
      </c>
      <c r="EW15" s="46">
        <f t="shared" si="19"/>
        <v>911950</v>
      </c>
      <c r="EY15" s="46">
        <f t="shared" si="4"/>
        <v>911950</v>
      </c>
      <c r="EZ15" s="46">
        <f t="shared" si="5"/>
        <v>0</v>
      </c>
      <c r="FA15" s="46">
        <f t="shared" si="6"/>
        <v>0</v>
      </c>
      <c r="FB15" s="46">
        <f t="shared" si="20"/>
        <v>911950</v>
      </c>
      <c r="FC15" s="46">
        <f t="shared" si="21"/>
        <v>0</v>
      </c>
    </row>
    <row r="16" spans="2:159" s="46" customFormat="1" x14ac:dyDescent="0.55000000000000004">
      <c r="B16" s="52" t="str">
        <f>'master（記入例）'!AL12</f>
        <v>ブランデー</v>
      </c>
      <c r="C16" s="53">
        <v>156025</v>
      </c>
      <c r="D16" s="54">
        <f>IFERROR(INDEX(集計pivot売上!$3:$22,MATCH('集計2023年度売上 (New)'!$B16,集計pivot売上!$A$3:$A$22,0),MATCH('集計2023年度売上 (New)'!D$5,集計pivot売上!$3:$3,0)),0)</f>
        <v>0</v>
      </c>
      <c r="E16" s="55">
        <f>IFERROR(INDEX(集計pivot売上!$28:$47,MATCH('集計2023年度売上 (New)'!$B16,集計pivot売上!$A$28:$A$47,0),MATCH('集計2023年度売上 (New)'!D$5,集計pivot売上!$28:$28,0)),0)</f>
        <v>0</v>
      </c>
      <c r="F16" s="56">
        <f>IFERROR(INDEX(集計pivot売上!$83:$103,MATCH('集計2023年度売上 (New)'!$B16,集計pivot売上!$A$83:$A$103,0),MATCH('集計2023年度売上 (New)'!D$5,集計pivot売上!$83:$83,0)),0)</f>
        <v>0</v>
      </c>
      <c r="G16" s="57">
        <f>IFERROR(INDEX(集計pivot売上!$177:$196,MATCH('集計2023年度売上 (New)'!$B16,集計pivot売上!$A$177:$A$196,0),MATCH('集計2023年度売上 (New)'!D$5,集計pivot売上!$177:$177,0)),0)</f>
        <v>0</v>
      </c>
      <c r="H16" s="58">
        <f>IFERROR(INDEX(集計pivot売上!$151:$170,MATCH('集計2023年度売上 (New)'!$B16,集計pivot売上!$A$151:$A$170,0),MATCH('集計2023年度売上 (New)'!D$5,集計pivot売上!$151:$151,0)),0)</f>
        <v>0</v>
      </c>
      <c r="I16" s="150">
        <f>IFERROR(INDEX(集計pivot売上!$230:$247,MATCH('集計2023年度売上 (New)'!$B16,集計pivot売上!$A$230:$A$247,0),MATCH('集計2023年度売上 (New)'!D$5,集計pivot売上!$230:$230,0)),0)</f>
        <v>0</v>
      </c>
      <c r="J16" s="151"/>
      <c r="K16" s="151"/>
      <c r="L16" s="151"/>
      <c r="M16" s="58">
        <f>IFERROR(INDEX(集計pivot売上!$203:$222,MATCH('集計2023年度売上 (New)'!$B16,集計pivot売上!$A$203:$A$222,0),MATCH('集計2023年度売上 (New)'!D$5,集計pivot売上!$203:$203,0)),0)</f>
        <v>0</v>
      </c>
      <c r="N16" s="61">
        <f>IFERROR(INDEX(集計pivot売上!$54:$73,MATCH('集計2023年度売上 (New)'!$B16,集計pivot売上!$A$54:$A$73,0),MATCH('集計2023年度売上 (New)'!D$5,集計pivot売上!$54:$54,0)),0)</f>
        <v>0</v>
      </c>
      <c r="O16" s="59">
        <f t="shared" si="7"/>
        <v>156025</v>
      </c>
      <c r="P16" s="54">
        <f>IFERROR(INDEX(集計pivot売上!$3:$22,MATCH('集計2023年度売上 (New)'!$B16,集計pivot売上!$A$3:$A$22,0),MATCH('集計2023年度売上 (New)'!P$5,集計pivot売上!$3:$3,0)),0)</f>
        <v>0</v>
      </c>
      <c r="Q16" s="55">
        <f>IFERROR(INDEX(集計pivot売上!$28:$47,MATCH('集計2023年度売上 (New)'!$B16,集計pivot売上!$A$28:$A$47,0),MATCH('集計2023年度売上 (New)'!P$5,集計pivot売上!$28:$28,0)),0)</f>
        <v>0</v>
      </c>
      <c r="R16" s="56">
        <f>IFERROR(INDEX(集計pivot売上!$83:$103,MATCH('集計2023年度売上 (New)'!$B16,集計pivot売上!$A$83:$A$103,0),MATCH('集計2023年度売上 (New)'!P$5,集計pivot売上!$83:$83,0)),0)</f>
        <v>0</v>
      </c>
      <c r="S16" s="57">
        <f>IFERROR(INDEX(集計pivot売上!$177:$196,MATCH('集計2023年度売上 (New)'!$B16,集計pivot売上!$A$177:$A$196,0),MATCH('集計2023年度売上 (New)'!P$5,集計pivot売上!$177:$177,0)),0)</f>
        <v>0</v>
      </c>
      <c r="T16" s="58">
        <f>IFERROR(INDEX(集計pivot売上!$151:$170,MATCH('集計2023年度売上 (New)'!$B16,集計pivot売上!$A$151:$A$170,0),MATCH('集計2023年度売上 (New)'!P$5,集計pivot売上!$151:$151,0)),0)</f>
        <v>0</v>
      </c>
      <c r="U16" s="150">
        <f>IFERROR(INDEX(集計pivot売上!$230:$247,MATCH('集計2023年度売上 (New)'!$B16,集計pivot売上!$A$230:$A$247,0),MATCH('集計2023年度売上 (New)'!P$5,集計pivot売上!$230:$230,0)),0)</f>
        <v>0</v>
      </c>
      <c r="V16" s="151"/>
      <c r="W16" s="151"/>
      <c r="X16" s="151"/>
      <c r="Y16" s="104">
        <f>IFERROR(INDEX(集計pivot売上!$203:$222,MATCH('集計2023年度売上 (New)'!$B16,集計pivot売上!$A$203:$A$222,0),MATCH('集計2023年度売上 (New)'!P$5,集計pivot売上!$203:$203,0)),0)</f>
        <v>0</v>
      </c>
      <c r="Z16" s="61">
        <f>IFERROR(INDEX(集計pivot売上!$54:$73,MATCH('集計2023年度売上 (New)'!$B16,集計pivot売上!$A$54:$A$73,0),MATCH('集計2023年度売上 (New)'!P$5,集計pivot売上!$54:$54,0)),0)</f>
        <v>0</v>
      </c>
      <c r="AA16" s="59">
        <f t="shared" si="8"/>
        <v>156025</v>
      </c>
      <c r="AB16" s="54">
        <f>IFERROR(INDEX(集計pivot売上!$3:$22,MATCH('集計2023年度売上 (New)'!$B16,集計pivot売上!$A$3:$A$22,0),MATCH('集計2023年度売上 (New)'!AB$5,集計pivot売上!$3:$3,0)),0)</f>
        <v>0</v>
      </c>
      <c r="AC16" s="55">
        <f>IFERROR(INDEX(集計pivot売上!$28:$47,MATCH('集計2023年度売上 (New)'!$B16,集計pivot売上!$A$28:$A$47,0),MATCH('集計2023年度売上 (New)'!AB$5,集計pivot売上!$28:$28,0)),0)</f>
        <v>0</v>
      </c>
      <c r="AD16" s="56">
        <f>IFERROR(INDEX(集計pivot売上!$83:$103,MATCH('集計2023年度売上 (New)'!$B16,集計pivot売上!$A$83:$A$103,0),MATCH('集計2023年度売上 (New)'!AB$5,集計pivot売上!$83:$83,0)),0)</f>
        <v>0</v>
      </c>
      <c r="AE16" s="57">
        <f>IFERROR(INDEX(集計pivot売上!$177:$196,MATCH('集計2023年度売上 (New)'!$B16,集計pivot売上!$A$177:$A$196,0),MATCH('集計2023年度売上 (New)'!AB$5,集計pivot売上!$177:$177,0)),0)</f>
        <v>0</v>
      </c>
      <c r="AF16" s="58">
        <f>IFERROR(INDEX(集計pivot売上!$151:$170,MATCH('集計2023年度売上 (New)'!$B16,集計pivot売上!$A$151:$A$170,0),MATCH('集計2023年度売上 (New)'!AB$5,集計pivot売上!$151:$151,0)),0)</f>
        <v>0</v>
      </c>
      <c r="AG16" s="150">
        <f>IFERROR(INDEX(集計pivot売上!$230:$247,MATCH('集計2023年度売上 (New)'!$B16,集計pivot売上!$A$230:$A$247,0),MATCH('集計2023年度売上 (New)'!AB$5,集計pivot売上!$230:$230,0)),0)</f>
        <v>0</v>
      </c>
      <c r="AH16" s="151"/>
      <c r="AI16" s="151"/>
      <c r="AJ16" s="151"/>
      <c r="AK16" s="104">
        <f>IFERROR(INDEX(集計pivot売上!$203:$222,MATCH('集計2023年度売上 (New)'!$B16,集計pivot売上!$A$203:$A$222,0),MATCH('集計2023年度売上 (New)'!AB$5,集計pivot売上!$203:$203,0)),0)</f>
        <v>0</v>
      </c>
      <c r="AL16" s="61">
        <f>IFERROR(INDEX(集計pivot売上!$54:$73,MATCH('集計2023年度売上 (New)'!$B16,集計pivot売上!$A$54:$A$73,0),MATCH('集計2023年度売上 (New)'!AB$5,集計pivot売上!$54:$54,0)),0)</f>
        <v>0</v>
      </c>
      <c r="AM16" s="59">
        <f t="shared" si="9"/>
        <v>156025</v>
      </c>
      <c r="AN16" s="54">
        <f>IFERROR(INDEX(集計pivot売上!$3:$22,MATCH('集計2023年度売上 (New)'!$B16,集計pivot売上!$A$3:$A$22,0),MATCH('集計2023年度売上 (New)'!AN$5,集計pivot売上!$3:$3,0)),0)</f>
        <v>0</v>
      </c>
      <c r="AO16" s="55">
        <f>IFERROR(INDEX(集計pivot売上!$28:$47,MATCH('集計2023年度売上 (New)'!$B16,集計pivot売上!$A$28:$A$47,0),MATCH('集計2023年度売上 (New)'!AN$5,集計pivot売上!$28:$28,0)),0)</f>
        <v>0</v>
      </c>
      <c r="AP16" s="56">
        <f>IFERROR(INDEX(集計pivot売上!$83:$103,MATCH('集計2023年度売上 (New)'!$B16,集計pivot売上!$A$83:$A$103,0),MATCH('集計2023年度売上 (New)'!AN$5,集計pivot売上!$83:$83,0)),0)</f>
        <v>0</v>
      </c>
      <c r="AQ16" s="57">
        <f>IFERROR(INDEX(集計pivot売上!$177:$196,MATCH('集計2023年度売上 (New)'!$B16,集計pivot売上!$A$177:$A$196,0),MATCH('集計2023年度売上 (New)'!AN$5,集計pivot売上!$177:$177,0)),0)</f>
        <v>0</v>
      </c>
      <c r="AR16" s="58">
        <f>IFERROR(INDEX(集計pivot売上!$151:$170,MATCH('集計2023年度売上 (New)'!$B16,集計pivot売上!$A$151:$A$170,0),MATCH('集計2023年度売上 (New)'!AN$5,集計pivot売上!$151:$151,0)),0)</f>
        <v>0</v>
      </c>
      <c r="AS16" s="150">
        <f>IFERROR(INDEX(集計pivot売上!$230:$247,MATCH('集計2023年度売上 (New)'!$B16,集計pivot売上!$A$230:$A$247,0),MATCH('集計2023年度売上 (New)'!AN$5,集計pivot売上!$230:$230,0)),0)</f>
        <v>0</v>
      </c>
      <c r="AT16" s="151"/>
      <c r="AU16" s="151"/>
      <c r="AV16" s="151"/>
      <c r="AW16" s="104">
        <f>IFERROR(INDEX(集計pivot売上!$203:$222,MATCH('集計2023年度売上 (New)'!$B16,集計pivot売上!$A$203:$A$222,0),MATCH('集計2023年度売上 (New)'!AN$5,集計pivot売上!$203:$203,0)),0)</f>
        <v>0</v>
      </c>
      <c r="AX16" s="61">
        <f>IFERROR(INDEX(集計pivot売上!$54:$73,MATCH('集計2023年度売上 (New)'!$B16,集計pivot売上!$A$54:$A$73,0),MATCH('集計2023年度売上 (New)'!AN$5,集計pivot売上!$54:$54,0)),0)</f>
        <v>0</v>
      </c>
      <c r="AY16" s="59">
        <f t="shared" si="10"/>
        <v>156025</v>
      </c>
      <c r="AZ16" s="54">
        <f>IFERROR(INDEX(集計pivot売上!$3:$22,MATCH('集計2023年度売上 (New)'!$B16,集計pivot売上!$A$3:$A$22,0),MATCH('集計2023年度売上 (New)'!AZ$5,集計pivot売上!$3:$3,0)),0)</f>
        <v>0</v>
      </c>
      <c r="BA16" s="55">
        <f>IFERROR(INDEX(集計pivot売上!$28:$47,MATCH('集計2023年度売上 (New)'!$B16,集計pivot売上!$A$28:$A$47,0),MATCH('集計2023年度売上 (New)'!AZ$5,集計pivot売上!$28:$28,0)),0)</f>
        <v>0</v>
      </c>
      <c r="BB16" s="56">
        <f>IFERROR(INDEX(集計pivot売上!$83:$103,MATCH('集計2023年度売上 (New)'!$B16,集計pivot売上!$A$83:$A$103,0),MATCH('集計2023年度売上 (New)'!AZ$5,集計pivot売上!$83:$83,0)),0)</f>
        <v>0</v>
      </c>
      <c r="BC16" s="57">
        <f>IFERROR(INDEX(集計pivot売上!$177:$196,MATCH('集計2023年度売上 (New)'!$B16,集計pivot売上!$A$177:$A$196,0),MATCH('集計2023年度売上 (New)'!AZ$5,集計pivot売上!$177:$177,0)),0)</f>
        <v>0</v>
      </c>
      <c r="BD16" s="58">
        <f>IFERROR(INDEX(集計pivot売上!$151:$170,MATCH('集計2023年度売上 (New)'!$B16,集計pivot売上!$A$151:$A$170,0),MATCH('集計2023年度売上 (New)'!AZ$5,集計pivot売上!$151:$151,0)),0)</f>
        <v>0</v>
      </c>
      <c r="BE16" s="150">
        <f>IFERROR(INDEX(集計pivot売上!$230:$247,MATCH('集計2023年度売上 (New)'!$B16,集計pivot売上!$A$230:$A$247,0),MATCH('集計2023年度売上 (New)'!AZ$5,集計pivot売上!$230:$230,0)),0)</f>
        <v>0</v>
      </c>
      <c r="BF16" s="151"/>
      <c r="BG16" s="151"/>
      <c r="BH16" s="151"/>
      <c r="BI16" s="104">
        <f>IFERROR(INDEX(集計pivot売上!$203:$222,MATCH('集計2023年度売上 (New)'!$B16,集計pivot売上!$A$203:$A$222,0),MATCH('集計2023年度売上 (New)'!AZ$5,集計pivot売上!$203:$203,0)),0)</f>
        <v>0</v>
      </c>
      <c r="BJ16" s="61">
        <f>IFERROR(INDEX(集計pivot売上!$54:$73,MATCH('集計2023年度売上 (New)'!$B16,集計pivot売上!$A$54:$A$73,0),MATCH('集計2023年度売上 (New)'!AZ$5,集計pivot売上!$54:$54,0)),0)</f>
        <v>0</v>
      </c>
      <c r="BK16" s="59">
        <f t="shared" si="1"/>
        <v>156025</v>
      </c>
      <c r="BL16" s="54">
        <f>IFERROR(INDEX(集計pivot売上!$3:$22,MATCH('集計2023年度売上 (New)'!$B16,集計pivot売上!$A$3:$A$22,0),MATCH('集計2023年度売上 (New)'!BL$5,集計pivot売上!$3:$3,0)),0)</f>
        <v>0</v>
      </c>
      <c r="BM16" s="55">
        <f>IFERROR(INDEX(集計pivot売上!$28:$47,MATCH('集計2023年度売上 (New)'!$B16,集計pivot売上!$A$28:$A$47,0),MATCH('集計2023年度売上 (New)'!BL$5,集計pivot売上!$28:$28,0)),0)</f>
        <v>0</v>
      </c>
      <c r="BN16" s="56">
        <f>IFERROR(INDEX(集計pivot売上!$83:$103,MATCH('集計2023年度売上 (New)'!$B16,集計pivot売上!$A$83:$A$103,0),MATCH('集計2023年度売上 (New)'!BL$5,集計pivot売上!$83:$83,0)),0)</f>
        <v>0</v>
      </c>
      <c r="BO16" s="57">
        <f>IFERROR(INDEX(集計pivot売上!$177:$196,MATCH('集計2023年度売上 (New)'!$B16,集計pivot売上!$A$177:$A$196,0),MATCH('集計2023年度売上 (New)'!BL$5,集計pivot売上!$177:$177,0)),0)</f>
        <v>0</v>
      </c>
      <c r="BP16" s="58">
        <f>IFERROR(INDEX(集計pivot売上!$151:$170,MATCH('集計2023年度売上 (New)'!$B16,集計pivot売上!$A$151:$A$170,0),MATCH('集計2023年度売上 (New)'!BL$5,集計pivot売上!$151:$151,0)),0)</f>
        <v>0</v>
      </c>
      <c r="BQ16" s="150">
        <f>IFERROR(INDEX(集計pivot売上!$230:$247,MATCH('集計2023年度売上 (New)'!$B16,集計pivot売上!$A$230:$A$247,0),MATCH('集計2023年度売上 (New)'!BL$5,集計pivot売上!$230:$230,0)),0)</f>
        <v>0</v>
      </c>
      <c r="BR16" s="151"/>
      <c r="BS16" s="151"/>
      <c r="BT16" s="151"/>
      <c r="BU16" s="104">
        <f>IFERROR(INDEX(集計pivot売上!$203:$222,MATCH('集計2023年度売上 (New)'!$B16,集計pivot売上!$A$203:$A$222,0),MATCH('集計2023年度売上 (New)'!BL$5,集計pivot売上!$203:$203,0)),0)</f>
        <v>0</v>
      </c>
      <c r="BV16" s="61">
        <f>IFERROR(INDEX(集計pivot売上!$54:$73,MATCH('集計2023年度売上 (New)'!$B16,集計pivot売上!$A$54:$A$73,0),MATCH('集計2023年度売上 (New)'!BL$5,集計pivot売上!$54:$54,0)),0)</f>
        <v>0</v>
      </c>
      <c r="BW16" s="59">
        <f t="shared" si="11"/>
        <v>156025</v>
      </c>
      <c r="BX16" s="54">
        <f>IFERROR(INDEX(集計pivot売上!$3:$22,MATCH('集計2023年度売上 (New)'!$B16,集計pivot売上!$A$3:$A$22,0),MATCH('集計2023年度売上 (New)'!BX$5,集計pivot売上!$3:$3,0)),0)</f>
        <v>0</v>
      </c>
      <c r="BY16" s="55">
        <f>IFERROR(INDEX(集計pivot売上!$28:$47,MATCH('集計2023年度売上 (New)'!$B16,集計pivot売上!$A$28:$A$47,0),MATCH('集計2023年度売上 (New)'!BX$5,集計pivot売上!$28:$28,0)),0)</f>
        <v>0</v>
      </c>
      <c r="BZ16" s="56">
        <f>IFERROR(INDEX(集計pivot売上!$83:$103,MATCH('集計2023年度売上 (New)'!$B16,集計pivot売上!$A$83:$A$103,0),MATCH('集計2023年度売上 (New)'!BX$5,集計pivot売上!$83:$83,0)),0)</f>
        <v>0</v>
      </c>
      <c r="CA16" s="57">
        <f>IFERROR(INDEX(集計pivot売上!$177:$196,MATCH('集計2023年度売上 (New)'!$B16,集計pivot売上!$A$177:$A$196,0),MATCH('集計2023年度売上 (New)'!BX$5,集計pivot売上!$177:$177,0)),0)</f>
        <v>0</v>
      </c>
      <c r="CB16" s="58">
        <f>IFERROR(INDEX(集計pivot売上!$151:$170,MATCH('集計2023年度売上 (New)'!$B16,集計pivot売上!$A$151:$A$170,0),MATCH('集計2023年度売上 (New)'!BX$5,集計pivot売上!$151:$151,0)),0)</f>
        <v>0</v>
      </c>
      <c r="CC16" s="150">
        <f>IFERROR(INDEX(集計pivot売上!$230:$247,MATCH('集計2023年度売上 (New)'!$B16,集計pivot売上!$A$230:$A$247,0),MATCH('集計2023年度売上 (New)'!BX$5,集計pivot売上!$230:$230,0)),0)</f>
        <v>0</v>
      </c>
      <c r="CD16" s="151"/>
      <c r="CE16" s="151"/>
      <c r="CF16" s="151"/>
      <c r="CG16" s="104">
        <f>IFERROR(INDEX(集計pivot売上!$203:$222,MATCH('集計2023年度売上 (New)'!$B16,集計pivot売上!$A$203:$A$222,0),MATCH('集計2023年度売上 (New)'!BX$5,集計pivot売上!$203:$203,0)),0)</f>
        <v>0</v>
      </c>
      <c r="CH16" s="61">
        <f>IFERROR(INDEX(集計pivot売上!$54:$73,MATCH('集計2023年度売上 (New)'!$B16,集計pivot売上!$A$54:$A$73,0),MATCH('集計2023年度売上 (New)'!BX$5,集計pivot売上!$54:$54,0)),0)</f>
        <v>0</v>
      </c>
      <c r="CI16" s="59">
        <f t="shared" si="12"/>
        <v>156025</v>
      </c>
      <c r="CJ16" s="54">
        <f>IFERROR(INDEX(集計pivot売上!$3:$22,MATCH('集計2023年度売上 (New)'!$B16,集計pivot売上!$A$3:$A$22,0),MATCH('集計2023年度売上 (New)'!CJ$5,集計pivot売上!$3:$3,0)),0)</f>
        <v>0</v>
      </c>
      <c r="CK16" s="55">
        <f>IFERROR(INDEX(集計pivot売上!$28:$47,MATCH('集計2023年度売上 (New)'!$B16,集計pivot売上!$A$28:$A$47,0),MATCH('集計2023年度売上 (New)'!CJ$5,集計pivot売上!$28:$28,0)),0)</f>
        <v>0</v>
      </c>
      <c r="CL16" s="56">
        <f>IFERROR(INDEX(集計pivot売上!$83:$103,MATCH('集計2023年度売上 (New)'!$B16,集計pivot売上!$A$83:$A$103,0),MATCH('集計2023年度売上 (New)'!CJ$5,集計pivot売上!$83:$83,0)),0)</f>
        <v>0</v>
      </c>
      <c r="CM16" s="57">
        <f>IFERROR(INDEX(集計pivot売上!$177:$196,MATCH('集計2023年度売上 (New)'!$B16,集計pivot売上!$A$177:$A$196,0),MATCH('集計2023年度売上 (New)'!CJ$5,集計pivot売上!$177:$177,0)),0)</f>
        <v>0</v>
      </c>
      <c r="CN16" s="58">
        <f>IFERROR(INDEX(集計pivot売上!$151:$170,MATCH('集計2023年度売上 (New)'!$B16,集計pivot売上!$A$151:$A$170,0),MATCH('集計2023年度売上 (New)'!CJ$5,集計pivot売上!$151:$151,0)),0)</f>
        <v>0</v>
      </c>
      <c r="CO16" s="150">
        <f>IFERROR(INDEX(集計pivot売上!$230:$247,MATCH('集計2023年度売上 (New)'!$B16,集計pivot売上!$A$230:$A$247,0),MATCH('集計2023年度売上 (New)'!CJ$5,集計pivot売上!$230:$230,0)),0)</f>
        <v>0</v>
      </c>
      <c r="CP16" s="151"/>
      <c r="CQ16" s="151"/>
      <c r="CR16" s="151"/>
      <c r="CS16" s="104">
        <f>IFERROR(INDEX(集計pivot売上!$203:$222,MATCH('集計2023年度売上 (New)'!$B16,集計pivot売上!$A$203:$A$222,0),MATCH('集計2023年度売上 (New)'!CJ$5,集計pivot売上!$203:$203,0)),0)</f>
        <v>0</v>
      </c>
      <c r="CT16" s="61">
        <f>IFERROR(INDEX(集計pivot売上!$54:$73,MATCH('集計2023年度売上 (New)'!$B16,集計pivot売上!$A$54:$A$73,0),MATCH('集計2023年度売上 (New)'!CJ$5,集計pivot売上!$54:$54,0)),0)</f>
        <v>0</v>
      </c>
      <c r="CU16" s="59">
        <f t="shared" si="13"/>
        <v>156025</v>
      </c>
      <c r="CV16" s="54">
        <f>IFERROR(INDEX(集計pivot売上!$3:$22,MATCH('集計2023年度売上 (New)'!$B16,集計pivot売上!$A$3:$A$22,0),MATCH('集計2023年度売上 (New)'!CV$5,集計pivot売上!$3:$3,0)),0)</f>
        <v>0</v>
      </c>
      <c r="CW16" s="55">
        <f>IFERROR(INDEX(集計pivot売上!$28:$47,MATCH('集計2023年度売上 (New)'!$B16,集計pivot売上!$A$28:$A$47,0),MATCH('集計2023年度売上 (New)'!CV$5,集計pivot売上!$28:$28,0)),0)</f>
        <v>0</v>
      </c>
      <c r="CX16" s="56">
        <f>IFERROR(INDEX(集計pivot売上!$83:$103,MATCH('集計2023年度売上 (New)'!$B16,集計pivot売上!$A$83:$A$103,0),MATCH('集計2023年度売上 (New)'!CV$5,集計pivot売上!$83:$83,0)),0)</f>
        <v>0</v>
      </c>
      <c r="CY16" s="57">
        <f>IFERROR(INDEX(集計pivot売上!$177:$196,MATCH('集計2023年度売上 (New)'!$B16,集計pivot売上!$A$177:$A$196,0),MATCH('集計2023年度売上 (New)'!CV$5,集計pivot売上!$177:$177,0)),0)</f>
        <v>0</v>
      </c>
      <c r="CZ16" s="58">
        <f>IFERROR(INDEX(集計pivot売上!$151:$170,MATCH('集計2023年度売上 (New)'!$B16,集計pivot売上!$A$151:$A$170,0),MATCH('集計2023年度売上 (New)'!CV$5,集計pivot売上!$151:$151,0)),0)</f>
        <v>0</v>
      </c>
      <c r="DA16" s="150">
        <f>IFERROR(INDEX(集計pivot売上!$230:$247,MATCH('集計2023年度売上 (New)'!$B16,集計pivot売上!$A$230:$A$247,0),MATCH('集計2023年度売上 (New)'!CV$5,集計pivot売上!$230:$230,0)),0)</f>
        <v>0</v>
      </c>
      <c r="DB16" s="151"/>
      <c r="DC16" s="151"/>
      <c r="DD16" s="151"/>
      <c r="DE16" s="104">
        <f>IFERROR(INDEX(集計pivot売上!$203:$222,MATCH('集計2023年度売上 (New)'!$B16,集計pivot売上!$A$203:$A$222,0),MATCH('集計2023年度売上 (New)'!CV$5,集計pivot売上!$203:$203,0)),0)</f>
        <v>0</v>
      </c>
      <c r="DF16" s="61">
        <f>IFERROR(INDEX(集計pivot売上!$54:$73,MATCH('集計2023年度売上 (New)'!$B16,集計pivot売上!$A$54:$A$73,0),MATCH('集計2023年度売上 (New)'!CV$5,集計pivot売上!$54:$54,0)),0)</f>
        <v>0</v>
      </c>
      <c r="DG16" s="59">
        <f t="shared" si="14"/>
        <v>156025</v>
      </c>
      <c r="DH16" s="54">
        <f>IFERROR(INDEX(集計pivot売上!$3:$22,MATCH('集計2023年度売上 (New)'!$B16,集計pivot売上!$A$3:$A$22,0),MATCH('集計2023年度売上 (New)'!DH$5,集計pivot売上!$3:$3,0)),0)</f>
        <v>0</v>
      </c>
      <c r="DI16" s="55">
        <f>IFERROR(INDEX(集計pivot売上!$28:$47,MATCH('集計2023年度売上 (New)'!$B16,集計pivot売上!$A$28:$A$47,0),MATCH('集計2023年度売上 (New)'!DH$5,集計pivot売上!$28:$28,0)),0)</f>
        <v>0</v>
      </c>
      <c r="DJ16" s="56">
        <f>IFERROR(INDEX(集計pivot売上!$83:$103,MATCH('集計2023年度売上 (New)'!$B16,集計pivot売上!$A$83:$A$103,0),MATCH('集計2023年度売上 (New)'!DH$5,集計pivot売上!$83:$83,0)),0)</f>
        <v>0</v>
      </c>
      <c r="DK16" s="57">
        <f>IFERROR(INDEX(集計pivot売上!$177:$196,MATCH('集計2023年度売上 (New)'!$B16,集計pivot売上!$A$177:$A$196,0),MATCH('集計2023年度売上 (New)'!DH$5,集計pivot売上!$177:$177,0)),0)</f>
        <v>0</v>
      </c>
      <c r="DL16" s="58">
        <f>IFERROR(INDEX(集計pivot売上!$151:$170,MATCH('集計2023年度売上 (New)'!$B16,集計pivot売上!$A$151:$A$170,0),MATCH('集計2023年度売上 (New)'!DH$5,集計pivot売上!$151:$151,0)),0)</f>
        <v>0</v>
      </c>
      <c r="DM16" s="150">
        <f>IFERROR(INDEX(集計pivot売上!$230:$247,MATCH('集計2023年度売上 (New)'!$B16,集計pivot売上!$A$230:$A$247,0),MATCH('集計2023年度売上 (New)'!DH$5,集計pivot売上!$230:$230,0)),0)</f>
        <v>0</v>
      </c>
      <c r="DN16" s="151"/>
      <c r="DO16" s="151"/>
      <c r="DP16" s="151"/>
      <c r="DQ16" s="104">
        <f>IFERROR(INDEX(集計pivot売上!$203:$222,MATCH('集計2023年度売上 (New)'!$B16,集計pivot売上!$A$203:$A$222,0),MATCH('集計2023年度売上 (New)'!DH$5,集計pivot売上!$203:$203,0)),0)</f>
        <v>0</v>
      </c>
      <c r="DR16" s="61">
        <f>IFERROR(INDEX(集計pivot売上!$54:$73,MATCH('集計2023年度売上 (New)'!$B16,集計pivot売上!$A$54:$A$73,0),MATCH('集計2023年度売上 (New)'!DH$5,集計pivot売上!$54:$54,0)),0)</f>
        <v>0</v>
      </c>
      <c r="DS16" s="59">
        <f t="shared" si="15"/>
        <v>156025</v>
      </c>
      <c r="DT16" s="54">
        <f>IFERROR(INDEX(集計pivot売上!$3:$22,MATCH('集計2023年度売上 (New)'!$B16,集計pivot売上!$A$3:$A$22,0),MATCH('集計2023年度売上 (New)'!DT$5,集計pivot売上!$3:$3,0)),0)</f>
        <v>0</v>
      </c>
      <c r="DU16" s="55">
        <f>IFERROR(INDEX(集計pivot売上!$28:$47,MATCH('集計2023年度売上 (New)'!$B16,集計pivot売上!$A$28:$A$47,0),MATCH('集計2023年度売上 (New)'!DT$5,集計pivot売上!$28:$28,0)),0)</f>
        <v>0</v>
      </c>
      <c r="DV16" s="56">
        <f>IFERROR(INDEX(集計pivot売上!$83:$103,MATCH('集計2023年度売上 (New)'!$B16,集計pivot売上!$A$83:$A$103,0),MATCH('集計2023年度売上 (New)'!DT$5,集計pivot売上!$83:$83,0)),0)</f>
        <v>0</v>
      </c>
      <c r="DW16" s="57">
        <f>IFERROR(INDEX(集計pivot売上!$177:$196,MATCH('集計2023年度売上 (New)'!$B16,集計pivot売上!$A$177:$A$196,0),MATCH('集計2023年度売上 (New)'!DT$5,集計pivot売上!$177:$177,0)),0)</f>
        <v>0</v>
      </c>
      <c r="DX16" s="58">
        <f>IFERROR(INDEX(集計pivot売上!$151:$170,MATCH('集計2023年度売上 (New)'!$B16,集計pivot売上!$A$151:$A$170,0),MATCH('集計2023年度売上 (New)'!DT$5,集計pivot売上!$151:$151,0)),0)</f>
        <v>0</v>
      </c>
      <c r="DY16" s="150">
        <f>IFERROR(INDEX(集計pivot売上!$230:$247,MATCH('集計2023年度売上 (New)'!$B16,集計pivot売上!$A$230:$A$247,0),MATCH('集計2023年度売上 (New)'!DT$5,集計pivot売上!$230:$230,0)),0)</f>
        <v>0</v>
      </c>
      <c r="DZ16" s="151"/>
      <c r="EA16" s="151"/>
      <c r="EB16" s="151"/>
      <c r="EC16" s="104">
        <f>IFERROR(INDEX(集計pivot売上!$203:$222,MATCH('集計2023年度売上 (New)'!$B16,集計pivot売上!$A$203:$A$222,0),MATCH('集計2023年度売上 (New)'!DT$5,集計pivot売上!$203:$203,0)),0)</f>
        <v>0</v>
      </c>
      <c r="ED16" s="61">
        <f>IFERROR(INDEX(集計pivot売上!$54:$73,MATCH('集計2023年度売上 (New)'!$B16,集計pivot売上!$A$54:$A$73,0),MATCH('集計2023年度売上 (New)'!DT$5,集計pivot売上!$54:$54,0)),0)</f>
        <v>0</v>
      </c>
      <c r="EE16" s="59">
        <f t="shared" si="16"/>
        <v>156025</v>
      </c>
      <c r="EF16" s="54">
        <f>IFERROR(INDEX(集計pivot売上!$3:$22,MATCH('集計2023年度売上 (New)'!$B16,集計pivot売上!$A$3:$A$22,0),MATCH('集計2023年度売上 (New)'!EF$5,集計pivot売上!$3:$3,0)),0)</f>
        <v>0</v>
      </c>
      <c r="EG16" s="55">
        <f>IFERROR(INDEX(集計pivot売上!$28:$47,MATCH('集計2023年度売上 (New)'!$B16,集計pivot売上!$A$28:$A$47,0),MATCH('集計2023年度売上 (New)'!EF$5,集計pivot売上!$28:$28,0)),0)</f>
        <v>0</v>
      </c>
      <c r="EH16" s="56">
        <f>IFERROR(INDEX(集計pivot売上!$83:$103,MATCH('集計2023年度売上 (New)'!$B16,集計pivot売上!$A$83:$A$103,0),MATCH('集計2023年度売上 (New)'!EF$5,集計pivot売上!$83:$83,0)),0)</f>
        <v>0</v>
      </c>
      <c r="EI16" s="57">
        <f>IFERROR(INDEX(集計pivot売上!$177:$196,MATCH('集計2023年度売上 (New)'!$B16,集計pivot売上!$A$177:$A$196,0),MATCH('集計2023年度売上 (New)'!EF$5,集計pivot売上!$177:$177,0)),0)</f>
        <v>0</v>
      </c>
      <c r="EJ16" s="58">
        <f>IFERROR(INDEX(集計pivot売上!$151:$170,MATCH('集計2023年度売上 (New)'!$B16,集計pivot売上!$A$151:$A$170,0),MATCH('集計2023年度売上 (New)'!EF$5,集計pivot売上!$151:$151,0)),0)</f>
        <v>0</v>
      </c>
      <c r="EK16" s="150">
        <f>IFERROR(INDEX(集計pivot売上!$230:$247,MATCH('集計2023年度売上 (New)'!$B16,集計pivot売上!$A$230:$A$247,0),MATCH('集計2023年度売上 (New)'!EF$5,集計pivot売上!$230:$230,0)),0)</f>
        <v>0</v>
      </c>
      <c r="EL16" s="151"/>
      <c r="EM16" s="151"/>
      <c r="EN16" s="151"/>
      <c r="EO16" s="104">
        <f>IFERROR(INDEX(集計pivot売上!$203:$222,MATCH('集計2023年度売上 (New)'!$B16,集計pivot売上!$A$203:$A$222,0),MATCH('集計2023年度売上 (New)'!EF$5,集計pivot売上!$203:$203,0)),0)</f>
        <v>0</v>
      </c>
      <c r="EP16" s="61">
        <f>IFERROR(INDEX(集計pivot売上!$54:$73,MATCH('集計2023年度売上 (New)'!$B16,集計pivot売上!$A$54:$A$73,0),MATCH('集計2023年度売上 (New)'!EF$5,集計pivot売上!$54:$54,0)),0)</f>
        <v>0</v>
      </c>
      <c r="EQ16" s="63">
        <f t="shared" si="17"/>
        <v>156025</v>
      </c>
      <c r="ES16" t="str">
        <f t="shared" si="0"/>
        <v>ブランデー</v>
      </c>
      <c r="ET16" s="46">
        <f t="shared" si="18"/>
        <v>156025</v>
      </c>
      <c r="EU16" s="46">
        <f t="shared" si="2"/>
        <v>0</v>
      </c>
      <c r="EV16" s="46">
        <f t="shared" si="3"/>
        <v>0</v>
      </c>
      <c r="EW16" s="46">
        <f t="shared" si="19"/>
        <v>156025</v>
      </c>
      <c r="EY16" s="46">
        <f t="shared" si="4"/>
        <v>156025</v>
      </c>
      <c r="EZ16" s="46">
        <f t="shared" si="5"/>
        <v>0</v>
      </c>
      <c r="FA16" s="46">
        <f t="shared" si="6"/>
        <v>0</v>
      </c>
      <c r="FB16" s="46">
        <f t="shared" si="20"/>
        <v>156025</v>
      </c>
      <c r="FC16" s="46">
        <f t="shared" si="21"/>
        <v>0</v>
      </c>
    </row>
    <row r="17" spans="2:159" s="46" customFormat="1" x14ac:dyDescent="0.55000000000000004">
      <c r="B17" s="52" t="str">
        <f>'master（記入例）'!AL13</f>
        <v>原料用アルコール</v>
      </c>
      <c r="C17" s="53">
        <v>0</v>
      </c>
      <c r="D17" s="54">
        <f>IFERROR(INDEX(集計pivot売上!$3:$22,MATCH('集計2023年度売上 (New)'!$B17,集計pivot売上!$A$3:$A$22,0),MATCH('集計2023年度売上 (New)'!D$5,集計pivot売上!$3:$3,0)),0)</f>
        <v>0</v>
      </c>
      <c r="E17" s="55">
        <f>IFERROR(INDEX(集計pivot売上!$28:$47,MATCH('集計2023年度売上 (New)'!$B17,集計pivot売上!$A$28:$A$47,0),MATCH('集計2023年度売上 (New)'!D$5,集計pivot売上!$28:$28,0)),0)</f>
        <v>0</v>
      </c>
      <c r="F17" s="56">
        <f>IFERROR(INDEX(集計pivot売上!$83:$103,MATCH('集計2023年度売上 (New)'!$B17,集計pivot売上!$A$83:$A$103,0),MATCH('集計2023年度売上 (New)'!D$5,集計pivot売上!$83:$83,0)),0)</f>
        <v>0</v>
      </c>
      <c r="G17" s="57">
        <f>IFERROR(INDEX(集計pivot売上!$177:$196,MATCH('集計2023年度売上 (New)'!$B17,集計pivot売上!$A$177:$A$196,0),MATCH('集計2023年度売上 (New)'!D$5,集計pivot売上!$177:$177,0)),0)</f>
        <v>0</v>
      </c>
      <c r="H17" s="58">
        <f>IFERROR(INDEX(集計pivot売上!$151:$170,MATCH('集計2023年度売上 (New)'!$B17,集計pivot売上!$A$151:$A$170,0),MATCH('集計2023年度売上 (New)'!D$5,集計pivot売上!$151:$151,0)),0)</f>
        <v>0</v>
      </c>
      <c r="I17" s="150">
        <f>IFERROR(INDEX(集計pivot売上!$230:$247,MATCH('集計2023年度売上 (New)'!$B17,集計pivot売上!$A$230:$A$247,0),MATCH('集計2023年度売上 (New)'!D$5,集計pivot売上!$230:$230,0)),0)</f>
        <v>0</v>
      </c>
      <c r="J17" s="151"/>
      <c r="K17" s="151"/>
      <c r="L17" s="151"/>
      <c r="M17" s="58">
        <f>IFERROR(INDEX(集計pivot売上!$203:$222,MATCH('集計2023年度売上 (New)'!$B17,集計pivot売上!$A$203:$A$222,0),MATCH('集計2023年度売上 (New)'!D$5,集計pivot売上!$203:$203,0)),0)</f>
        <v>0</v>
      </c>
      <c r="N17" s="61">
        <f>IFERROR(INDEX(集計pivot売上!$54:$73,MATCH('集計2023年度売上 (New)'!$B17,集計pivot売上!$A$54:$A$73,0),MATCH('集計2023年度売上 (New)'!D$5,集計pivot売上!$54:$54,0)),0)</f>
        <v>0</v>
      </c>
      <c r="O17" s="59">
        <f t="shared" si="7"/>
        <v>0</v>
      </c>
      <c r="P17" s="54">
        <f>IFERROR(INDEX(集計pivot売上!$3:$22,MATCH('集計2023年度売上 (New)'!$B17,集計pivot売上!$A$3:$A$22,0),MATCH('集計2023年度売上 (New)'!P$5,集計pivot売上!$3:$3,0)),0)</f>
        <v>0</v>
      </c>
      <c r="Q17" s="55">
        <f>IFERROR(INDEX(集計pivot売上!$28:$47,MATCH('集計2023年度売上 (New)'!$B17,集計pivot売上!$A$28:$A$47,0),MATCH('集計2023年度売上 (New)'!P$5,集計pivot売上!$28:$28,0)),0)</f>
        <v>0</v>
      </c>
      <c r="R17" s="56">
        <f>IFERROR(INDEX(集計pivot売上!$83:$103,MATCH('集計2023年度売上 (New)'!$B17,集計pivot売上!$A$83:$A$103,0),MATCH('集計2023年度売上 (New)'!P$5,集計pivot売上!$83:$83,0)),0)</f>
        <v>0</v>
      </c>
      <c r="S17" s="57">
        <f>IFERROR(INDEX(集計pivot売上!$177:$196,MATCH('集計2023年度売上 (New)'!$B17,集計pivot売上!$A$177:$A$196,0),MATCH('集計2023年度売上 (New)'!P$5,集計pivot売上!$177:$177,0)),0)</f>
        <v>0</v>
      </c>
      <c r="T17" s="58">
        <f>IFERROR(INDEX(集計pivot売上!$151:$170,MATCH('集計2023年度売上 (New)'!$B17,集計pivot売上!$A$151:$A$170,0),MATCH('集計2023年度売上 (New)'!P$5,集計pivot売上!$151:$151,0)),0)</f>
        <v>0</v>
      </c>
      <c r="U17" s="150">
        <f>IFERROR(INDEX(集計pivot売上!$230:$247,MATCH('集計2023年度売上 (New)'!$B17,集計pivot売上!$A$230:$A$247,0),MATCH('集計2023年度売上 (New)'!P$5,集計pivot売上!$230:$230,0)),0)</f>
        <v>0</v>
      </c>
      <c r="V17" s="151"/>
      <c r="W17" s="151"/>
      <c r="X17" s="151"/>
      <c r="Y17" s="104">
        <f>IFERROR(INDEX(集計pivot売上!$203:$222,MATCH('集計2023年度売上 (New)'!$B17,集計pivot売上!$A$203:$A$222,0),MATCH('集計2023年度売上 (New)'!P$5,集計pivot売上!$203:$203,0)),0)</f>
        <v>0</v>
      </c>
      <c r="Z17" s="61">
        <f>IFERROR(INDEX(集計pivot売上!$54:$73,MATCH('集計2023年度売上 (New)'!$B17,集計pivot売上!$A$54:$A$73,0),MATCH('集計2023年度売上 (New)'!P$5,集計pivot売上!$54:$54,0)),0)</f>
        <v>0</v>
      </c>
      <c r="AA17" s="59">
        <f t="shared" si="8"/>
        <v>0</v>
      </c>
      <c r="AB17" s="54">
        <f>IFERROR(INDEX(集計pivot売上!$3:$22,MATCH('集計2023年度売上 (New)'!$B17,集計pivot売上!$A$3:$A$22,0),MATCH('集計2023年度売上 (New)'!AB$5,集計pivot売上!$3:$3,0)),0)</f>
        <v>0</v>
      </c>
      <c r="AC17" s="55">
        <f>IFERROR(INDEX(集計pivot売上!$28:$47,MATCH('集計2023年度売上 (New)'!$B17,集計pivot売上!$A$28:$A$47,0),MATCH('集計2023年度売上 (New)'!AB$5,集計pivot売上!$28:$28,0)),0)</f>
        <v>0</v>
      </c>
      <c r="AD17" s="56">
        <f>IFERROR(INDEX(集計pivot売上!$83:$103,MATCH('集計2023年度売上 (New)'!$B17,集計pivot売上!$A$83:$A$103,0),MATCH('集計2023年度売上 (New)'!AB$5,集計pivot売上!$83:$83,0)),0)</f>
        <v>0</v>
      </c>
      <c r="AE17" s="57">
        <f>IFERROR(INDEX(集計pivot売上!$177:$196,MATCH('集計2023年度売上 (New)'!$B17,集計pivot売上!$A$177:$A$196,0),MATCH('集計2023年度売上 (New)'!AB$5,集計pivot売上!$177:$177,0)),0)</f>
        <v>0</v>
      </c>
      <c r="AF17" s="58">
        <f>IFERROR(INDEX(集計pivot売上!$151:$170,MATCH('集計2023年度売上 (New)'!$B17,集計pivot売上!$A$151:$A$170,0),MATCH('集計2023年度売上 (New)'!AB$5,集計pivot売上!$151:$151,0)),0)</f>
        <v>0</v>
      </c>
      <c r="AG17" s="150">
        <f>IFERROR(INDEX(集計pivot売上!$230:$247,MATCH('集計2023年度売上 (New)'!$B17,集計pivot売上!$A$230:$A$247,0),MATCH('集計2023年度売上 (New)'!AB$5,集計pivot売上!$230:$230,0)),0)</f>
        <v>0</v>
      </c>
      <c r="AH17" s="151"/>
      <c r="AI17" s="151"/>
      <c r="AJ17" s="151"/>
      <c r="AK17" s="104">
        <f>IFERROR(INDEX(集計pivot売上!$203:$222,MATCH('集計2023年度売上 (New)'!$B17,集計pivot売上!$A$203:$A$222,0),MATCH('集計2023年度売上 (New)'!AB$5,集計pivot売上!$203:$203,0)),0)</f>
        <v>0</v>
      </c>
      <c r="AL17" s="61">
        <f>IFERROR(INDEX(集計pivot売上!$54:$73,MATCH('集計2023年度売上 (New)'!$B17,集計pivot売上!$A$54:$A$73,0),MATCH('集計2023年度売上 (New)'!AB$5,集計pivot売上!$54:$54,0)),0)</f>
        <v>0</v>
      </c>
      <c r="AM17" s="59">
        <f t="shared" si="9"/>
        <v>0</v>
      </c>
      <c r="AN17" s="54">
        <f>IFERROR(INDEX(集計pivot売上!$3:$22,MATCH('集計2023年度売上 (New)'!$B17,集計pivot売上!$A$3:$A$22,0),MATCH('集計2023年度売上 (New)'!AN$5,集計pivot売上!$3:$3,0)),0)</f>
        <v>0</v>
      </c>
      <c r="AO17" s="55">
        <f>IFERROR(INDEX(集計pivot売上!$28:$47,MATCH('集計2023年度売上 (New)'!$B17,集計pivot売上!$A$28:$A$47,0),MATCH('集計2023年度売上 (New)'!AN$5,集計pivot売上!$28:$28,0)),0)</f>
        <v>0</v>
      </c>
      <c r="AP17" s="56">
        <f>IFERROR(INDEX(集計pivot売上!$83:$103,MATCH('集計2023年度売上 (New)'!$B17,集計pivot売上!$A$83:$A$103,0),MATCH('集計2023年度売上 (New)'!AN$5,集計pivot売上!$83:$83,0)),0)</f>
        <v>0</v>
      </c>
      <c r="AQ17" s="57">
        <f>IFERROR(INDEX(集計pivot売上!$177:$196,MATCH('集計2023年度売上 (New)'!$B17,集計pivot売上!$A$177:$A$196,0),MATCH('集計2023年度売上 (New)'!AN$5,集計pivot売上!$177:$177,0)),0)</f>
        <v>0</v>
      </c>
      <c r="AR17" s="58">
        <f>IFERROR(INDEX(集計pivot売上!$151:$170,MATCH('集計2023年度売上 (New)'!$B17,集計pivot売上!$A$151:$A$170,0),MATCH('集計2023年度売上 (New)'!AN$5,集計pivot売上!$151:$151,0)),0)</f>
        <v>0</v>
      </c>
      <c r="AS17" s="150">
        <f>IFERROR(INDEX(集計pivot売上!$230:$247,MATCH('集計2023年度売上 (New)'!$B17,集計pivot売上!$A$230:$A$247,0),MATCH('集計2023年度売上 (New)'!AN$5,集計pivot売上!$230:$230,0)),0)</f>
        <v>0</v>
      </c>
      <c r="AT17" s="151"/>
      <c r="AU17" s="151"/>
      <c r="AV17" s="151"/>
      <c r="AW17" s="104">
        <f>IFERROR(INDEX(集計pivot売上!$203:$222,MATCH('集計2023年度売上 (New)'!$B17,集計pivot売上!$A$203:$A$222,0),MATCH('集計2023年度売上 (New)'!AN$5,集計pivot売上!$203:$203,0)),0)</f>
        <v>0</v>
      </c>
      <c r="AX17" s="61">
        <f>IFERROR(INDEX(集計pivot売上!$54:$73,MATCH('集計2023年度売上 (New)'!$B17,集計pivot売上!$A$54:$A$73,0),MATCH('集計2023年度売上 (New)'!AN$5,集計pivot売上!$54:$54,0)),0)</f>
        <v>0</v>
      </c>
      <c r="AY17" s="59">
        <f t="shared" si="10"/>
        <v>0</v>
      </c>
      <c r="AZ17" s="54">
        <f>IFERROR(INDEX(集計pivot売上!$3:$22,MATCH('集計2023年度売上 (New)'!$B17,集計pivot売上!$A$3:$A$22,0),MATCH('集計2023年度売上 (New)'!AZ$5,集計pivot売上!$3:$3,0)),0)</f>
        <v>0</v>
      </c>
      <c r="BA17" s="55">
        <f>IFERROR(INDEX(集計pivot売上!$28:$47,MATCH('集計2023年度売上 (New)'!$B17,集計pivot売上!$A$28:$A$47,0),MATCH('集計2023年度売上 (New)'!AZ$5,集計pivot売上!$28:$28,0)),0)</f>
        <v>0</v>
      </c>
      <c r="BB17" s="56">
        <f>IFERROR(INDEX(集計pivot売上!$83:$103,MATCH('集計2023年度売上 (New)'!$B17,集計pivot売上!$A$83:$A$103,0),MATCH('集計2023年度売上 (New)'!AZ$5,集計pivot売上!$83:$83,0)),0)</f>
        <v>0</v>
      </c>
      <c r="BC17" s="57">
        <f>IFERROR(INDEX(集計pivot売上!$177:$196,MATCH('集計2023年度売上 (New)'!$B17,集計pivot売上!$A$177:$A$196,0),MATCH('集計2023年度売上 (New)'!AZ$5,集計pivot売上!$177:$177,0)),0)</f>
        <v>0</v>
      </c>
      <c r="BD17" s="58">
        <f>IFERROR(INDEX(集計pivot売上!$151:$170,MATCH('集計2023年度売上 (New)'!$B17,集計pivot売上!$A$151:$A$170,0),MATCH('集計2023年度売上 (New)'!AZ$5,集計pivot売上!$151:$151,0)),0)</f>
        <v>0</v>
      </c>
      <c r="BE17" s="150">
        <f>IFERROR(INDEX(集計pivot売上!$230:$247,MATCH('集計2023年度売上 (New)'!$B17,集計pivot売上!$A$230:$A$247,0),MATCH('集計2023年度売上 (New)'!AZ$5,集計pivot売上!$230:$230,0)),0)</f>
        <v>0</v>
      </c>
      <c r="BF17" s="151"/>
      <c r="BG17" s="151"/>
      <c r="BH17" s="151"/>
      <c r="BI17" s="104">
        <f>IFERROR(INDEX(集計pivot売上!$203:$222,MATCH('集計2023年度売上 (New)'!$B17,集計pivot売上!$A$203:$A$222,0),MATCH('集計2023年度売上 (New)'!AZ$5,集計pivot売上!$203:$203,0)),0)</f>
        <v>0</v>
      </c>
      <c r="BJ17" s="61">
        <f>IFERROR(INDEX(集計pivot売上!$54:$73,MATCH('集計2023年度売上 (New)'!$B17,集計pivot売上!$A$54:$A$73,0),MATCH('集計2023年度売上 (New)'!AZ$5,集計pivot売上!$54:$54,0)),0)</f>
        <v>0</v>
      </c>
      <c r="BK17" s="59">
        <f t="shared" si="1"/>
        <v>0</v>
      </c>
      <c r="BL17" s="54">
        <f>IFERROR(INDEX(集計pivot売上!$3:$22,MATCH('集計2023年度売上 (New)'!$B17,集計pivot売上!$A$3:$A$22,0),MATCH('集計2023年度売上 (New)'!BL$5,集計pivot売上!$3:$3,0)),0)</f>
        <v>0</v>
      </c>
      <c r="BM17" s="55">
        <f>IFERROR(INDEX(集計pivot売上!$28:$47,MATCH('集計2023年度売上 (New)'!$B17,集計pivot売上!$A$28:$A$47,0),MATCH('集計2023年度売上 (New)'!BL$5,集計pivot売上!$28:$28,0)),0)</f>
        <v>0</v>
      </c>
      <c r="BN17" s="56">
        <f>IFERROR(INDEX(集計pivot売上!$83:$103,MATCH('集計2023年度売上 (New)'!$B17,集計pivot売上!$A$83:$A$103,0),MATCH('集計2023年度売上 (New)'!BL$5,集計pivot売上!$83:$83,0)),0)</f>
        <v>0</v>
      </c>
      <c r="BO17" s="57">
        <f>IFERROR(INDEX(集計pivot売上!$177:$196,MATCH('集計2023年度売上 (New)'!$B17,集計pivot売上!$A$177:$A$196,0),MATCH('集計2023年度売上 (New)'!BL$5,集計pivot売上!$177:$177,0)),0)</f>
        <v>0</v>
      </c>
      <c r="BP17" s="58">
        <f>IFERROR(INDEX(集計pivot売上!$151:$170,MATCH('集計2023年度売上 (New)'!$B17,集計pivot売上!$A$151:$A$170,0),MATCH('集計2023年度売上 (New)'!BL$5,集計pivot売上!$151:$151,0)),0)</f>
        <v>0</v>
      </c>
      <c r="BQ17" s="150">
        <f>IFERROR(INDEX(集計pivot売上!$230:$247,MATCH('集計2023年度売上 (New)'!$B17,集計pivot売上!$A$230:$A$247,0),MATCH('集計2023年度売上 (New)'!BL$5,集計pivot売上!$230:$230,0)),0)</f>
        <v>0</v>
      </c>
      <c r="BR17" s="151"/>
      <c r="BS17" s="151"/>
      <c r="BT17" s="151"/>
      <c r="BU17" s="104">
        <f>IFERROR(INDEX(集計pivot売上!$203:$222,MATCH('集計2023年度売上 (New)'!$B17,集計pivot売上!$A$203:$A$222,0),MATCH('集計2023年度売上 (New)'!BL$5,集計pivot売上!$203:$203,0)),0)</f>
        <v>0</v>
      </c>
      <c r="BV17" s="61">
        <f>IFERROR(INDEX(集計pivot売上!$54:$73,MATCH('集計2023年度売上 (New)'!$B17,集計pivot売上!$A$54:$A$73,0),MATCH('集計2023年度売上 (New)'!BL$5,集計pivot売上!$54:$54,0)),0)</f>
        <v>0</v>
      </c>
      <c r="BW17" s="59">
        <f t="shared" si="11"/>
        <v>0</v>
      </c>
      <c r="BX17" s="54">
        <f>IFERROR(INDEX(集計pivot売上!$3:$22,MATCH('集計2023年度売上 (New)'!$B17,集計pivot売上!$A$3:$A$22,0),MATCH('集計2023年度売上 (New)'!BX$5,集計pivot売上!$3:$3,0)),0)</f>
        <v>0</v>
      </c>
      <c r="BY17" s="55">
        <f>IFERROR(INDEX(集計pivot売上!$28:$47,MATCH('集計2023年度売上 (New)'!$B17,集計pivot売上!$A$28:$A$47,0),MATCH('集計2023年度売上 (New)'!BX$5,集計pivot売上!$28:$28,0)),0)</f>
        <v>0</v>
      </c>
      <c r="BZ17" s="56">
        <f>IFERROR(INDEX(集計pivot売上!$83:$103,MATCH('集計2023年度売上 (New)'!$B17,集計pivot売上!$A$83:$A$103,0),MATCH('集計2023年度売上 (New)'!BX$5,集計pivot売上!$83:$83,0)),0)</f>
        <v>0</v>
      </c>
      <c r="CA17" s="57">
        <f>IFERROR(INDEX(集計pivot売上!$177:$196,MATCH('集計2023年度売上 (New)'!$B17,集計pivot売上!$A$177:$A$196,0),MATCH('集計2023年度売上 (New)'!BX$5,集計pivot売上!$177:$177,0)),0)</f>
        <v>0</v>
      </c>
      <c r="CB17" s="58">
        <f>IFERROR(INDEX(集計pivot売上!$151:$170,MATCH('集計2023年度売上 (New)'!$B17,集計pivot売上!$A$151:$A$170,0),MATCH('集計2023年度売上 (New)'!BX$5,集計pivot売上!$151:$151,0)),0)</f>
        <v>0</v>
      </c>
      <c r="CC17" s="150">
        <f>IFERROR(INDEX(集計pivot売上!$230:$247,MATCH('集計2023年度売上 (New)'!$B17,集計pivot売上!$A$230:$A$247,0),MATCH('集計2023年度売上 (New)'!BX$5,集計pivot売上!$230:$230,0)),0)</f>
        <v>0</v>
      </c>
      <c r="CD17" s="151"/>
      <c r="CE17" s="151"/>
      <c r="CF17" s="151"/>
      <c r="CG17" s="104">
        <f>IFERROR(INDEX(集計pivot売上!$203:$222,MATCH('集計2023年度売上 (New)'!$B17,集計pivot売上!$A$203:$A$222,0),MATCH('集計2023年度売上 (New)'!BX$5,集計pivot売上!$203:$203,0)),0)</f>
        <v>0</v>
      </c>
      <c r="CH17" s="61">
        <f>IFERROR(INDEX(集計pivot売上!$54:$73,MATCH('集計2023年度売上 (New)'!$B17,集計pivot売上!$A$54:$A$73,0),MATCH('集計2023年度売上 (New)'!BX$5,集計pivot売上!$54:$54,0)),0)</f>
        <v>0</v>
      </c>
      <c r="CI17" s="59">
        <f t="shared" si="12"/>
        <v>0</v>
      </c>
      <c r="CJ17" s="54">
        <f>IFERROR(INDEX(集計pivot売上!$3:$22,MATCH('集計2023年度売上 (New)'!$B17,集計pivot売上!$A$3:$A$22,0),MATCH('集計2023年度売上 (New)'!CJ$5,集計pivot売上!$3:$3,0)),0)</f>
        <v>0</v>
      </c>
      <c r="CK17" s="55">
        <f>IFERROR(INDEX(集計pivot売上!$28:$47,MATCH('集計2023年度売上 (New)'!$B17,集計pivot売上!$A$28:$A$47,0),MATCH('集計2023年度売上 (New)'!CJ$5,集計pivot売上!$28:$28,0)),0)</f>
        <v>0</v>
      </c>
      <c r="CL17" s="56">
        <f>IFERROR(INDEX(集計pivot売上!$83:$103,MATCH('集計2023年度売上 (New)'!$B17,集計pivot売上!$A$83:$A$103,0),MATCH('集計2023年度売上 (New)'!CJ$5,集計pivot売上!$83:$83,0)),0)</f>
        <v>0</v>
      </c>
      <c r="CM17" s="57">
        <f>IFERROR(INDEX(集計pivot売上!$177:$196,MATCH('集計2023年度売上 (New)'!$B17,集計pivot売上!$A$177:$A$196,0),MATCH('集計2023年度売上 (New)'!CJ$5,集計pivot売上!$177:$177,0)),0)</f>
        <v>0</v>
      </c>
      <c r="CN17" s="58">
        <f>IFERROR(INDEX(集計pivot売上!$151:$170,MATCH('集計2023年度売上 (New)'!$B17,集計pivot売上!$A$151:$A$170,0),MATCH('集計2023年度売上 (New)'!CJ$5,集計pivot売上!$151:$151,0)),0)</f>
        <v>0</v>
      </c>
      <c r="CO17" s="150">
        <f>IFERROR(INDEX(集計pivot売上!$230:$247,MATCH('集計2023年度売上 (New)'!$B17,集計pivot売上!$A$230:$A$247,0),MATCH('集計2023年度売上 (New)'!CJ$5,集計pivot売上!$230:$230,0)),0)</f>
        <v>0</v>
      </c>
      <c r="CP17" s="151"/>
      <c r="CQ17" s="151"/>
      <c r="CR17" s="151"/>
      <c r="CS17" s="104">
        <f>IFERROR(INDEX(集計pivot売上!$203:$222,MATCH('集計2023年度売上 (New)'!$B17,集計pivot売上!$A$203:$A$222,0),MATCH('集計2023年度売上 (New)'!CJ$5,集計pivot売上!$203:$203,0)),0)</f>
        <v>0</v>
      </c>
      <c r="CT17" s="61">
        <f>IFERROR(INDEX(集計pivot売上!$54:$73,MATCH('集計2023年度売上 (New)'!$B17,集計pivot売上!$A$54:$A$73,0),MATCH('集計2023年度売上 (New)'!CJ$5,集計pivot売上!$54:$54,0)),0)</f>
        <v>0</v>
      </c>
      <c r="CU17" s="59">
        <f t="shared" si="13"/>
        <v>0</v>
      </c>
      <c r="CV17" s="54">
        <f>IFERROR(INDEX(集計pivot売上!$3:$22,MATCH('集計2023年度売上 (New)'!$B17,集計pivot売上!$A$3:$A$22,0),MATCH('集計2023年度売上 (New)'!CV$5,集計pivot売上!$3:$3,0)),0)</f>
        <v>0</v>
      </c>
      <c r="CW17" s="55">
        <f>IFERROR(INDEX(集計pivot売上!$28:$47,MATCH('集計2023年度売上 (New)'!$B17,集計pivot売上!$A$28:$A$47,0),MATCH('集計2023年度売上 (New)'!CV$5,集計pivot売上!$28:$28,0)),0)</f>
        <v>0</v>
      </c>
      <c r="CX17" s="56">
        <f>IFERROR(INDEX(集計pivot売上!$83:$103,MATCH('集計2023年度売上 (New)'!$B17,集計pivot売上!$A$83:$A$103,0),MATCH('集計2023年度売上 (New)'!CV$5,集計pivot売上!$83:$83,0)),0)</f>
        <v>0</v>
      </c>
      <c r="CY17" s="57">
        <f>IFERROR(INDEX(集計pivot売上!$177:$196,MATCH('集計2023年度売上 (New)'!$B17,集計pivot売上!$A$177:$A$196,0),MATCH('集計2023年度売上 (New)'!CV$5,集計pivot売上!$177:$177,0)),0)</f>
        <v>0</v>
      </c>
      <c r="CZ17" s="58">
        <f>IFERROR(INDEX(集計pivot売上!$151:$170,MATCH('集計2023年度売上 (New)'!$B17,集計pivot売上!$A$151:$A$170,0),MATCH('集計2023年度売上 (New)'!CV$5,集計pivot売上!$151:$151,0)),0)</f>
        <v>0</v>
      </c>
      <c r="DA17" s="150">
        <f>IFERROR(INDEX(集計pivot売上!$230:$247,MATCH('集計2023年度売上 (New)'!$B17,集計pivot売上!$A$230:$A$247,0),MATCH('集計2023年度売上 (New)'!CV$5,集計pivot売上!$230:$230,0)),0)</f>
        <v>0</v>
      </c>
      <c r="DB17" s="151"/>
      <c r="DC17" s="151"/>
      <c r="DD17" s="151"/>
      <c r="DE17" s="104">
        <f>IFERROR(INDEX(集計pivot売上!$203:$222,MATCH('集計2023年度売上 (New)'!$B17,集計pivot売上!$A$203:$A$222,0),MATCH('集計2023年度売上 (New)'!CV$5,集計pivot売上!$203:$203,0)),0)</f>
        <v>0</v>
      </c>
      <c r="DF17" s="61">
        <f>IFERROR(INDEX(集計pivot売上!$54:$73,MATCH('集計2023年度売上 (New)'!$B17,集計pivot売上!$A$54:$A$73,0),MATCH('集計2023年度売上 (New)'!CV$5,集計pivot売上!$54:$54,0)),0)</f>
        <v>0</v>
      </c>
      <c r="DG17" s="59">
        <f t="shared" si="14"/>
        <v>0</v>
      </c>
      <c r="DH17" s="54">
        <f>IFERROR(INDEX(集計pivot売上!$3:$22,MATCH('集計2023年度売上 (New)'!$B17,集計pivot売上!$A$3:$A$22,0),MATCH('集計2023年度売上 (New)'!DH$5,集計pivot売上!$3:$3,0)),0)</f>
        <v>0</v>
      </c>
      <c r="DI17" s="55">
        <f>IFERROR(INDEX(集計pivot売上!$28:$47,MATCH('集計2023年度売上 (New)'!$B17,集計pivot売上!$A$28:$A$47,0),MATCH('集計2023年度売上 (New)'!DH$5,集計pivot売上!$28:$28,0)),0)</f>
        <v>0</v>
      </c>
      <c r="DJ17" s="56">
        <f>IFERROR(INDEX(集計pivot売上!$83:$103,MATCH('集計2023年度売上 (New)'!$B17,集計pivot売上!$A$83:$A$103,0),MATCH('集計2023年度売上 (New)'!DH$5,集計pivot売上!$83:$83,0)),0)</f>
        <v>0</v>
      </c>
      <c r="DK17" s="57">
        <f>IFERROR(INDEX(集計pivot売上!$177:$196,MATCH('集計2023年度売上 (New)'!$B17,集計pivot売上!$A$177:$A$196,0),MATCH('集計2023年度売上 (New)'!DH$5,集計pivot売上!$177:$177,0)),0)</f>
        <v>0</v>
      </c>
      <c r="DL17" s="58">
        <f>IFERROR(INDEX(集計pivot売上!$151:$170,MATCH('集計2023年度売上 (New)'!$B17,集計pivot売上!$A$151:$A$170,0),MATCH('集計2023年度売上 (New)'!DH$5,集計pivot売上!$151:$151,0)),0)</f>
        <v>0</v>
      </c>
      <c r="DM17" s="150">
        <f>IFERROR(INDEX(集計pivot売上!$230:$247,MATCH('集計2023年度売上 (New)'!$B17,集計pivot売上!$A$230:$A$247,0),MATCH('集計2023年度売上 (New)'!DH$5,集計pivot売上!$230:$230,0)),0)</f>
        <v>0</v>
      </c>
      <c r="DN17" s="151"/>
      <c r="DO17" s="151"/>
      <c r="DP17" s="151"/>
      <c r="DQ17" s="104">
        <f>IFERROR(INDEX(集計pivot売上!$203:$222,MATCH('集計2023年度売上 (New)'!$B17,集計pivot売上!$A$203:$A$222,0),MATCH('集計2023年度売上 (New)'!DH$5,集計pivot売上!$203:$203,0)),0)</f>
        <v>0</v>
      </c>
      <c r="DR17" s="61">
        <f>IFERROR(INDEX(集計pivot売上!$54:$73,MATCH('集計2023年度売上 (New)'!$B17,集計pivot売上!$A$54:$A$73,0),MATCH('集計2023年度売上 (New)'!DH$5,集計pivot売上!$54:$54,0)),0)</f>
        <v>0</v>
      </c>
      <c r="DS17" s="59">
        <f t="shared" si="15"/>
        <v>0</v>
      </c>
      <c r="DT17" s="54">
        <f>IFERROR(INDEX(集計pivot売上!$3:$22,MATCH('集計2023年度売上 (New)'!$B17,集計pivot売上!$A$3:$A$22,0),MATCH('集計2023年度売上 (New)'!DT$5,集計pivot売上!$3:$3,0)),0)</f>
        <v>0</v>
      </c>
      <c r="DU17" s="55">
        <f>IFERROR(INDEX(集計pivot売上!$28:$47,MATCH('集計2023年度売上 (New)'!$B17,集計pivot売上!$A$28:$A$47,0),MATCH('集計2023年度売上 (New)'!DT$5,集計pivot売上!$28:$28,0)),0)</f>
        <v>0</v>
      </c>
      <c r="DV17" s="56">
        <f>IFERROR(INDEX(集計pivot売上!$83:$103,MATCH('集計2023年度売上 (New)'!$B17,集計pivot売上!$A$83:$A$103,0),MATCH('集計2023年度売上 (New)'!DT$5,集計pivot売上!$83:$83,0)),0)</f>
        <v>0</v>
      </c>
      <c r="DW17" s="57">
        <f>IFERROR(INDEX(集計pivot売上!$177:$196,MATCH('集計2023年度売上 (New)'!$B17,集計pivot売上!$A$177:$A$196,0),MATCH('集計2023年度売上 (New)'!DT$5,集計pivot売上!$177:$177,0)),0)</f>
        <v>0</v>
      </c>
      <c r="DX17" s="58">
        <f>IFERROR(INDEX(集計pivot売上!$151:$170,MATCH('集計2023年度売上 (New)'!$B17,集計pivot売上!$A$151:$A$170,0),MATCH('集計2023年度売上 (New)'!DT$5,集計pivot売上!$151:$151,0)),0)</f>
        <v>0</v>
      </c>
      <c r="DY17" s="150">
        <f>IFERROR(INDEX(集計pivot売上!$230:$247,MATCH('集計2023年度売上 (New)'!$B17,集計pivot売上!$A$230:$A$247,0),MATCH('集計2023年度売上 (New)'!DT$5,集計pivot売上!$230:$230,0)),0)</f>
        <v>0</v>
      </c>
      <c r="DZ17" s="151"/>
      <c r="EA17" s="151"/>
      <c r="EB17" s="151"/>
      <c r="EC17" s="104">
        <f>IFERROR(INDEX(集計pivot売上!$203:$222,MATCH('集計2023年度売上 (New)'!$B17,集計pivot売上!$A$203:$A$222,0),MATCH('集計2023年度売上 (New)'!DT$5,集計pivot売上!$203:$203,0)),0)</f>
        <v>0</v>
      </c>
      <c r="ED17" s="61">
        <f>IFERROR(INDEX(集計pivot売上!$54:$73,MATCH('集計2023年度売上 (New)'!$B17,集計pivot売上!$A$54:$A$73,0),MATCH('集計2023年度売上 (New)'!DT$5,集計pivot売上!$54:$54,0)),0)</f>
        <v>0</v>
      </c>
      <c r="EE17" s="59">
        <f t="shared" si="16"/>
        <v>0</v>
      </c>
      <c r="EF17" s="54">
        <f>IFERROR(INDEX(集計pivot売上!$3:$22,MATCH('集計2023年度売上 (New)'!$B17,集計pivot売上!$A$3:$A$22,0),MATCH('集計2023年度売上 (New)'!EF$5,集計pivot売上!$3:$3,0)),0)</f>
        <v>0</v>
      </c>
      <c r="EG17" s="55">
        <f>IFERROR(INDEX(集計pivot売上!$28:$47,MATCH('集計2023年度売上 (New)'!$B17,集計pivot売上!$A$28:$A$47,0),MATCH('集計2023年度売上 (New)'!EF$5,集計pivot売上!$28:$28,0)),0)</f>
        <v>0</v>
      </c>
      <c r="EH17" s="56">
        <f>IFERROR(INDEX(集計pivot売上!$83:$103,MATCH('集計2023年度売上 (New)'!$B17,集計pivot売上!$A$83:$A$103,0),MATCH('集計2023年度売上 (New)'!EF$5,集計pivot売上!$83:$83,0)),0)</f>
        <v>0</v>
      </c>
      <c r="EI17" s="57">
        <f>IFERROR(INDEX(集計pivot売上!$177:$196,MATCH('集計2023年度売上 (New)'!$B17,集計pivot売上!$A$177:$A$196,0),MATCH('集計2023年度売上 (New)'!EF$5,集計pivot売上!$177:$177,0)),0)</f>
        <v>0</v>
      </c>
      <c r="EJ17" s="58">
        <f>IFERROR(INDEX(集計pivot売上!$151:$170,MATCH('集計2023年度売上 (New)'!$B17,集計pivot売上!$A$151:$A$170,0),MATCH('集計2023年度売上 (New)'!EF$5,集計pivot売上!$151:$151,0)),0)</f>
        <v>0</v>
      </c>
      <c r="EK17" s="150">
        <f>IFERROR(INDEX(集計pivot売上!$230:$247,MATCH('集計2023年度売上 (New)'!$B17,集計pivot売上!$A$230:$A$247,0),MATCH('集計2023年度売上 (New)'!EF$5,集計pivot売上!$230:$230,0)),0)</f>
        <v>0</v>
      </c>
      <c r="EL17" s="151"/>
      <c r="EM17" s="151"/>
      <c r="EN17" s="151"/>
      <c r="EO17" s="104">
        <f>IFERROR(INDEX(集計pivot売上!$203:$222,MATCH('集計2023年度売上 (New)'!$B17,集計pivot売上!$A$203:$A$222,0),MATCH('集計2023年度売上 (New)'!EF$5,集計pivot売上!$203:$203,0)),0)</f>
        <v>0</v>
      </c>
      <c r="EP17" s="61">
        <f>IFERROR(INDEX(集計pivot売上!$54:$73,MATCH('集計2023年度売上 (New)'!$B17,集計pivot売上!$A$54:$A$73,0),MATCH('集計2023年度売上 (New)'!EF$5,集計pivot売上!$54:$54,0)),0)</f>
        <v>0</v>
      </c>
      <c r="EQ17" s="63">
        <f t="shared" si="17"/>
        <v>0</v>
      </c>
      <c r="ES17" t="str">
        <f t="shared" si="0"/>
        <v>原料用アルコール</v>
      </c>
      <c r="ET17" s="46">
        <f t="shared" si="18"/>
        <v>0</v>
      </c>
      <c r="EU17" s="46">
        <f t="shared" si="2"/>
        <v>0</v>
      </c>
      <c r="EV17" s="46">
        <f t="shared" si="3"/>
        <v>0</v>
      </c>
      <c r="EW17" s="46">
        <f t="shared" si="19"/>
        <v>0</v>
      </c>
      <c r="EY17" s="46">
        <f t="shared" si="4"/>
        <v>0</v>
      </c>
      <c r="EZ17" s="46">
        <f t="shared" si="5"/>
        <v>0</v>
      </c>
      <c r="FA17" s="46">
        <f t="shared" si="6"/>
        <v>0</v>
      </c>
      <c r="FB17" s="46">
        <f t="shared" si="20"/>
        <v>0</v>
      </c>
      <c r="FC17" s="46">
        <f t="shared" si="21"/>
        <v>0</v>
      </c>
    </row>
    <row r="18" spans="2:159" s="46" customFormat="1" x14ac:dyDescent="0.55000000000000004">
      <c r="B18" s="52" t="str">
        <f>'master（記入例）'!AL14</f>
        <v>発泡酒</v>
      </c>
      <c r="C18" s="53">
        <v>4420</v>
      </c>
      <c r="D18" s="54">
        <f>IFERROR(INDEX(集計pivot売上!$3:$22,MATCH('集計2023年度売上 (New)'!$B18,集計pivot売上!$A$3:$A$22,0),MATCH('集計2023年度売上 (New)'!D$5,集計pivot売上!$3:$3,0)),0)</f>
        <v>0</v>
      </c>
      <c r="E18" s="55">
        <f>IFERROR(INDEX(集計pivot売上!$28:$47,MATCH('集計2023年度売上 (New)'!$B18,集計pivot売上!$A$28:$A$47,0),MATCH('集計2023年度売上 (New)'!D$5,集計pivot売上!$28:$28,0)),0)</f>
        <v>0</v>
      </c>
      <c r="F18" s="56">
        <f>IFERROR(INDEX(集計pivot売上!$83:$103,MATCH('集計2023年度売上 (New)'!$B18,集計pivot売上!$A$83:$A$103,0),MATCH('集計2023年度売上 (New)'!D$5,集計pivot売上!$83:$83,0)),0)</f>
        <v>0</v>
      </c>
      <c r="G18" s="57">
        <f>IFERROR(INDEX(集計pivot売上!$177:$196,MATCH('集計2023年度売上 (New)'!$B18,集計pivot売上!$A$177:$A$196,0),MATCH('集計2023年度売上 (New)'!D$5,集計pivot売上!$177:$177,0)),0)</f>
        <v>0</v>
      </c>
      <c r="H18" s="58">
        <f>IFERROR(INDEX(集計pivot売上!$151:$170,MATCH('集計2023年度売上 (New)'!$B18,集計pivot売上!$A$151:$A$170,0),MATCH('集計2023年度売上 (New)'!D$5,集計pivot売上!$151:$151,0)),0)</f>
        <v>0</v>
      </c>
      <c r="I18" s="150">
        <f>IFERROR(INDEX(集計pivot売上!$230:$247,MATCH('集計2023年度売上 (New)'!$B18,集計pivot売上!$A$230:$A$247,0),MATCH('集計2023年度売上 (New)'!D$5,集計pivot売上!$230:$230,0)),0)</f>
        <v>0</v>
      </c>
      <c r="J18" s="151"/>
      <c r="K18" s="151"/>
      <c r="L18" s="151"/>
      <c r="M18" s="58">
        <f>IFERROR(INDEX(集計pivot売上!$203:$222,MATCH('集計2023年度売上 (New)'!$B18,集計pivot売上!$A$203:$A$222,0),MATCH('集計2023年度売上 (New)'!D$5,集計pivot売上!$203:$203,0)),0)</f>
        <v>0</v>
      </c>
      <c r="N18" s="61">
        <f>IFERROR(INDEX(集計pivot売上!$54:$73,MATCH('集計2023年度売上 (New)'!$B18,集計pivot売上!$A$54:$A$73,0),MATCH('集計2023年度売上 (New)'!D$5,集計pivot売上!$54:$54,0)),0)</f>
        <v>0</v>
      </c>
      <c r="O18" s="59">
        <f t="shared" si="7"/>
        <v>4420</v>
      </c>
      <c r="P18" s="54">
        <f>IFERROR(INDEX(集計pivot売上!$3:$22,MATCH('集計2023年度売上 (New)'!$B18,集計pivot売上!$A$3:$A$22,0),MATCH('集計2023年度売上 (New)'!P$5,集計pivot売上!$3:$3,0)),0)</f>
        <v>0</v>
      </c>
      <c r="Q18" s="55">
        <f>IFERROR(INDEX(集計pivot売上!$28:$47,MATCH('集計2023年度売上 (New)'!$B18,集計pivot売上!$A$28:$A$47,0),MATCH('集計2023年度売上 (New)'!P$5,集計pivot売上!$28:$28,0)),0)</f>
        <v>0</v>
      </c>
      <c r="R18" s="56">
        <f>IFERROR(INDEX(集計pivot売上!$83:$103,MATCH('集計2023年度売上 (New)'!$B18,集計pivot売上!$A$83:$A$103,0),MATCH('集計2023年度売上 (New)'!P$5,集計pivot売上!$83:$83,0)),0)</f>
        <v>0</v>
      </c>
      <c r="S18" s="57">
        <f>IFERROR(INDEX(集計pivot売上!$177:$196,MATCH('集計2023年度売上 (New)'!$B18,集計pivot売上!$A$177:$A$196,0),MATCH('集計2023年度売上 (New)'!P$5,集計pivot売上!$177:$177,0)),0)</f>
        <v>0</v>
      </c>
      <c r="T18" s="58">
        <f>IFERROR(INDEX(集計pivot売上!$151:$170,MATCH('集計2023年度売上 (New)'!$B18,集計pivot売上!$A$151:$A$170,0),MATCH('集計2023年度売上 (New)'!P$5,集計pivot売上!$151:$151,0)),0)</f>
        <v>0</v>
      </c>
      <c r="U18" s="150">
        <f>IFERROR(INDEX(集計pivot売上!$230:$247,MATCH('集計2023年度売上 (New)'!$B18,集計pivot売上!$A$230:$A$247,0),MATCH('集計2023年度売上 (New)'!P$5,集計pivot売上!$230:$230,0)),0)</f>
        <v>0</v>
      </c>
      <c r="V18" s="151"/>
      <c r="W18" s="151"/>
      <c r="X18" s="151"/>
      <c r="Y18" s="104">
        <f>IFERROR(INDEX(集計pivot売上!$203:$222,MATCH('集計2023年度売上 (New)'!$B18,集計pivot売上!$A$203:$A$222,0),MATCH('集計2023年度売上 (New)'!P$5,集計pivot売上!$203:$203,0)),0)</f>
        <v>0</v>
      </c>
      <c r="Z18" s="61">
        <f>IFERROR(INDEX(集計pivot売上!$54:$73,MATCH('集計2023年度売上 (New)'!$B18,集計pivot売上!$A$54:$A$73,0),MATCH('集計2023年度売上 (New)'!P$5,集計pivot売上!$54:$54,0)),0)</f>
        <v>0</v>
      </c>
      <c r="AA18" s="59">
        <f t="shared" si="8"/>
        <v>4420</v>
      </c>
      <c r="AB18" s="54">
        <f>IFERROR(INDEX(集計pivot売上!$3:$22,MATCH('集計2023年度売上 (New)'!$B18,集計pivot売上!$A$3:$A$22,0),MATCH('集計2023年度売上 (New)'!AB$5,集計pivot売上!$3:$3,0)),0)</f>
        <v>0</v>
      </c>
      <c r="AC18" s="55">
        <f>IFERROR(INDEX(集計pivot売上!$28:$47,MATCH('集計2023年度売上 (New)'!$B18,集計pivot売上!$A$28:$A$47,0),MATCH('集計2023年度売上 (New)'!AB$5,集計pivot売上!$28:$28,0)),0)</f>
        <v>0</v>
      </c>
      <c r="AD18" s="56">
        <f>IFERROR(INDEX(集計pivot売上!$83:$103,MATCH('集計2023年度売上 (New)'!$B18,集計pivot売上!$A$83:$A$103,0),MATCH('集計2023年度売上 (New)'!AB$5,集計pivot売上!$83:$83,0)),0)</f>
        <v>0</v>
      </c>
      <c r="AE18" s="57">
        <f>IFERROR(INDEX(集計pivot売上!$177:$196,MATCH('集計2023年度売上 (New)'!$B18,集計pivot売上!$A$177:$A$196,0),MATCH('集計2023年度売上 (New)'!AB$5,集計pivot売上!$177:$177,0)),0)</f>
        <v>0</v>
      </c>
      <c r="AF18" s="58">
        <f>IFERROR(INDEX(集計pivot売上!$151:$170,MATCH('集計2023年度売上 (New)'!$B18,集計pivot売上!$A$151:$A$170,0),MATCH('集計2023年度売上 (New)'!AB$5,集計pivot売上!$151:$151,0)),0)</f>
        <v>0</v>
      </c>
      <c r="AG18" s="150">
        <f>IFERROR(INDEX(集計pivot売上!$230:$247,MATCH('集計2023年度売上 (New)'!$B18,集計pivot売上!$A$230:$A$247,0),MATCH('集計2023年度売上 (New)'!AB$5,集計pivot売上!$230:$230,0)),0)</f>
        <v>0</v>
      </c>
      <c r="AH18" s="151"/>
      <c r="AI18" s="151"/>
      <c r="AJ18" s="151"/>
      <c r="AK18" s="104">
        <f>IFERROR(INDEX(集計pivot売上!$203:$222,MATCH('集計2023年度売上 (New)'!$B18,集計pivot売上!$A$203:$A$222,0),MATCH('集計2023年度売上 (New)'!AB$5,集計pivot売上!$203:$203,0)),0)</f>
        <v>0</v>
      </c>
      <c r="AL18" s="61">
        <f>IFERROR(INDEX(集計pivot売上!$54:$73,MATCH('集計2023年度売上 (New)'!$B18,集計pivot売上!$A$54:$A$73,0),MATCH('集計2023年度売上 (New)'!AB$5,集計pivot売上!$54:$54,0)),0)</f>
        <v>0</v>
      </c>
      <c r="AM18" s="59">
        <f t="shared" si="9"/>
        <v>4420</v>
      </c>
      <c r="AN18" s="54">
        <f>IFERROR(INDEX(集計pivot売上!$3:$22,MATCH('集計2023年度売上 (New)'!$B18,集計pivot売上!$A$3:$A$22,0),MATCH('集計2023年度売上 (New)'!AN$5,集計pivot売上!$3:$3,0)),0)</f>
        <v>0</v>
      </c>
      <c r="AO18" s="55">
        <f>IFERROR(INDEX(集計pivot売上!$28:$47,MATCH('集計2023年度売上 (New)'!$B18,集計pivot売上!$A$28:$A$47,0),MATCH('集計2023年度売上 (New)'!AN$5,集計pivot売上!$28:$28,0)),0)</f>
        <v>0</v>
      </c>
      <c r="AP18" s="56">
        <f>IFERROR(INDEX(集計pivot売上!$83:$103,MATCH('集計2023年度売上 (New)'!$B18,集計pivot売上!$A$83:$A$103,0),MATCH('集計2023年度売上 (New)'!AN$5,集計pivot売上!$83:$83,0)),0)</f>
        <v>0</v>
      </c>
      <c r="AQ18" s="57">
        <f>IFERROR(INDEX(集計pivot売上!$177:$196,MATCH('集計2023年度売上 (New)'!$B18,集計pivot売上!$A$177:$A$196,0),MATCH('集計2023年度売上 (New)'!AN$5,集計pivot売上!$177:$177,0)),0)</f>
        <v>0</v>
      </c>
      <c r="AR18" s="58">
        <f>IFERROR(INDEX(集計pivot売上!$151:$170,MATCH('集計2023年度売上 (New)'!$B18,集計pivot売上!$A$151:$A$170,0),MATCH('集計2023年度売上 (New)'!AN$5,集計pivot売上!$151:$151,0)),0)</f>
        <v>0</v>
      </c>
      <c r="AS18" s="150">
        <f>IFERROR(INDEX(集計pivot売上!$230:$247,MATCH('集計2023年度売上 (New)'!$B18,集計pivot売上!$A$230:$A$247,0),MATCH('集計2023年度売上 (New)'!AN$5,集計pivot売上!$230:$230,0)),0)</f>
        <v>0</v>
      </c>
      <c r="AT18" s="151"/>
      <c r="AU18" s="151"/>
      <c r="AV18" s="151"/>
      <c r="AW18" s="104">
        <f>IFERROR(INDEX(集計pivot売上!$203:$222,MATCH('集計2023年度売上 (New)'!$B18,集計pivot売上!$A$203:$A$222,0),MATCH('集計2023年度売上 (New)'!AN$5,集計pivot売上!$203:$203,0)),0)</f>
        <v>0</v>
      </c>
      <c r="AX18" s="61">
        <f>IFERROR(INDEX(集計pivot売上!$54:$73,MATCH('集計2023年度売上 (New)'!$B18,集計pivot売上!$A$54:$A$73,0),MATCH('集計2023年度売上 (New)'!AN$5,集計pivot売上!$54:$54,0)),0)</f>
        <v>0</v>
      </c>
      <c r="AY18" s="59">
        <f t="shared" si="10"/>
        <v>4420</v>
      </c>
      <c r="AZ18" s="54">
        <f>IFERROR(INDEX(集計pivot売上!$3:$22,MATCH('集計2023年度売上 (New)'!$B18,集計pivot売上!$A$3:$A$22,0),MATCH('集計2023年度売上 (New)'!AZ$5,集計pivot売上!$3:$3,0)),0)</f>
        <v>0</v>
      </c>
      <c r="BA18" s="55">
        <f>IFERROR(INDEX(集計pivot売上!$28:$47,MATCH('集計2023年度売上 (New)'!$B18,集計pivot売上!$A$28:$A$47,0),MATCH('集計2023年度売上 (New)'!AZ$5,集計pivot売上!$28:$28,0)),0)</f>
        <v>0</v>
      </c>
      <c r="BB18" s="56">
        <f>IFERROR(INDEX(集計pivot売上!$83:$103,MATCH('集計2023年度売上 (New)'!$B18,集計pivot売上!$A$83:$A$103,0),MATCH('集計2023年度売上 (New)'!AZ$5,集計pivot売上!$83:$83,0)),0)</f>
        <v>0</v>
      </c>
      <c r="BC18" s="57">
        <f>IFERROR(INDEX(集計pivot売上!$177:$196,MATCH('集計2023年度売上 (New)'!$B18,集計pivot売上!$A$177:$A$196,0),MATCH('集計2023年度売上 (New)'!AZ$5,集計pivot売上!$177:$177,0)),0)</f>
        <v>0</v>
      </c>
      <c r="BD18" s="58">
        <f>IFERROR(INDEX(集計pivot売上!$151:$170,MATCH('集計2023年度売上 (New)'!$B18,集計pivot売上!$A$151:$A$170,0),MATCH('集計2023年度売上 (New)'!AZ$5,集計pivot売上!$151:$151,0)),0)</f>
        <v>0</v>
      </c>
      <c r="BE18" s="150">
        <f>IFERROR(INDEX(集計pivot売上!$230:$247,MATCH('集計2023年度売上 (New)'!$B18,集計pivot売上!$A$230:$A$247,0),MATCH('集計2023年度売上 (New)'!AZ$5,集計pivot売上!$230:$230,0)),0)</f>
        <v>0</v>
      </c>
      <c r="BF18" s="151"/>
      <c r="BG18" s="151"/>
      <c r="BH18" s="151"/>
      <c r="BI18" s="104">
        <f>IFERROR(INDEX(集計pivot売上!$203:$222,MATCH('集計2023年度売上 (New)'!$B18,集計pivot売上!$A$203:$A$222,0),MATCH('集計2023年度売上 (New)'!AZ$5,集計pivot売上!$203:$203,0)),0)</f>
        <v>0</v>
      </c>
      <c r="BJ18" s="61">
        <f>IFERROR(INDEX(集計pivot売上!$54:$73,MATCH('集計2023年度売上 (New)'!$B18,集計pivot売上!$A$54:$A$73,0),MATCH('集計2023年度売上 (New)'!AZ$5,集計pivot売上!$54:$54,0)),0)</f>
        <v>0</v>
      </c>
      <c r="BK18" s="59">
        <f t="shared" si="1"/>
        <v>4420</v>
      </c>
      <c r="BL18" s="54">
        <f>IFERROR(INDEX(集計pivot売上!$3:$22,MATCH('集計2023年度売上 (New)'!$B18,集計pivot売上!$A$3:$A$22,0),MATCH('集計2023年度売上 (New)'!BL$5,集計pivot売上!$3:$3,0)),0)</f>
        <v>0</v>
      </c>
      <c r="BM18" s="55">
        <f>IFERROR(INDEX(集計pivot売上!$28:$47,MATCH('集計2023年度売上 (New)'!$B18,集計pivot売上!$A$28:$A$47,0),MATCH('集計2023年度売上 (New)'!BL$5,集計pivot売上!$28:$28,0)),0)</f>
        <v>0</v>
      </c>
      <c r="BN18" s="56">
        <f>IFERROR(INDEX(集計pivot売上!$83:$103,MATCH('集計2023年度売上 (New)'!$B18,集計pivot売上!$A$83:$A$103,0),MATCH('集計2023年度売上 (New)'!BL$5,集計pivot売上!$83:$83,0)),0)</f>
        <v>0</v>
      </c>
      <c r="BO18" s="57">
        <f>IFERROR(INDEX(集計pivot売上!$177:$196,MATCH('集計2023年度売上 (New)'!$B18,集計pivot売上!$A$177:$A$196,0),MATCH('集計2023年度売上 (New)'!BL$5,集計pivot売上!$177:$177,0)),0)</f>
        <v>0</v>
      </c>
      <c r="BP18" s="58">
        <f>IFERROR(INDEX(集計pivot売上!$151:$170,MATCH('集計2023年度売上 (New)'!$B18,集計pivot売上!$A$151:$A$170,0),MATCH('集計2023年度売上 (New)'!BL$5,集計pivot売上!$151:$151,0)),0)</f>
        <v>0</v>
      </c>
      <c r="BQ18" s="150">
        <f>IFERROR(INDEX(集計pivot売上!$230:$247,MATCH('集計2023年度売上 (New)'!$B18,集計pivot売上!$A$230:$A$247,0),MATCH('集計2023年度売上 (New)'!BL$5,集計pivot売上!$230:$230,0)),0)</f>
        <v>0</v>
      </c>
      <c r="BR18" s="151"/>
      <c r="BS18" s="151"/>
      <c r="BT18" s="151"/>
      <c r="BU18" s="104">
        <f>IFERROR(INDEX(集計pivot売上!$203:$222,MATCH('集計2023年度売上 (New)'!$B18,集計pivot売上!$A$203:$A$222,0),MATCH('集計2023年度売上 (New)'!BL$5,集計pivot売上!$203:$203,0)),0)</f>
        <v>0</v>
      </c>
      <c r="BV18" s="61">
        <f>IFERROR(INDEX(集計pivot売上!$54:$73,MATCH('集計2023年度売上 (New)'!$B18,集計pivot売上!$A$54:$A$73,0),MATCH('集計2023年度売上 (New)'!BL$5,集計pivot売上!$54:$54,0)),0)</f>
        <v>0</v>
      </c>
      <c r="BW18" s="59">
        <f t="shared" si="11"/>
        <v>4420</v>
      </c>
      <c r="BX18" s="54">
        <f>IFERROR(INDEX(集計pivot売上!$3:$22,MATCH('集計2023年度売上 (New)'!$B18,集計pivot売上!$A$3:$A$22,0),MATCH('集計2023年度売上 (New)'!BX$5,集計pivot売上!$3:$3,0)),0)</f>
        <v>0</v>
      </c>
      <c r="BY18" s="55">
        <f>IFERROR(INDEX(集計pivot売上!$28:$47,MATCH('集計2023年度売上 (New)'!$B18,集計pivot売上!$A$28:$A$47,0),MATCH('集計2023年度売上 (New)'!BX$5,集計pivot売上!$28:$28,0)),0)</f>
        <v>0</v>
      </c>
      <c r="BZ18" s="56">
        <f>IFERROR(INDEX(集計pivot売上!$83:$103,MATCH('集計2023年度売上 (New)'!$B18,集計pivot売上!$A$83:$A$103,0),MATCH('集計2023年度売上 (New)'!BX$5,集計pivot売上!$83:$83,0)),0)</f>
        <v>0</v>
      </c>
      <c r="CA18" s="57">
        <f>IFERROR(INDEX(集計pivot売上!$177:$196,MATCH('集計2023年度売上 (New)'!$B18,集計pivot売上!$A$177:$A$196,0),MATCH('集計2023年度売上 (New)'!BX$5,集計pivot売上!$177:$177,0)),0)</f>
        <v>0</v>
      </c>
      <c r="CB18" s="58">
        <f>IFERROR(INDEX(集計pivot売上!$151:$170,MATCH('集計2023年度売上 (New)'!$B18,集計pivot売上!$A$151:$A$170,0),MATCH('集計2023年度売上 (New)'!BX$5,集計pivot売上!$151:$151,0)),0)</f>
        <v>0</v>
      </c>
      <c r="CC18" s="150">
        <f>IFERROR(INDEX(集計pivot売上!$230:$247,MATCH('集計2023年度売上 (New)'!$B18,集計pivot売上!$A$230:$A$247,0),MATCH('集計2023年度売上 (New)'!BX$5,集計pivot売上!$230:$230,0)),0)</f>
        <v>0</v>
      </c>
      <c r="CD18" s="151"/>
      <c r="CE18" s="151"/>
      <c r="CF18" s="151"/>
      <c r="CG18" s="104">
        <f>IFERROR(INDEX(集計pivot売上!$203:$222,MATCH('集計2023年度売上 (New)'!$B18,集計pivot売上!$A$203:$A$222,0),MATCH('集計2023年度売上 (New)'!BX$5,集計pivot売上!$203:$203,0)),0)</f>
        <v>0</v>
      </c>
      <c r="CH18" s="61">
        <f>IFERROR(INDEX(集計pivot売上!$54:$73,MATCH('集計2023年度売上 (New)'!$B18,集計pivot売上!$A$54:$A$73,0),MATCH('集計2023年度売上 (New)'!BX$5,集計pivot売上!$54:$54,0)),0)</f>
        <v>0</v>
      </c>
      <c r="CI18" s="59">
        <f t="shared" si="12"/>
        <v>4420</v>
      </c>
      <c r="CJ18" s="54">
        <f>IFERROR(INDEX(集計pivot売上!$3:$22,MATCH('集計2023年度売上 (New)'!$B18,集計pivot売上!$A$3:$A$22,0),MATCH('集計2023年度売上 (New)'!CJ$5,集計pivot売上!$3:$3,0)),0)</f>
        <v>0</v>
      </c>
      <c r="CK18" s="55">
        <f>IFERROR(INDEX(集計pivot売上!$28:$47,MATCH('集計2023年度売上 (New)'!$B18,集計pivot売上!$A$28:$A$47,0),MATCH('集計2023年度売上 (New)'!CJ$5,集計pivot売上!$28:$28,0)),0)</f>
        <v>0</v>
      </c>
      <c r="CL18" s="56">
        <f>IFERROR(INDEX(集計pivot売上!$83:$103,MATCH('集計2023年度売上 (New)'!$B18,集計pivot売上!$A$83:$A$103,0),MATCH('集計2023年度売上 (New)'!CJ$5,集計pivot売上!$83:$83,0)),0)</f>
        <v>0</v>
      </c>
      <c r="CM18" s="57">
        <f>IFERROR(INDEX(集計pivot売上!$177:$196,MATCH('集計2023年度売上 (New)'!$B18,集計pivot売上!$A$177:$A$196,0),MATCH('集計2023年度売上 (New)'!CJ$5,集計pivot売上!$177:$177,0)),0)</f>
        <v>0</v>
      </c>
      <c r="CN18" s="58">
        <f>IFERROR(INDEX(集計pivot売上!$151:$170,MATCH('集計2023年度売上 (New)'!$B18,集計pivot売上!$A$151:$A$170,0),MATCH('集計2023年度売上 (New)'!CJ$5,集計pivot売上!$151:$151,0)),0)</f>
        <v>0</v>
      </c>
      <c r="CO18" s="150">
        <f>IFERROR(INDEX(集計pivot売上!$230:$247,MATCH('集計2023年度売上 (New)'!$B18,集計pivot売上!$A$230:$A$247,0),MATCH('集計2023年度売上 (New)'!CJ$5,集計pivot売上!$230:$230,0)),0)</f>
        <v>0</v>
      </c>
      <c r="CP18" s="151"/>
      <c r="CQ18" s="151"/>
      <c r="CR18" s="151"/>
      <c r="CS18" s="104">
        <f>IFERROR(INDEX(集計pivot売上!$203:$222,MATCH('集計2023年度売上 (New)'!$B18,集計pivot売上!$A$203:$A$222,0),MATCH('集計2023年度売上 (New)'!CJ$5,集計pivot売上!$203:$203,0)),0)</f>
        <v>0</v>
      </c>
      <c r="CT18" s="61">
        <f>IFERROR(INDEX(集計pivot売上!$54:$73,MATCH('集計2023年度売上 (New)'!$B18,集計pivot売上!$A$54:$A$73,0),MATCH('集計2023年度売上 (New)'!CJ$5,集計pivot売上!$54:$54,0)),0)</f>
        <v>0</v>
      </c>
      <c r="CU18" s="59">
        <f t="shared" si="13"/>
        <v>4420</v>
      </c>
      <c r="CV18" s="54">
        <f>IFERROR(INDEX(集計pivot売上!$3:$22,MATCH('集計2023年度売上 (New)'!$B18,集計pivot売上!$A$3:$A$22,0),MATCH('集計2023年度売上 (New)'!CV$5,集計pivot売上!$3:$3,0)),0)</f>
        <v>0</v>
      </c>
      <c r="CW18" s="55">
        <f>IFERROR(INDEX(集計pivot売上!$28:$47,MATCH('集計2023年度売上 (New)'!$B18,集計pivot売上!$A$28:$A$47,0),MATCH('集計2023年度売上 (New)'!CV$5,集計pivot売上!$28:$28,0)),0)</f>
        <v>0</v>
      </c>
      <c r="CX18" s="56">
        <f>IFERROR(INDEX(集計pivot売上!$83:$103,MATCH('集計2023年度売上 (New)'!$B18,集計pivot売上!$A$83:$A$103,0),MATCH('集計2023年度売上 (New)'!CV$5,集計pivot売上!$83:$83,0)),0)</f>
        <v>0</v>
      </c>
      <c r="CY18" s="57">
        <f>IFERROR(INDEX(集計pivot売上!$177:$196,MATCH('集計2023年度売上 (New)'!$B18,集計pivot売上!$A$177:$A$196,0),MATCH('集計2023年度売上 (New)'!CV$5,集計pivot売上!$177:$177,0)),0)</f>
        <v>0</v>
      </c>
      <c r="CZ18" s="58">
        <f>IFERROR(INDEX(集計pivot売上!$151:$170,MATCH('集計2023年度売上 (New)'!$B18,集計pivot売上!$A$151:$A$170,0),MATCH('集計2023年度売上 (New)'!CV$5,集計pivot売上!$151:$151,0)),0)</f>
        <v>0</v>
      </c>
      <c r="DA18" s="150">
        <f>IFERROR(INDEX(集計pivot売上!$230:$247,MATCH('集計2023年度売上 (New)'!$B18,集計pivot売上!$A$230:$A$247,0),MATCH('集計2023年度売上 (New)'!CV$5,集計pivot売上!$230:$230,0)),0)</f>
        <v>0</v>
      </c>
      <c r="DB18" s="151"/>
      <c r="DC18" s="151"/>
      <c r="DD18" s="151"/>
      <c r="DE18" s="104">
        <f>IFERROR(INDEX(集計pivot売上!$203:$222,MATCH('集計2023年度売上 (New)'!$B18,集計pivot売上!$A$203:$A$222,0),MATCH('集計2023年度売上 (New)'!CV$5,集計pivot売上!$203:$203,0)),0)</f>
        <v>0</v>
      </c>
      <c r="DF18" s="61">
        <f>IFERROR(INDEX(集計pivot売上!$54:$73,MATCH('集計2023年度売上 (New)'!$B18,集計pivot売上!$A$54:$A$73,0),MATCH('集計2023年度売上 (New)'!CV$5,集計pivot売上!$54:$54,0)),0)</f>
        <v>0</v>
      </c>
      <c r="DG18" s="59">
        <f t="shared" si="14"/>
        <v>4420</v>
      </c>
      <c r="DH18" s="54">
        <f>IFERROR(INDEX(集計pivot売上!$3:$22,MATCH('集計2023年度売上 (New)'!$B18,集計pivot売上!$A$3:$A$22,0),MATCH('集計2023年度売上 (New)'!DH$5,集計pivot売上!$3:$3,0)),0)</f>
        <v>0</v>
      </c>
      <c r="DI18" s="55">
        <f>IFERROR(INDEX(集計pivot売上!$28:$47,MATCH('集計2023年度売上 (New)'!$B18,集計pivot売上!$A$28:$A$47,0),MATCH('集計2023年度売上 (New)'!DH$5,集計pivot売上!$28:$28,0)),0)</f>
        <v>0</v>
      </c>
      <c r="DJ18" s="56">
        <f>IFERROR(INDEX(集計pivot売上!$83:$103,MATCH('集計2023年度売上 (New)'!$B18,集計pivot売上!$A$83:$A$103,0),MATCH('集計2023年度売上 (New)'!DH$5,集計pivot売上!$83:$83,0)),0)</f>
        <v>0</v>
      </c>
      <c r="DK18" s="57">
        <f>IFERROR(INDEX(集計pivot売上!$177:$196,MATCH('集計2023年度売上 (New)'!$B18,集計pivot売上!$A$177:$A$196,0),MATCH('集計2023年度売上 (New)'!DH$5,集計pivot売上!$177:$177,0)),0)</f>
        <v>0</v>
      </c>
      <c r="DL18" s="58">
        <f>IFERROR(INDEX(集計pivot売上!$151:$170,MATCH('集計2023年度売上 (New)'!$B18,集計pivot売上!$A$151:$A$170,0),MATCH('集計2023年度売上 (New)'!DH$5,集計pivot売上!$151:$151,0)),0)</f>
        <v>0</v>
      </c>
      <c r="DM18" s="150">
        <f>IFERROR(INDEX(集計pivot売上!$230:$247,MATCH('集計2023年度売上 (New)'!$B18,集計pivot売上!$A$230:$A$247,0),MATCH('集計2023年度売上 (New)'!DH$5,集計pivot売上!$230:$230,0)),0)</f>
        <v>0</v>
      </c>
      <c r="DN18" s="151"/>
      <c r="DO18" s="151"/>
      <c r="DP18" s="151"/>
      <c r="DQ18" s="104">
        <f>IFERROR(INDEX(集計pivot売上!$203:$222,MATCH('集計2023年度売上 (New)'!$B18,集計pivot売上!$A$203:$A$222,0),MATCH('集計2023年度売上 (New)'!DH$5,集計pivot売上!$203:$203,0)),0)</f>
        <v>0</v>
      </c>
      <c r="DR18" s="61">
        <f>IFERROR(INDEX(集計pivot売上!$54:$73,MATCH('集計2023年度売上 (New)'!$B18,集計pivot売上!$A$54:$A$73,0),MATCH('集計2023年度売上 (New)'!DH$5,集計pivot売上!$54:$54,0)),0)</f>
        <v>0</v>
      </c>
      <c r="DS18" s="59">
        <f t="shared" si="15"/>
        <v>4420</v>
      </c>
      <c r="DT18" s="54">
        <f>IFERROR(INDEX(集計pivot売上!$3:$22,MATCH('集計2023年度売上 (New)'!$B18,集計pivot売上!$A$3:$A$22,0),MATCH('集計2023年度売上 (New)'!DT$5,集計pivot売上!$3:$3,0)),0)</f>
        <v>0</v>
      </c>
      <c r="DU18" s="55">
        <f>IFERROR(INDEX(集計pivot売上!$28:$47,MATCH('集計2023年度売上 (New)'!$B18,集計pivot売上!$A$28:$A$47,0),MATCH('集計2023年度売上 (New)'!DT$5,集計pivot売上!$28:$28,0)),0)</f>
        <v>0</v>
      </c>
      <c r="DV18" s="56">
        <f>IFERROR(INDEX(集計pivot売上!$83:$103,MATCH('集計2023年度売上 (New)'!$B18,集計pivot売上!$A$83:$A$103,0),MATCH('集計2023年度売上 (New)'!DT$5,集計pivot売上!$83:$83,0)),0)</f>
        <v>0</v>
      </c>
      <c r="DW18" s="57">
        <f>IFERROR(INDEX(集計pivot売上!$177:$196,MATCH('集計2023年度売上 (New)'!$B18,集計pivot売上!$A$177:$A$196,0),MATCH('集計2023年度売上 (New)'!DT$5,集計pivot売上!$177:$177,0)),0)</f>
        <v>0</v>
      </c>
      <c r="DX18" s="58">
        <f>IFERROR(INDEX(集計pivot売上!$151:$170,MATCH('集計2023年度売上 (New)'!$B18,集計pivot売上!$A$151:$A$170,0),MATCH('集計2023年度売上 (New)'!DT$5,集計pivot売上!$151:$151,0)),0)</f>
        <v>0</v>
      </c>
      <c r="DY18" s="150">
        <f>IFERROR(INDEX(集計pivot売上!$230:$247,MATCH('集計2023年度売上 (New)'!$B18,集計pivot売上!$A$230:$A$247,0),MATCH('集計2023年度売上 (New)'!DT$5,集計pivot売上!$230:$230,0)),0)</f>
        <v>0</v>
      </c>
      <c r="DZ18" s="151"/>
      <c r="EA18" s="151"/>
      <c r="EB18" s="151"/>
      <c r="EC18" s="104">
        <f>IFERROR(INDEX(集計pivot売上!$203:$222,MATCH('集計2023年度売上 (New)'!$B18,集計pivot売上!$A$203:$A$222,0),MATCH('集計2023年度売上 (New)'!DT$5,集計pivot売上!$203:$203,0)),0)</f>
        <v>0</v>
      </c>
      <c r="ED18" s="61">
        <f>IFERROR(INDEX(集計pivot売上!$54:$73,MATCH('集計2023年度売上 (New)'!$B18,集計pivot売上!$A$54:$A$73,0),MATCH('集計2023年度売上 (New)'!DT$5,集計pivot売上!$54:$54,0)),0)</f>
        <v>0</v>
      </c>
      <c r="EE18" s="59">
        <f t="shared" si="16"/>
        <v>4420</v>
      </c>
      <c r="EF18" s="54">
        <f>IFERROR(INDEX(集計pivot売上!$3:$22,MATCH('集計2023年度売上 (New)'!$B18,集計pivot売上!$A$3:$A$22,0),MATCH('集計2023年度売上 (New)'!EF$5,集計pivot売上!$3:$3,0)),0)</f>
        <v>0</v>
      </c>
      <c r="EG18" s="55">
        <f>IFERROR(INDEX(集計pivot売上!$28:$47,MATCH('集計2023年度売上 (New)'!$B18,集計pivot売上!$A$28:$A$47,0),MATCH('集計2023年度売上 (New)'!EF$5,集計pivot売上!$28:$28,0)),0)</f>
        <v>0</v>
      </c>
      <c r="EH18" s="56">
        <f>IFERROR(INDEX(集計pivot売上!$83:$103,MATCH('集計2023年度売上 (New)'!$B18,集計pivot売上!$A$83:$A$103,0),MATCH('集計2023年度売上 (New)'!EF$5,集計pivot売上!$83:$83,0)),0)</f>
        <v>0</v>
      </c>
      <c r="EI18" s="57">
        <f>IFERROR(INDEX(集計pivot売上!$177:$196,MATCH('集計2023年度売上 (New)'!$B18,集計pivot売上!$A$177:$A$196,0),MATCH('集計2023年度売上 (New)'!EF$5,集計pivot売上!$177:$177,0)),0)</f>
        <v>0</v>
      </c>
      <c r="EJ18" s="58">
        <f>IFERROR(INDEX(集計pivot売上!$151:$170,MATCH('集計2023年度売上 (New)'!$B18,集計pivot売上!$A$151:$A$170,0),MATCH('集計2023年度売上 (New)'!EF$5,集計pivot売上!$151:$151,0)),0)</f>
        <v>0</v>
      </c>
      <c r="EK18" s="150">
        <f>IFERROR(INDEX(集計pivot売上!$230:$247,MATCH('集計2023年度売上 (New)'!$B18,集計pivot売上!$A$230:$A$247,0),MATCH('集計2023年度売上 (New)'!EF$5,集計pivot売上!$230:$230,0)),0)</f>
        <v>0</v>
      </c>
      <c r="EL18" s="151"/>
      <c r="EM18" s="151"/>
      <c r="EN18" s="151"/>
      <c r="EO18" s="104">
        <f>IFERROR(INDEX(集計pivot売上!$203:$222,MATCH('集計2023年度売上 (New)'!$B18,集計pivot売上!$A$203:$A$222,0),MATCH('集計2023年度売上 (New)'!EF$5,集計pivot売上!$203:$203,0)),0)</f>
        <v>0</v>
      </c>
      <c r="EP18" s="61">
        <f>IFERROR(INDEX(集計pivot売上!$54:$73,MATCH('集計2023年度売上 (New)'!$B18,集計pivot売上!$A$54:$A$73,0),MATCH('集計2023年度売上 (New)'!EF$5,集計pivot売上!$54:$54,0)),0)</f>
        <v>0</v>
      </c>
      <c r="EQ18" s="63">
        <f t="shared" si="17"/>
        <v>4420</v>
      </c>
      <c r="ES18" t="str">
        <f t="shared" si="0"/>
        <v>発泡酒</v>
      </c>
      <c r="ET18" s="46">
        <f t="shared" si="18"/>
        <v>4420</v>
      </c>
      <c r="EU18" s="46">
        <f t="shared" si="2"/>
        <v>0</v>
      </c>
      <c r="EV18" s="46">
        <f t="shared" si="3"/>
        <v>0</v>
      </c>
      <c r="EW18" s="46">
        <f t="shared" si="19"/>
        <v>4420</v>
      </c>
      <c r="EY18" s="46">
        <f t="shared" si="4"/>
        <v>4420</v>
      </c>
      <c r="EZ18" s="46">
        <f t="shared" si="5"/>
        <v>0</v>
      </c>
      <c r="FA18" s="46">
        <f t="shared" si="6"/>
        <v>0</v>
      </c>
      <c r="FB18" s="46">
        <f t="shared" si="20"/>
        <v>4420</v>
      </c>
      <c r="FC18" s="46">
        <f t="shared" si="21"/>
        <v>0</v>
      </c>
    </row>
    <row r="19" spans="2:159" s="46" customFormat="1" x14ac:dyDescent="0.55000000000000004">
      <c r="B19" s="52" t="str">
        <f>'master（記入例）'!AL15</f>
        <v>その他の醸造酒</v>
      </c>
      <c r="C19" s="53">
        <v>7900</v>
      </c>
      <c r="D19" s="54">
        <f>IFERROR(INDEX(集計pivot売上!$3:$22,MATCH('集計2023年度売上 (New)'!$B19,集計pivot売上!$A$3:$A$22,0),MATCH('集計2023年度売上 (New)'!D$5,集計pivot売上!$3:$3,0)),0)</f>
        <v>0</v>
      </c>
      <c r="E19" s="55">
        <f>IFERROR(INDEX(集計pivot売上!$28:$47,MATCH('集計2023年度売上 (New)'!$B19,集計pivot売上!$A$28:$A$47,0),MATCH('集計2023年度売上 (New)'!D$5,集計pivot売上!$28:$28,0)),0)</f>
        <v>0</v>
      </c>
      <c r="F19" s="56">
        <f>IFERROR(INDEX(集計pivot売上!$83:$103,MATCH('集計2023年度売上 (New)'!$B19,集計pivot売上!$A$83:$A$103,0),MATCH('集計2023年度売上 (New)'!D$5,集計pivot売上!$83:$83,0)),0)</f>
        <v>0</v>
      </c>
      <c r="G19" s="57">
        <f>IFERROR(INDEX(集計pivot売上!$177:$196,MATCH('集計2023年度売上 (New)'!$B19,集計pivot売上!$A$177:$A$196,0),MATCH('集計2023年度売上 (New)'!D$5,集計pivot売上!$177:$177,0)),0)</f>
        <v>0</v>
      </c>
      <c r="H19" s="58">
        <f>IFERROR(INDEX(集計pivot売上!$151:$170,MATCH('集計2023年度売上 (New)'!$B19,集計pivot売上!$A$151:$A$170,0),MATCH('集計2023年度売上 (New)'!D$5,集計pivot売上!$151:$151,0)),0)</f>
        <v>0</v>
      </c>
      <c r="I19" s="150">
        <f>IFERROR(INDEX(集計pivot売上!$230:$247,MATCH('集計2023年度売上 (New)'!$B19,集計pivot売上!$A$230:$A$247,0),MATCH('集計2023年度売上 (New)'!D$5,集計pivot売上!$230:$230,0)),0)</f>
        <v>0</v>
      </c>
      <c r="J19" s="151"/>
      <c r="K19" s="151"/>
      <c r="L19" s="151"/>
      <c r="M19" s="58">
        <f>IFERROR(INDEX(集計pivot売上!$203:$222,MATCH('集計2023年度売上 (New)'!$B19,集計pivot売上!$A$203:$A$222,0),MATCH('集計2023年度売上 (New)'!D$5,集計pivot売上!$203:$203,0)),0)</f>
        <v>0</v>
      </c>
      <c r="N19" s="61">
        <f>IFERROR(INDEX(集計pivot売上!$54:$73,MATCH('集計2023年度売上 (New)'!$B19,集計pivot売上!$A$54:$A$73,0),MATCH('集計2023年度売上 (New)'!D$5,集計pivot売上!$54:$54,0)),0)</f>
        <v>0</v>
      </c>
      <c r="O19" s="59">
        <f t="shared" si="7"/>
        <v>7900</v>
      </c>
      <c r="P19" s="54">
        <f>IFERROR(INDEX(集計pivot売上!$3:$22,MATCH('集計2023年度売上 (New)'!$B19,集計pivot売上!$A$3:$A$22,0),MATCH('集計2023年度売上 (New)'!P$5,集計pivot売上!$3:$3,0)),0)</f>
        <v>0</v>
      </c>
      <c r="Q19" s="55">
        <f>IFERROR(INDEX(集計pivot売上!$28:$47,MATCH('集計2023年度売上 (New)'!$B19,集計pivot売上!$A$28:$A$47,0),MATCH('集計2023年度売上 (New)'!P$5,集計pivot売上!$28:$28,0)),0)</f>
        <v>0</v>
      </c>
      <c r="R19" s="56">
        <f>IFERROR(INDEX(集計pivot売上!$83:$103,MATCH('集計2023年度売上 (New)'!$B19,集計pivot売上!$A$83:$A$103,0),MATCH('集計2023年度売上 (New)'!P$5,集計pivot売上!$83:$83,0)),0)</f>
        <v>0</v>
      </c>
      <c r="S19" s="57">
        <f>IFERROR(INDEX(集計pivot売上!$177:$196,MATCH('集計2023年度売上 (New)'!$B19,集計pivot売上!$A$177:$A$196,0),MATCH('集計2023年度売上 (New)'!P$5,集計pivot売上!$177:$177,0)),0)</f>
        <v>0</v>
      </c>
      <c r="T19" s="58">
        <f>IFERROR(INDEX(集計pivot売上!$151:$170,MATCH('集計2023年度売上 (New)'!$B19,集計pivot売上!$A$151:$A$170,0),MATCH('集計2023年度売上 (New)'!P$5,集計pivot売上!$151:$151,0)),0)</f>
        <v>0</v>
      </c>
      <c r="U19" s="150">
        <f>IFERROR(INDEX(集計pivot売上!$230:$247,MATCH('集計2023年度売上 (New)'!$B19,集計pivot売上!$A$230:$A$247,0),MATCH('集計2023年度売上 (New)'!P$5,集計pivot売上!$230:$230,0)),0)</f>
        <v>0</v>
      </c>
      <c r="V19" s="151"/>
      <c r="W19" s="151"/>
      <c r="X19" s="151"/>
      <c r="Y19" s="104">
        <f>IFERROR(INDEX(集計pivot売上!$203:$222,MATCH('集計2023年度売上 (New)'!$B19,集計pivot売上!$A$203:$A$222,0),MATCH('集計2023年度売上 (New)'!P$5,集計pivot売上!$203:$203,0)),0)</f>
        <v>0</v>
      </c>
      <c r="Z19" s="61">
        <f>IFERROR(INDEX(集計pivot売上!$54:$73,MATCH('集計2023年度売上 (New)'!$B19,集計pivot売上!$A$54:$A$73,0),MATCH('集計2023年度売上 (New)'!P$5,集計pivot売上!$54:$54,0)),0)</f>
        <v>0</v>
      </c>
      <c r="AA19" s="59">
        <f t="shared" si="8"/>
        <v>7900</v>
      </c>
      <c r="AB19" s="54">
        <f>IFERROR(INDEX(集計pivot売上!$3:$22,MATCH('集計2023年度売上 (New)'!$B19,集計pivot売上!$A$3:$A$22,0),MATCH('集計2023年度売上 (New)'!AB$5,集計pivot売上!$3:$3,0)),0)</f>
        <v>0</v>
      </c>
      <c r="AC19" s="55">
        <f>IFERROR(INDEX(集計pivot売上!$28:$47,MATCH('集計2023年度売上 (New)'!$B19,集計pivot売上!$A$28:$A$47,0),MATCH('集計2023年度売上 (New)'!AB$5,集計pivot売上!$28:$28,0)),0)</f>
        <v>0</v>
      </c>
      <c r="AD19" s="56">
        <f>IFERROR(INDEX(集計pivot売上!$83:$103,MATCH('集計2023年度売上 (New)'!$B19,集計pivot売上!$A$83:$A$103,0),MATCH('集計2023年度売上 (New)'!AB$5,集計pivot売上!$83:$83,0)),0)</f>
        <v>0</v>
      </c>
      <c r="AE19" s="57">
        <f>IFERROR(INDEX(集計pivot売上!$177:$196,MATCH('集計2023年度売上 (New)'!$B19,集計pivot売上!$A$177:$A$196,0),MATCH('集計2023年度売上 (New)'!AB$5,集計pivot売上!$177:$177,0)),0)</f>
        <v>0</v>
      </c>
      <c r="AF19" s="58">
        <f>IFERROR(INDEX(集計pivot売上!$151:$170,MATCH('集計2023年度売上 (New)'!$B19,集計pivot売上!$A$151:$A$170,0),MATCH('集計2023年度売上 (New)'!AB$5,集計pivot売上!$151:$151,0)),0)</f>
        <v>0</v>
      </c>
      <c r="AG19" s="150">
        <f>IFERROR(INDEX(集計pivot売上!$230:$247,MATCH('集計2023年度売上 (New)'!$B19,集計pivot売上!$A$230:$A$247,0),MATCH('集計2023年度売上 (New)'!AB$5,集計pivot売上!$230:$230,0)),0)</f>
        <v>0</v>
      </c>
      <c r="AH19" s="151"/>
      <c r="AI19" s="151"/>
      <c r="AJ19" s="151"/>
      <c r="AK19" s="104">
        <f>IFERROR(INDEX(集計pivot売上!$203:$222,MATCH('集計2023年度売上 (New)'!$B19,集計pivot売上!$A$203:$A$222,0),MATCH('集計2023年度売上 (New)'!AB$5,集計pivot売上!$203:$203,0)),0)</f>
        <v>0</v>
      </c>
      <c r="AL19" s="61">
        <f>IFERROR(INDEX(集計pivot売上!$54:$73,MATCH('集計2023年度売上 (New)'!$B19,集計pivot売上!$A$54:$A$73,0),MATCH('集計2023年度売上 (New)'!AB$5,集計pivot売上!$54:$54,0)),0)</f>
        <v>0</v>
      </c>
      <c r="AM19" s="59">
        <f t="shared" si="9"/>
        <v>7900</v>
      </c>
      <c r="AN19" s="54">
        <f>IFERROR(INDEX(集計pivot売上!$3:$22,MATCH('集計2023年度売上 (New)'!$B19,集計pivot売上!$A$3:$A$22,0),MATCH('集計2023年度売上 (New)'!AN$5,集計pivot売上!$3:$3,0)),0)</f>
        <v>0</v>
      </c>
      <c r="AO19" s="55">
        <f>IFERROR(INDEX(集計pivot売上!$28:$47,MATCH('集計2023年度売上 (New)'!$B19,集計pivot売上!$A$28:$A$47,0),MATCH('集計2023年度売上 (New)'!AN$5,集計pivot売上!$28:$28,0)),0)</f>
        <v>0</v>
      </c>
      <c r="AP19" s="56">
        <f>IFERROR(INDEX(集計pivot売上!$83:$103,MATCH('集計2023年度売上 (New)'!$B19,集計pivot売上!$A$83:$A$103,0),MATCH('集計2023年度売上 (New)'!AN$5,集計pivot売上!$83:$83,0)),0)</f>
        <v>0</v>
      </c>
      <c r="AQ19" s="57">
        <f>IFERROR(INDEX(集計pivot売上!$177:$196,MATCH('集計2023年度売上 (New)'!$B19,集計pivot売上!$A$177:$A$196,0),MATCH('集計2023年度売上 (New)'!AN$5,集計pivot売上!$177:$177,0)),0)</f>
        <v>0</v>
      </c>
      <c r="AR19" s="58">
        <f>IFERROR(INDEX(集計pivot売上!$151:$170,MATCH('集計2023年度売上 (New)'!$B19,集計pivot売上!$A$151:$A$170,0),MATCH('集計2023年度売上 (New)'!AN$5,集計pivot売上!$151:$151,0)),0)</f>
        <v>0</v>
      </c>
      <c r="AS19" s="150">
        <f>IFERROR(INDEX(集計pivot売上!$230:$247,MATCH('集計2023年度売上 (New)'!$B19,集計pivot売上!$A$230:$A$247,0),MATCH('集計2023年度売上 (New)'!AN$5,集計pivot売上!$230:$230,0)),0)</f>
        <v>0</v>
      </c>
      <c r="AT19" s="151"/>
      <c r="AU19" s="151"/>
      <c r="AV19" s="151"/>
      <c r="AW19" s="104">
        <f>IFERROR(INDEX(集計pivot売上!$203:$222,MATCH('集計2023年度売上 (New)'!$B19,集計pivot売上!$A$203:$A$222,0),MATCH('集計2023年度売上 (New)'!AN$5,集計pivot売上!$203:$203,0)),0)</f>
        <v>0</v>
      </c>
      <c r="AX19" s="61">
        <f>IFERROR(INDEX(集計pivot売上!$54:$73,MATCH('集計2023年度売上 (New)'!$B19,集計pivot売上!$A$54:$A$73,0),MATCH('集計2023年度売上 (New)'!AN$5,集計pivot売上!$54:$54,0)),0)</f>
        <v>0</v>
      </c>
      <c r="AY19" s="59">
        <f t="shared" si="10"/>
        <v>7900</v>
      </c>
      <c r="AZ19" s="54">
        <f>IFERROR(INDEX(集計pivot売上!$3:$22,MATCH('集計2023年度売上 (New)'!$B19,集計pivot売上!$A$3:$A$22,0),MATCH('集計2023年度売上 (New)'!AZ$5,集計pivot売上!$3:$3,0)),0)</f>
        <v>0</v>
      </c>
      <c r="BA19" s="55">
        <f>IFERROR(INDEX(集計pivot売上!$28:$47,MATCH('集計2023年度売上 (New)'!$B19,集計pivot売上!$A$28:$A$47,0),MATCH('集計2023年度売上 (New)'!AZ$5,集計pivot売上!$28:$28,0)),0)</f>
        <v>0</v>
      </c>
      <c r="BB19" s="56">
        <f>IFERROR(INDEX(集計pivot売上!$83:$103,MATCH('集計2023年度売上 (New)'!$B19,集計pivot売上!$A$83:$A$103,0),MATCH('集計2023年度売上 (New)'!AZ$5,集計pivot売上!$83:$83,0)),0)</f>
        <v>0</v>
      </c>
      <c r="BC19" s="57">
        <f>IFERROR(INDEX(集計pivot売上!$177:$196,MATCH('集計2023年度売上 (New)'!$B19,集計pivot売上!$A$177:$A$196,0),MATCH('集計2023年度売上 (New)'!AZ$5,集計pivot売上!$177:$177,0)),0)</f>
        <v>0</v>
      </c>
      <c r="BD19" s="58">
        <f>IFERROR(INDEX(集計pivot売上!$151:$170,MATCH('集計2023年度売上 (New)'!$B19,集計pivot売上!$A$151:$A$170,0),MATCH('集計2023年度売上 (New)'!AZ$5,集計pivot売上!$151:$151,0)),0)</f>
        <v>0</v>
      </c>
      <c r="BE19" s="150">
        <f>IFERROR(INDEX(集計pivot売上!$230:$247,MATCH('集計2023年度売上 (New)'!$B19,集計pivot売上!$A$230:$A$247,0),MATCH('集計2023年度売上 (New)'!AZ$5,集計pivot売上!$230:$230,0)),0)</f>
        <v>0</v>
      </c>
      <c r="BF19" s="151"/>
      <c r="BG19" s="151"/>
      <c r="BH19" s="151"/>
      <c r="BI19" s="104">
        <f>IFERROR(INDEX(集計pivot売上!$203:$222,MATCH('集計2023年度売上 (New)'!$B19,集計pivot売上!$A$203:$A$222,0),MATCH('集計2023年度売上 (New)'!AZ$5,集計pivot売上!$203:$203,0)),0)</f>
        <v>0</v>
      </c>
      <c r="BJ19" s="61">
        <f>IFERROR(INDEX(集計pivot売上!$54:$73,MATCH('集計2023年度売上 (New)'!$B19,集計pivot売上!$A$54:$A$73,0),MATCH('集計2023年度売上 (New)'!AZ$5,集計pivot売上!$54:$54,0)),0)</f>
        <v>0</v>
      </c>
      <c r="BK19" s="59">
        <f t="shared" si="1"/>
        <v>7900</v>
      </c>
      <c r="BL19" s="54">
        <f>IFERROR(INDEX(集計pivot売上!$3:$22,MATCH('集計2023年度売上 (New)'!$B19,集計pivot売上!$A$3:$A$22,0),MATCH('集計2023年度売上 (New)'!BL$5,集計pivot売上!$3:$3,0)),0)</f>
        <v>0</v>
      </c>
      <c r="BM19" s="55">
        <f>IFERROR(INDEX(集計pivot売上!$28:$47,MATCH('集計2023年度売上 (New)'!$B19,集計pivot売上!$A$28:$A$47,0),MATCH('集計2023年度売上 (New)'!BL$5,集計pivot売上!$28:$28,0)),0)</f>
        <v>0</v>
      </c>
      <c r="BN19" s="56">
        <f>IFERROR(INDEX(集計pivot売上!$83:$103,MATCH('集計2023年度売上 (New)'!$B19,集計pivot売上!$A$83:$A$103,0),MATCH('集計2023年度売上 (New)'!BL$5,集計pivot売上!$83:$83,0)),0)</f>
        <v>0</v>
      </c>
      <c r="BO19" s="57">
        <f>IFERROR(INDEX(集計pivot売上!$177:$196,MATCH('集計2023年度売上 (New)'!$B19,集計pivot売上!$A$177:$A$196,0),MATCH('集計2023年度売上 (New)'!BL$5,集計pivot売上!$177:$177,0)),0)</f>
        <v>0</v>
      </c>
      <c r="BP19" s="58">
        <f>IFERROR(INDEX(集計pivot売上!$151:$170,MATCH('集計2023年度売上 (New)'!$B19,集計pivot売上!$A$151:$A$170,0),MATCH('集計2023年度売上 (New)'!BL$5,集計pivot売上!$151:$151,0)),0)</f>
        <v>0</v>
      </c>
      <c r="BQ19" s="150">
        <f>IFERROR(INDEX(集計pivot売上!$230:$247,MATCH('集計2023年度売上 (New)'!$B19,集計pivot売上!$A$230:$A$247,0),MATCH('集計2023年度売上 (New)'!BL$5,集計pivot売上!$230:$230,0)),0)</f>
        <v>0</v>
      </c>
      <c r="BR19" s="151"/>
      <c r="BS19" s="151"/>
      <c r="BT19" s="151"/>
      <c r="BU19" s="104">
        <f>IFERROR(INDEX(集計pivot売上!$203:$222,MATCH('集計2023年度売上 (New)'!$B19,集計pivot売上!$A$203:$A$222,0),MATCH('集計2023年度売上 (New)'!BL$5,集計pivot売上!$203:$203,0)),0)</f>
        <v>0</v>
      </c>
      <c r="BV19" s="61">
        <f>IFERROR(INDEX(集計pivot売上!$54:$73,MATCH('集計2023年度売上 (New)'!$B19,集計pivot売上!$A$54:$A$73,0),MATCH('集計2023年度売上 (New)'!BL$5,集計pivot売上!$54:$54,0)),0)</f>
        <v>0</v>
      </c>
      <c r="BW19" s="59">
        <f t="shared" si="11"/>
        <v>7900</v>
      </c>
      <c r="BX19" s="54">
        <f>IFERROR(INDEX(集計pivot売上!$3:$22,MATCH('集計2023年度売上 (New)'!$B19,集計pivot売上!$A$3:$A$22,0),MATCH('集計2023年度売上 (New)'!BX$5,集計pivot売上!$3:$3,0)),0)</f>
        <v>0</v>
      </c>
      <c r="BY19" s="55">
        <f>IFERROR(INDEX(集計pivot売上!$28:$47,MATCH('集計2023年度売上 (New)'!$B19,集計pivot売上!$A$28:$A$47,0),MATCH('集計2023年度売上 (New)'!BX$5,集計pivot売上!$28:$28,0)),0)</f>
        <v>0</v>
      </c>
      <c r="BZ19" s="56">
        <f>IFERROR(INDEX(集計pivot売上!$83:$103,MATCH('集計2023年度売上 (New)'!$B19,集計pivot売上!$A$83:$A$103,0),MATCH('集計2023年度売上 (New)'!BX$5,集計pivot売上!$83:$83,0)),0)</f>
        <v>0</v>
      </c>
      <c r="CA19" s="57">
        <f>IFERROR(INDEX(集計pivot売上!$177:$196,MATCH('集計2023年度売上 (New)'!$B19,集計pivot売上!$A$177:$A$196,0),MATCH('集計2023年度売上 (New)'!BX$5,集計pivot売上!$177:$177,0)),0)</f>
        <v>0</v>
      </c>
      <c r="CB19" s="58">
        <f>IFERROR(INDEX(集計pivot売上!$151:$170,MATCH('集計2023年度売上 (New)'!$B19,集計pivot売上!$A$151:$A$170,0),MATCH('集計2023年度売上 (New)'!BX$5,集計pivot売上!$151:$151,0)),0)</f>
        <v>0</v>
      </c>
      <c r="CC19" s="150">
        <f>IFERROR(INDEX(集計pivot売上!$230:$247,MATCH('集計2023年度売上 (New)'!$B19,集計pivot売上!$A$230:$A$247,0),MATCH('集計2023年度売上 (New)'!BX$5,集計pivot売上!$230:$230,0)),0)</f>
        <v>0</v>
      </c>
      <c r="CD19" s="151"/>
      <c r="CE19" s="151"/>
      <c r="CF19" s="151"/>
      <c r="CG19" s="104">
        <f>IFERROR(INDEX(集計pivot売上!$203:$222,MATCH('集計2023年度売上 (New)'!$B19,集計pivot売上!$A$203:$A$222,0),MATCH('集計2023年度売上 (New)'!BX$5,集計pivot売上!$203:$203,0)),0)</f>
        <v>0</v>
      </c>
      <c r="CH19" s="61">
        <f>IFERROR(INDEX(集計pivot売上!$54:$73,MATCH('集計2023年度売上 (New)'!$B19,集計pivot売上!$A$54:$A$73,0),MATCH('集計2023年度売上 (New)'!BX$5,集計pivot売上!$54:$54,0)),0)</f>
        <v>0</v>
      </c>
      <c r="CI19" s="59">
        <f t="shared" si="12"/>
        <v>7900</v>
      </c>
      <c r="CJ19" s="54">
        <f>IFERROR(INDEX(集計pivot売上!$3:$22,MATCH('集計2023年度売上 (New)'!$B19,集計pivot売上!$A$3:$A$22,0),MATCH('集計2023年度売上 (New)'!CJ$5,集計pivot売上!$3:$3,0)),0)</f>
        <v>0</v>
      </c>
      <c r="CK19" s="55">
        <f>IFERROR(INDEX(集計pivot売上!$28:$47,MATCH('集計2023年度売上 (New)'!$B19,集計pivot売上!$A$28:$A$47,0),MATCH('集計2023年度売上 (New)'!CJ$5,集計pivot売上!$28:$28,0)),0)</f>
        <v>0</v>
      </c>
      <c r="CL19" s="56">
        <f>IFERROR(INDEX(集計pivot売上!$83:$103,MATCH('集計2023年度売上 (New)'!$B19,集計pivot売上!$A$83:$A$103,0),MATCH('集計2023年度売上 (New)'!CJ$5,集計pivot売上!$83:$83,0)),0)</f>
        <v>0</v>
      </c>
      <c r="CM19" s="57">
        <f>IFERROR(INDEX(集計pivot売上!$177:$196,MATCH('集計2023年度売上 (New)'!$B19,集計pivot売上!$A$177:$A$196,0),MATCH('集計2023年度売上 (New)'!CJ$5,集計pivot売上!$177:$177,0)),0)</f>
        <v>0</v>
      </c>
      <c r="CN19" s="58">
        <f>IFERROR(INDEX(集計pivot売上!$151:$170,MATCH('集計2023年度売上 (New)'!$B19,集計pivot売上!$A$151:$A$170,0),MATCH('集計2023年度売上 (New)'!CJ$5,集計pivot売上!$151:$151,0)),0)</f>
        <v>0</v>
      </c>
      <c r="CO19" s="150">
        <f>IFERROR(INDEX(集計pivot売上!$230:$247,MATCH('集計2023年度売上 (New)'!$B19,集計pivot売上!$A$230:$A$247,0),MATCH('集計2023年度売上 (New)'!CJ$5,集計pivot売上!$230:$230,0)),0)</f>
        <v>0</v>
      </c>
      <c r="CP19" s="151"/>
      <c r="CQ19" s="151"/>
      <c r="CR19" s="151"/>
      <c r="CS19" s="104">
        <f>IFERROR(INDEX(集計pivot売上!$203:$222,MATCH('集計2023年度売上 (New)'!$B19,集計pivot売上!$A$203:$A$222,0),MATCH('集計2023年度売上 (New)'!CJ$5,集計pivot売上!$203:$203,0)),0)</f>
        <v>0</v>
      </c>
      <c r="CT19" s="61">
        <f>IFERROR(INDEX(集計pivot売上!$54:$73,MATCH('集計2023年度売上 (New)'!$B19,集計pivot売上!$A$54:$A$73,0),MATCH('集計2023年度売上 (New)'!CJ$5,集計pivot売上!$54:$54,0)),0)</f>
        <v>0</v>
      </c>
      <c r="CU19" s="59">
        <f t="shared" si="13"/>
        <v>7900</v>
      </c>
      <c r="CV19" s="54">
        <f>IFERROR(INDEX(集計pivot売上!$3:$22,MATCH('集計2023年度売上 (New)'!$B19,集計pivot売上!$A$3:$A$22,0),MATCH('集計2023年度売上 (New)'!CV$5,集計pivot売上!$3:$3,0)),0)</f>
        <v>0</v>
      </c>
      <c r="CW19" s="55">
        <f>IFERROR(INDEX(集計pivot売上!$28:$47,MATCH('集計2023年度売上 (New)'!$B19,集計pivot売上!$A$28:$A$47,0),MATCH('集計2023年度売上 (New)'!CV$5,集計pivot売上!$28:$28,0)),0)</f>
        <v>0</v>
      </c>
      <c r="CX19" s="56">
        <f>IFERROR(INDEX(集計pivot売上!$83:$103,MATCH('集計2023年度売上 (New)'!$B19,集計pivot売上!$A$83:$A$103,0),MATCH('集計2023年度売上 (New)'!CV$5,集計pivot売上!$83:$83,0)),0)</f>
        <v>0</v>
      </c>
      <c r="CY19" s="57">
        <f>IFERROR(INDEX(集計pivot売上!$177:$196,MATCH('集計2023年度売上 (New)'!$B19,集計pivot売上!$A$177:$A$196,0),MATCH('集計2023年度売上 (New)'!CV$5,集計pivot売上!$177:$177,0)),0)</f>
        <v>0</v>
      </c>
      <c r="CZ19" s="58">
        <f>IFERROR(INDEX(集計pivot売上!$151:$170,MATCH('集計2023年度売上 (New)'!$B19,集計pivot売上!$A$151:$A$170,0),MATCH('集計2023年度売上 (New)'!CV$5,集計pivot売上!$151:$151,0)),0)</f>
        <v>0</v>
      </c>
      <c r="DA19" s="150">
        <f>IFERROR(INDEX(集計pivot売上!$230:$247,MATCH('集計2023年度売上 (New)'!$B19,集計pivot売上!$A$230:$A$247,0),MATCH('集計2023年度売上 (New)'!CV$5,集計pivot売上!$230:$230,0)),0)</f>
        <v>0</v>
      </c>
      <c r="DB19" s="151"/>
      <c r="DC19" s="151"/>
      <c r="DD19" s="151"/>
      <c r="DE19" s="104">
        <f>IFERROR(INDEX(集計pivot売上!$203:$222,MATCH('集計2023年度売上 (New)'!$B19,集計pivot売上!$A$203:$A$222,0),MATCH('集計2023年度売上 (New)'!CV$5,集計pivot売上!$203:$203,0)),0)</f>
        <v>0</v>
      </c>
      <c r="DF19" s="61">
        <f>IFERROR(INDEX(集計pivot売上!$54:$73,MATCH('集計2023年度売上 (New)'!$B19,集計pivot売上!$A$54:$A$73,0),MATCH('集計2023年度売上 (New)'!CV$5,集計pivot売上!$54:$54,0)),0)</f>
        <v>0</v>
      </c>
      <c r="DG19" s="59">
        <f t="shared" si="14"/>
        <v>7900</v>
      </c>
      <c r="DH19" s="54">
        <f>IFERROR(INDEX(集計pivot売上!$3:$22,MATCH('集計2023年度売上 (New)'!$B19,集計pivot売上!$A$3:$A$22,0),MATCH('集計2023年度売上 (New)'!DH$5,集計pivot売上!$3:$3,0)),0)</f>
        <v>0</v>
      </c>
      <c r="DI19" s="55">
        <f>IFERROR(INDEX(集計pivot売上!$28:$47,MATCH('集計2023年度売上 (New)'!$B19,集計pivot売上!$A$28:$A$47,0),MATCH('集計2023年度売上 (New)'!DH$5,集計pivot売上!$28:$28,0)),0)</f>
        <v>0</v>
      </c>
      <c r="DJ19" s="56">
        <f>IFERROR(INDEX(集計pivot売上!$83:$103,MATCH('集計2023年度売上 (New)'!$B19,集計pivot売上!$A$83:$A$103,0),MATCH('集計2023年度売上 (New)'!DH$5,集計pivot売上!$83:$83,0)),0)</f>
        <v>0</v>
      </c>
      <c r="DK19" s="57">
        <f>IFERROR(INDEX(集計pivot売上!$177:$196,MATCH('集計2023年度売上 (New)'!$B19,集計pivot売上!$A$177:$A$196,0),MATCH('集計2023年度売上 (New)'!DH$5,集計pivot売上!$177:$177,0)),0)</f>
        <v>0</v>
      </c>
      <c r="DL19" s="58">
        <f>IFERROR(INDEX(集計pivot売上!$151:$170,MATCH('集計2023年度売上 (New)'!$B19,集計pivot売上!$A$151:$A$170,0),MATCH('集計2023年度売上 (New)'!DH$5,集計pivot売上!$151:$151,0)),0)</f>
        <v>0</v>
      </c>
      <c r="DM19" s="150">
        <f>IFERROR(INDEX(集計pivot売上!$230:$247,MATCH('集計2023年度売上 (New)'!$B19,集計pivot売上!$A$230:$A$247,0),MATCH('集計2023年度売上 (New)'!DH$5,集計pivot売上!$230:$230,0)),0)</f>
        <v>0</v>
      </c>
      <c r="DN19" s="151"/>
      <c r="DO19" s="151"/>
      <c r="DP19" s="151"/>
      <c r="DQ19" s="104">
        <f>IFERROR(INDEX(集計pivot売上!$203:$222,MATCH('集計2023年度売上 (New)'!$B19,集計pivot売上!$A$203:$A$222,0),MATCH('集計2023年度売上 (New)'!DH$5,集計pivot売上!$203:$203,0)),0)</f>
        <v>0</v>
      </c>
      <c r="DR19" s="61">
        <f>IFERROR(INDEX(集計pivot売上!$54:$73,MATCH('集計2023年度売上 (New)'!$B19,集計pivot売上!$A$54:$A$73,0),MATCH('集計2023年度売上 (New)'!DH$5,集計pivot売上!$54:$54,0)),0)</f>
        <v>0</v>
      </c>
      <c r="DS19" s="59">
        <f t="shared" si="15"/>
        <v>7900</v>
      </c>
      <c r="DT19" s="54">
        <f>IFERROR(INDEX(集計pivot売上!$3:$22,MATCH('集計2023年度売上 (New)'!$B19,集計pivot売上!$A$3:$A$22,0),MATCH('集計2023年度売上 (New)'!DT$5,集計pivot売上!$3:$3,0)),0)</f>
        <v>0</v>
      </c>
      <c r="DU19" s="55">
        <f>IFERROR(INDEX(集計pivot売上!$28:$47,MATCH('集計2023年度売上 (New)'!$B19,集計pivot売上!$A$28:$A$47,0),MATCH('集計2023年度売上 (New)'!DT$5,集計pivot売上!$28:$28,0)),0)</f>
        <v>0</v>
      </c>
      <c r="DV19" s="56">
        <f>IFERROR(INDEX(集計pivot売上!$83:$103,MATCH('集計2023年度売上 (New)'!$B19,集計pivot売上!$A$83:$A$103,0),MATCH('集計2023年度売上 (New)'!DT$5,集計pivot売上!$83:$83,0)),0)</f>
        <v>0</v>
      </c>
      <c r="DW19" s="57">
        <f>IFERROR(INDEX(集計pivot売上!$177:$196,MATCH('集計2023年度売上 (New)'!$B19,集計pivot売上!$A$177:$A$196,0),MATCH('集計2023年度売上 (New)'!DT$5,集計pivot売上!$177:$177,0)),0)</f>
        <v>0</v>
      </c>
      <c r="DX19" s="58">
        <f>IFERROR(INDEX(集計pivot売上!$151:$170,MATCH('集計2023年度売上 (New)'!$B19,集計pivot売上!$A$151:$A$170,0),MATCH('集計2023年度売上 (New)'!DT$5,集計pivot売上!$151:$151,0)),0)</f>
        <v>0</v>
      </c>
      <c r="DY19" s="150">
        <f>IFERROR(INDEX(集計pivot売上!$230:$247,MATCH('集計2023年度売上 (New)'!$B19,集計pivot売上!$A$230:$A$247,0),MATCH('集計2023年度売上 (New)'!DT$5,集計pivot売上!$230:$230,0)),0)</f>
        <v>0</v>
      </c>
      <c r="DZ19" s="151"/>
      <c r="EA19" s="151"/>
      <c r="EB19" s="151"/>
      <c r="EC19" s="104">
        <f>IFERROR(INDEX(集計pivot売上!$203:$222,MATCH('集計2023年度売上 (New)'!$B19,集計pivot売上!$A$203:$A$222,0),MATCH('集計2023年度売上 (New)'!DT$5,集計pivot売上!$203:$203,0)),0)</f>
        <v>0</v>
      </c>
      <c r="ED19" s="61">
        <f>IFERROR(INDEX(集計pivot売上!$54:$73,MATCH('集計2023年度売上 (New)'!$B19,集計pivot売上!$A$54:$A$73,0),MATCH('集計2023年度売上 (New)'!DT$5,集計pivot売上!$54:$54,0)),0)</f>
        <v>0</v>
      </c>
      <c r="EE19" s="59">
        <f t="shared" si="16"/>
        <v>7900</v>
      </c>
      <c r="EF19" s="54">
        <f>IFERROR(INDEX(集計pivot売上!$3:$22,MATCH('集計2023年度売上 (New)'!$B19,集計pivot売上!$A$3:$A$22,0),MATCH('集計2023年度売上 (New)'!EF$5,集計pivot売上!$3:$3,0)),0)</f>
        <v>0</v>
      </c>
      <c r="EG19" s="55">
        <f>IFERROR(INDEX(集計pivot売上!$28:$47,MATCH('集計2023年度売上 (New)'!$B19,集計pivot売上!$A$28:$A$47,0),MATCH('集計2023年度売上 (New)'!EF$5,集計pivot売上!$28:$28,0)),0)</f>
        <v>0</v>
      </c>
      <c r="EH19" s="56">
        <f>IFERROR(INDEX(集計pivot売上!$83:$103,MATCH('集計2023年度売上 (New)'!$B19,集計pivot売上!$A$83:$A$103,0),MATCH('集計2023年度売上 (New)'!EF$5,集計pivot売上!$83:$83,0)),0)</f>
        <v>0</v>
      </c>
      <c r="EI19" s="57">
        <f>IFERROR(INDEX(集計pivot売上!$177:$196,MATCH('集計2023年度売上 (New)'!$B19,集計pivot売上!$A$177:$A$196,0),MATCH('集計2023年度売上 (New)'!EF$5,集計pivot売上!$177:$177,0)),0)</f>
        <v>0</v>
      </c>
      <c r="EJ19" s="58">
        <f>IFERROR(INDEX(集計pivot売上!$151:$170,MATCH('集計2023年度売上 (New)'!$B19,集計pivot売上!$A$151:$A$170,0),MATCH('集計2023年度売上 (New)'!EF$5,集計pivot売上!$151:$151,0)),0)</f>
        <v>0</v>
      </c>
      <c r="EK19" s="150">
        <f>IFERROR(INDEX(集計pivot売上!$230:$247,MATCH('集計2023年度売上 (New)'!$B19,集計pivot売上!$A$230:$A$247,0),MATCH('集計2023年度売上 (New)'!EF$5,集計pivot売上!$230:$230,0)),0)</f>
        <v>0</v>
      </c>
      <c r="EL19" s="151"/>
      <c r="EM19" s="151"/>
      <c r="EN19" s="151"/>
      <c r="EO19" s="104">
        <f>IFERROR(INDEX(集計pivot売上!$203:$222,MATCH('集計2023年度売上 (New)'!$B19,集計pivot売上!$A$203:$A$222,0),MATCH('集計2023年度売上 (New)'!EF$5,集計pivot売上!$203:$203,0)),0)</f>
        <v>0</v>
      </c>
      <c r="EP19" s="61">
        <f>IFERROR(INDEX(集計pivot売上!$54:$73,MATCH('集計2023年度売上 (New)'!$B19,集計pivot売上!$A$54:$A$73,0),MATCH('集計2023年度売上 (New)'!EF$5,集計pivot売上!$54:$54,0)),0)</f>
        <v>0</v>
      </c>
      <c r="EQ19" s="63">
        <f t="shared" si="17"/>
        <v>7900</v>
      </c>
      <c r="ES19" t="str">
        <f t="shared" si="0"/>
        <v>その他の醸造酒</v>
      </c>
      <c r="ET19" s="46">
        <f t="shared" si="18"/>
        <v>7900</v>
      </c>
      <c r="EU19" s="46">
        <f t="shared" si="2"/>
        <v>0</v>
      </c>
      <c r="EV19" s="46">
        <f t="shared" si="3"/>
        <v>0</v>
      </c>
      <c r="EW19" s="46">
        <f t="shared" si="19"/>
        <v>7900</v>
      </c>
      <c r="EY19" s="46">
        <f t="shared" si="4"/>
        <v>7900</v>
      </c>
      <c r="EZ19" s="46">
        <f t="shared" si="5"/>
        <v>0</v>
      </c>
      <c r="FA19" s="46">
        <f t="shared" si="6"/>
        <v>0</v>
      </c>
      <c r="FB19" s="46">
        <f t="shared" si="20"/>
        <v>7900</v>
      </c>
      <c r="FC19" s="46">
        <f t="shared" si="21"/>
        <v>0</v>
      </c>
    </row>
    <row r="20" spans="2:159" s="46" customFormat="1" x14ac:dyDescent="0.55000000000000004">
      <c r="B20" s="52" t="str">
        <f>'master（記入例）'!AL16</f>
        <v>スピリッツ</v>
      </c>
      <c r="C20" s="53">
        <v>100</v>
      </c>
      <c r="D20" s="54">
        <f>IFERROR(INDEX(集計pivot売上!$3:$22,MATCH('集計2023年度売上 (New)'!$B20,集計pivot売上!$A$3:$A$22,0),MATCH('集計2023年度売上 (New)'!D$5,集計pivot売上!$3:$3,0)),0)</f>
        <v>0</v>
      </c>
      <c r="E20" s="55">
        <f>IFERROR(INDEX(集計pivot売上!$28:$47,MATCH('集計2023年度売上 (New)'!$B20,集計pivot売上!$A$28:$A$47,0),MATCH('集計2023年度売上 (New)'!D$5,集計pivot売上!$28:$28,0)),0)</f>
        <v>0</v>
      </c>
      <c r="F20" s="56">
        <f>IFERROR(INDEX(集計pivot売上!$83:$103,MATCH('集計2023年度売上 (New)'!$B20,集計pivot売上!$A$83:$A$103,0),MATCH('集計2023年度売上 (New)'!D$5,集計pivot売上!$83:$83,0)),0)</f>
        <v>0</v>
      </c>
      <c r="G20" s="57">
        <f>IFERROR(INDEX(集計pivot売上!$177:$196,MATCH('集計2023年度売上 (New)'!$B20,集計pivot売上!$A$177:$A$196,0),MATCH('集計2023年度売上 (New)'!D$5,集計pivot売上!$177:$177,0)),0)</f>
        <v>0</v>
      </c>
      <c r="H20" s="58">
        <f>IFERROR(INDEX(集計pivot売上!$151:$170,MATCH('集計2023年度売上 (New)'!$B20,集計pivot売上!$A$151:$A$170,0),MATCH('集計2023年度売上 (New)'!D$5,集計pivot売上!$151:$151,0)),0)</f>
        <v>0</v>
      </c>
      <c r="I20" s="150">
        <f>IFERROR(INDEX(集計pivot売上!$230:$247,MATCH('集計2023年度売上 (New)'!$B20,集計pivot売上!$A$230:$A$247,0),MATCH('集計2023年度売上 (New)'!D$5,集計pivot売上!$230:$230,0)),0)</f>
        <v>0</v>
      </c>
      <c r="J20" s="151"/>
      <c r="K20" s="151"/>
      <c r="L20" s="151"/>
      <c r="M20" s="58">
        <f>IFERROR(INDEX(集計pivot売上!$203:$222,MATCH('集計2023年度売上 (New)'!$B20,集計pivot売上!$A$203:$A$222,0),MATCH('集計2023年度売上 (New)'!D$5,集計pivot売上!$203:$203,0)),0)</f>
        <v>0</v>
      </c>
      <c r="N20" s="61">
        <f>IFERROR(INDEX(集計pivot売上!$54:$73,MATCH('集計2023年度売上 (New)'!$B20,集計pivot売上!$A$54:$A$73,0),MATCH('集計2023年度売上 (New)'!D$5,集計pivot売上!$54:$54,0)),0)</f>
        <v>0</v>
      </c>
      <c r="O20" s="59">
        <f t="shared" si="7"/>
        <v>100</v>
      </c>
      <c r="P20" s="54">
        <f>IFERROR(INDEX(集計pivot売上!$3:$22,MATCH('集計2023年度売上 (New)'!$B20,集計pivot売上!$A$3:$A$22,0),MATCH('集計2023年度売上 (New)'!P$5,集計pivot売上!$3:$3,0)),0)</f>
        <v>0</v>
      </c>
      <c r="Q20" s="55">
        <f>IFERROR(INDEX(集計pivot売上!$28:$47,MATCH('集計2023年度売上 (New)'!$B20,集計pivot売上!$A$28:$A$47,0),MATCH('集計2023年度売上 (New)'!P$5,集計pivot売上!$28:$28,0)),0)</f>
        <v>0</v>
      </c>
      <c r="R20" s="56">
        <f>IFERROR(INDEX(集計pivot売上!$83:$103,MATCH('集計2023年度売上 (New)'!$B20,集計pivot売上!$A$83:$A$103,0),MATCH('集計2023年度売上 (New)'!P$5,集計pivot売上!$83:$83,0)),0)</f>
        <v>0</v>
      </c>
      <c r="S20" s="57">
        <f>IFERROR(INDEX(集計pivot売上!$177:$196,MATCH('集計2023年度売上 (New)'!$B20,集計pivot売上!$A$177:$A$196,0),MATCH('集計2023年度売上 (New)'!P$5,集計pivot売上!$177:$177,0)),0)</f>
        <v>0</v>
      </c>
      <c r="T20" s="58">
        <f>IFERROR(INDEX(集計pivot売上!$151:$170,MATCH('集計2023年度売上 (New)'!$B20,集計pivot売上!$A$151:$A$170,0),MATCH('集計2023年度売上 (New)'!P$5,集計pivot売上!$151:$151,0)),0)</f>
        <v>0</v>
      </c>
      <c r="U20" s="150">
        <f>IFERROR(INDEX(集計pivot売上!$230:$247,MATCH('集計2023年度売上 (New)'!$B20,集計pivot売上!$A$230:$A$247,0),MATCH('集計2023年度売上 (New)'!P$5,集計pivot売上!$230:$230,0)),0)</f>
        <v>0</v>
      </c>
      <c r="V20" s="151"/>
      <c r="W20" s="151"/>
      <c r="X20" s="151"/>
      <c r="Y20" s="104">
        <f>IFERROR(INDEX(集計pivot売上!$203:$222,MATCH('集計2023年度売上 (New)'!$B20,集計pivot売上!$A$203:$A$222,0),MATCH('集計2023年度売上 (New)'!P$5,集計pivot売上!$203:$203,0)),0)</f>
        <v>0</v>
      </c>
      <c r="Z20" s="61">
        <f>IFERROR(INDEX(集計pivot売上!$54:$73,MATCH('集計2023年度売上 (New)'!$B20,集計pivot売上!$A$54:$A$73,0),MATCH('集計2023年度売上 (New)'!P$5,集計pivot売上!$54:$54,0)),0)</f>
        <v>0</v>
      </c>
      <c r="AA20" s="59">
        <f t="shared" si="8"/>
        <v>100</v>
      </c>
      <c r="AB20" s="54">
        <f>IFERROR(INDEX(集計pivot売上!$3:$22,MATCH('集計2023年度売上 (New)'!$B20,集計pivot売上!$A$3:$A$22,0),MATCH('集計2023年度売上 (New)'!AB$5,集計pivot売上!$3:$3,0)),0)</f>
        <v>0</v>
      </c>
      <c r="AC20" s="55">
        <f>IFERROR(INDEX(集計pivot売上!$28:$47,MATCH('集計2023年度売上 (New)'!$B20,集計pivot売上!$A$28:$A$47,0),MATCH('集計2023年度売上 (New)'!AB$5,集計pivot売上!$28:$28,0)),0)</f>
        <v>0</v>
      </c>
      <c r="AD20" s="56">
        <f>IFERROR(INDEX(集計pivot売上!$83:$103,MATCH('集計2023年度売上 (New)'!$B20,集計pivot売上!$A$83:$A$103,0),MATCH('集計2023年度売上 (New)'!AB$5,集計pivot売上!$83:$83,0)),0)</f>
        <v>0</v>
      </c>
      <c r="AE20" s="57">
        <f>IFERROR(INDEX(集計pivot売上!$177:$196,MATCH('集計2023年度売上 (New)'!$B20,集計pivot売上!$A$177:$A$196,0),MATCH('集計2023年度売上 (New)'!AB$5,集計pivot売上!$177:$177,0)),0)</f>
        <v>0</v>
      </c>
      <c r="AF20" s="58">
        <f>IFERROR(INDEX(集計pivot売上!$151:$170,MATCH('集計2023年度売上 (New)'!$B20,集計pivot売上!$A$151:$A$170,0),MATCH('集計2023年度売上 (New)'!AB$5,集計pivot売上!$151:$151,0)),0)</f>
        <v>0</v>
      </c>
      <c r="AG20" s="150">
        <f>IFERROR(INDEX(集計pivot売上!$230:$247,MATCH('集計2023年度売上 (New)'!$B20,集計pivot売上!$A$230:$A$247,0),MATCH('集計2023年度売上 (New)'!AB$5,集計pivot売上!$230:$230,0)),0)</f>
        <v>0</v>
      </c>
      <c r="AH20" s="151"/>
      <c r="AI20" s="151"/>
      <c r="AJ20" s="151"/>
      <c r="AK20" s="104">
        <f>IFERROR(INDEX(集計pivot売上!$203:$222,MATCH('集計2023年度売上 (New)'!$B20,集計pivot売上!$A$203:$A$222,0),MATCH('集計2023年度売上 (New)'!AB$5,集計pivot売上!$203:$203,0)),0)</f>
        <v>0</v>
      </c>
      <c r="AL20" s="61">
        <f>IFERROR(INDEX(集計pivot売上!$54:$73,MATCH('集計2023年度売上 (New)'!$B20,集計pivot売上!$A$54:$A$73,0),MATCH('集計2023年度売上 (New)'!AB$5,集計pivot売上!$54:$54,0)),0)</f>
        <v>0</v>
      </c>
      <c r="AM20" s="59">
        <f t="shared" si="9"/>
        <v>100</v>
      </c>
      <c r="AN20" s="54">
        <f>IFERROR(INDEX(集計pivot売上!$3:$22,MATCH('集計2023年度売上 (New)'!$B20,集計pivot売上!$A$3:$A$22,0),MATCH('集計2023年度売上 (New)'!AN$5,集計pivot売上!$3:$3,0)),0)</f>
        <v>0</v>
      </c>
      <c r="AO20" s="55">
        <f>IFERROR(INDEX(集計pivot売上!$28:$47,MATCH('集計2023年度売上 (New)'!$B20,集計pivot売上!$A$28:$A$47,0),MATCH('集計2023年度売上 (New)'!AN$5,集計pivot売上!$28:$28,0)),0)</f>
        <v>0</v>
      </c>
      <c r="AP20" s="56">
        <f>IFERROR(INDEX(集計pivot売上!$83:$103,MATCH('集計2023年度売上 (New)'!$B20,集計pivot売上!$A$83:$A$103,0),MATCH('集計2023年度売上 (New)'!AN$5,集計pivot売上!$83:$83,0)),0)</f>
        <v>0</v>
      </c>
      <c r="AQ20" s="57">
        <f>IFERROR(INDEX(集計pivot売上!$177:$196,MATCH('集計2023年度売上 (New)'!$B20,集計pivot売上!$A$177:$A$196,0),MATCH('集計2023年度売上 (New)'!AN$5,集計pivot売上!$177:$177,0)),0)</f>
        <v>0</v>
      </c>
      <c r="AR20" s="58">
        <f>IFERROR(INDEX(集計pivot売上!$151:$170,MATCH('集計2023年度売上 (New)'!$B20,集計pivot売上!$A$151:$A$170,0),MATCH('集計2023年度売上 (New)'!AN$5,集計pivot売上!$151:$151,0)),0)</f>
        <v>0</v>
      </c>
      <c r="AS20" s="150">
        <f>IFERROR(INDEX(集計pivot売上!$230:$247,MATCH('集計2023年度売上 (New)'!$B20,集計pivot売上!$A$230:$A$247,0),MATCH('集計2023年度売上 (New)'!AN$5,集計pivot売上!$230:$230,0)),0)</f>
        <v>0</v>
      </c>
      <c r="AT20" s="151"/>
      <c r="AU20" s="151"/>
      <c r="AV20" s="151"/>
      <c r="AW20" s="104">
        <f>IFERROR(INDEX(集計pivot売上!$203:$222,MATCH('集計2023年度売上 (New)'!$B20,集計pivot売上!$A$203:$A$222,0),MATCH('集計2023年度売上 (New)'!AN$5,集計pivot売上!$203:$203,0)),0)</f>
        <v>0</v>
      </c>
      <c r="AX20" s="61">
        <f>IFERROR(INDEX(集計pivot売上!$54:$73,MATCH('集計2023年度売上 (New)'!$B20,集計pivot売上!$A$54:$A$73,0),MATCH('集計2023年度売上 (New)'!AN$5,集計pivot売上!$54:$54,0)),0)</f>
        <v>0</v>
      </c>
      <c r="AY20" s="59">
        <f t="shared" si="10"/>
        <v>100</v>
      </c>
      <c r="AZ20" s="54">
        <f>IFERROR(INDEX(集計pivot売上!$3:$22,MATCH('集計2023年度売上 (New)'!$B20,集計pivot売上!$A$3:$A$22,0),MATCH('集計2023年度売上 (New)'!AZ$5,集計pivot売上!$3:$3,0)),0)</f>
        <v>0</v>
      </c>
      <c r="BA20" s="55">
        <f>IFERROR(INDEX(集計pivot売上!$28:$47,MATCH('集計2023年度売上 (New)'!$B20,集計pivot売上!$A$28:$A$47,0),MATCH('集計2023年度売上 (New)'!AZ$5,集計pivot売上!$28:$28,0)),0)</f>
        <v>0</v>
      </c>
      <c r="BB20" s="56">
        <f>IFERROR(INDEX(集計pivot売上!$83:$103,MATCH('集計2023年度売上 (New)'!$B20,集計pivot売上!$A$83:$A$103,0),MATCH('集計2023年度売上 (New)'!AZ$5,集計pivot売上!$83:$83,0)),0)</f>
        <v>0</v>
      </c>
      <c r="BC20" s="57">
        <f>IFERROR(INDEX(集計pivot売上!$177:$196,MATCH('集計2023年度売上 (New)'!$B20,集計pivot売上!$A$177:$A$196,0),MATCH('集計2023年度売上 (New)'!AZ$5,集計pivot売上!$177:$177,0)),0)</f>
        <v>0</v>
      </c>
      <c r="BD20" s="58">
        <f>IFERROR(INDEX(集計pivot売上!$151:$170,MATCH('集計2023年度売上 (New)'!$B20,集計pivot売上!$A$151:$A$170,0),MATCH('集計2023年度売上 (New)'!AZ$5,集計pivot売上!$151:$151,0)),0)</f>
        <v>0</v>
      </c>
      <c r="BE20" s="150">
        <f>IFERROR(INDEX(集計pivot売上!$230:$247,MATCH('集計2023年度売上 (New)'!$B20,集計pivot売上!$A$230:$A$247,0),MATCH('集計2023年度売上 (New)'!AZ$5,集計pivot売上!$230:$230,0)),0)</f>
        <v>0</v>
      </c>
      <c r="BF20" s="151"/>
      <c r="BG20" s="151"/>
      <c r="BH20" s="151"/>
      <c r="BI20" s="104">
        <f>IFERROR(INDEX(集計pivot売上!$203:$222,MATCH('集計2023年度売上 (New)'!$B20,集計pivot売上!$A$203:$A$222,0),MATCH('集計2023年度売上 (New)'!AZ$5,集計pivot売上!$203:$203,0)),0)</f>
        <v>0</v>
      </c>
      <c r="BJ20" s="61">
        <f>IFERROR(INDEX(集計pivot売上!$54:$73,MATCH('集計2023年度売上 (New)'!$B20,集計pivot売上!$A$54:$A$73,0),MATCH('集計2023年度売上 (New)'!AZ$5,集計pivot売上!$54:$54,0)),0)</f>
        <v>0</v>
      </c>
      <c r="BK20" s="59">
        <f t="shared" si="1"/>
        <v>100</v>
      </c>
      <c r="BL20" s="54">
        <f>IFERROR(INDEX(集計pivot売上!$3:$22,MATCH('集計2023年度売上 (New)'!$B20,集計pivot売上!$A$3:$A$22,0),MATCH('集計2023年度売上 (New)'!BL$5,集計pivot売上!$3:$3,0)),0)</f>
        <v>0</v>
      </c>
      <c r="BM20" s="55">
        <f>IFERROR(INDEX(集計pivot売上!$28:$47,MATCH('集計2023年度売上 (New)'!$B20,集計pivot売上!$A$28:$A$47,0),MATCH('集計2023年度売上 (New)'!BL$5,集計pivot売上!$28:$28,0)),0)</f>
        <v>0</v>
      </c>
      <c r="BN20" s="56">
        <f>IFERROR(INDEX(集計pivot売上!$83:$103,MATCH('集計2023年度売上 (New)'!$B20,集計pivot売上!$A$83:$A$103,0),MATCH('集計2023年度売上 (New)'!BL$5,集計pivot売上!$83:$83,0)),0)</f>
        <v>0</v>
      </c>
      <c r="BO20" s="57">
        <f>IFERROR(INDEX(集計pivot売上!$177:$196,MATCH('集計2023年度売上 (New)'!$B20,集計pivot売上!$A$177:$A$196,0),MATCH('集計2023年度売上 (New)'!BL$5,集計pivot売上!$177:$177,0)),0)</f>
        <v>0</v>
      </c>
      <c r="BP20" s="58">
        <f>IFERROR(INDEX(集計pivot売上!$151:$170,MATCH('集計2023年度売上 (New)'!$B20,集計pivot売上!$A$151:$A$170,0),MATCH('集計2023年度売上 (New)'!BL$5,集計pivot売上!$151:$151,0)),0)</f>
        <v>0</v>
      </c>
      <c r="BQ20" s="150">
        <f>IFERROR(INDEX(集計pivot売上!$230:$247,MATCH('集計2023年度売上 (New)'!$B20,集計pivot売上!$A$230:$A$247,0),MATCH('集計2023年度売上 (New)'!BL$5,集計pivot売上!$230:$230,0)),0)</f>
        <v>0</v>
      </c>
      <c r="BR20" s="151"/>
      <c r="BS20" s="151"/>
      <c r="BT20" s="151"/>
      <c r="BU20" s="104">
        <f>IFERROR(INDEX(集計pivot売上!$203:$222,MATCH('集計2023年度売上 (New)'!$B20,集計pivot売上!$A$203:$A$222,0),MATCH('集計2023年度売上 (New)'!BL$5,集計pivot売上!$203:$203,0)),0)</f>
        <v>0</v>
      </c>
      <c r="BV20" s="61">
        <f>IFERROR(INDEX(集計pivot売上!$54:$73,MATCH('集計2023年度売上 (New)'!$B20,集計pivot売上!$A$54:$A$73,0),MATCH('集計2023年度売上 (New)'!BL$5,集計pivot売上!$54:$54,0)),0)</f>
        <v>0</v>
      </c>
      <c r="BW20" s="59">
        <f t="shared" si="11"/>
        <v>100</v>
      </c>
      <c r="BX20" s="54">
        <f>IFERROR(INDEX(集計pivot売上!$3:$22,MATCH('集計2023年度売上 (New)'!$B20,集計pivot売上!$A$3:$A$22,0),MATCH('集計2023年度売上 (New)'!BX$5,集計pivot売上!$3:$3,0)),0)</f>
        <v>0</v>
      </c>
      <c r="BY20" s="55">
        <f>IFERROR(INDEX(集計pivot売上!$28:$47,MATCH('集計2023年度売上 (New)'!$B20,集計pivot売上!$A$28:$A$47,0),MATCH('集計2023年度売上 (New)'!BX$5,集計pivot売上!$28:$28,0)),0)</f>
        <v>0</v>
      </c>
      <c r="BZ20" s="56">
        <f>IFERROR(INDEX(集計pivot売上!$83:$103,MATCH('集計2023年度売上 (New)'!$B20,集計pivot売上!$A$83:$A$103,0),MATCH('集計2023年度売上 (New)'!BX$5,集計pivot売上!$83:$83,0)),0)</f>
        <v>0</v>
      </c>
      <c r="CA20" s="57">
        <f>IFERROR(INDEX(集計pivot売上!$177:$196,MATCH('集計2023年度売上 (New)'!$B20,集計pivot売上!$A$177:$A$196,0),MATCH('集計2023年度売上 (New)'!BX$5,集計pivot売上!$177:$177,0)),0)</f>
        <v>0</v>
      </c>
      <c r="CB20" s="58">
        <f>IFERROR(INDEX(集計pivot売上!$151:$170,MATCH('集計2023年度売上 (New)'!$B20,集計pivot売上!$A$151:$A$170,0),MATCH('集計2023年度売上 (New)'!BX$5,集計pivot売上!$151:$151,0)),0)</f>
        <v>0</v>
      </c>
      <c r="CC20" s="150">
        <f>IFERROR(INDEX(集計pivot売上!$230:$247,MATCH('集計2023年度売上 (New)'!$B20,集計pivot売上!$A$230:$A$247,0),MATCH('集計2023年度売上 (New)'!BX$5,集計pivot売上!$230:$230,0)),0)</f>
        <v>0</v>
      </c>
      <c r="CD20" s="151"/>
      <c r="CE20" s="151"/>
      <c r="CF20" s="151"/>
      <c r="CG20" s="104">
        <f>IFERROR(INDEX(集計pivot売上!$203:$222,MATCH('集計2023年度売上 (New)'!$B20,集計pivot売上!$A$203:$A$222,0),MATCH('集計2023年度売上 (New)'!BX$5,集計pivot売上!$203:$203,0)),0)</f>
        <v>0</v>
      </c>
      <c r="CH20" s="61">
        <f>IFERROR(INDEX(集計pivot売上!$54:$73,MATCH('集計2023年度売上 (New)'!$B20,集計pivot売上!$A$54:$A$73,0),MATCH('集計2023年度売上 (New)'!BX$5,集計pivot売上!$54:$54,0)),0)</f>
        <v>0</v>
      </c>
      <c r="CI20" s="59">
        <f t="shared" si="12"/>
        <v>100</v>
      </c>
      <c r="CJ20" s="54">
        <f>IFERROR(INDEX(集計pivot売上!$3:$22,MATCH('集計2023年度売上 (New)'!$B20,集計pivot売上!$A$3:$A$22,0),MATCH('集計2023年度売上 (New)'!CJ$5,集計pivot売上!$3:$3,0)),0)</f>
        <v>0</v>
      </c>
      <c r="CK20" s="55">
        <f>IFERROR(INDEX(集計pivot売上!$28:$47,MATCH('集計2023年度売上 (New)'!$B20,集計pivot売上!$A$28:$A$47,0),MATCH('集計2023年度売上 (New)'!CJ$5,集計pivot売上!$28:$28,0)),0)</f>
        <v>0</v>
      </c>
      <c r="CL20" s="56">
        <f>IFERROR(INDEX(集計pivot売上!$83:$103,MATCH('集計2023年度売上 (New)'!$B20,集計pivot売上!$A$83:$A$103,0),MATCH('集計2023年度売上 (New)'!CJ$5,集計pivot売上!$83:$83,0)),0)</f>
        <v>0</v>
      </c>
      <c r="CM20" s="57">
        <f>IFERROR(INDEX(集計pivot売上!$177:$196,MATCH('集計2023年度売上 (New)'!$B20,集計pivot売上!$A$177:$A$196,0),MATCH('集計2023年度売上 (New)'!CJ$5,集計pivot売上!$177:$177,0)),0)</f>
        <v>0</v>
      </c>
      <c r="CN20" s="58">
        <f>IFERROR(INDEX(集計pivot売上!$151:$170,MATCH('集計2023年度売上 (New)'!$B20,集計pivot売上!$A$151:$A$170,0),MATCH('集計2023年度売上 (New)'!CJ$5,集計pivot売上!$151:$151,0)),0)</f>
        <v>0</v>
      </c>
      <c r="CO20" s="150">
        <f>IFERROR(INDEX(集計pivot売上!$230:$247,MATCH('集計2023年度売上 (New)'!$B20,集計pivot売上!$A$230:$A$247,0),MATCH('集計2023年度売上 (New)'!CJ$5,集計pivot売上!$230:$230,0)),0)</f>
        <v>0</v>
      </c>
      <c r="CP20" s="151"/>
      <c r="CQ20" s="151"/>
      <c r="CR20" s="151"/>
      <c r="CS20" s="104">
        <f>IFERROR(INDEX(集計pivot売上!$203:$222,MATCH('集計2023年度売上 (New)'!$B20,集計pivot売上!$A$203:$A$222,0),MATCH('集計2023年度売上 (New)'!CJ$5,集計pivot売上!$203:$203,0)),0)</f>
        <v>0</v>
      </c>
      <c r="CT20" s="61">
        <f>IFERROR(INDEX(集計pivot売上!$54:$73,MATCH('集計2023年度売上 (New)'!$B20,集計pivot売上!$A$54:$A$73,0),MATCH('集計2023年度売上 (New)'!CJ$5,集計pivot売上!$54:$54,0)),0)</f>
        <v>0</v>
      </c>
      <c r="CU20" s="59">
        <f t="shared" si="13"/>
        <v>100</v>
      </c>
      <c r="CV20" s="54">
        <f>IFERROR(INDEX(集計pivot売上!$3:$22,MATCH('集計2023年度売上 (New)'!$B20,集計pivot売上!$A$3:$A$22,0),MATCH('集計2023年度売上 (New)'!CV$5,集計pivot売上!$3:$3,0)),0)</f>
        <v>0</v>
      </c>
      <c r="CW20" s="55">
        <f>IFERROR(INDEX(集計pivot売上!$28:$47,MATCH('集計2023年度売上 (New)'!$B20,集計pivot売上!$A$28:$A$47,0),MATCH('集計2023年度売上 (New)'!CV$5,集計pivot売上!$28:$28,0)),0)</f>
        <v>0</v>
      </c>
      <c r="CX20" s="56">
        <f>IFERROR(INDEX(集計pivot売上!$83:$103,MATCH('集計2023年度売上 (New)'!$B20,集計pivot売上!$A$83:$A$103,0),MATCH('集計2023年度売上 (New)'!CV$5,集計pivot売上!$83:$83,0)),0)</f>
        <v>0</v>
      </c>
      <c r="CY20" s="57">
        <f>IFERROR(INDEX(集計pivot売上!$177:$196,MATCH('集計2023年度売上 (New)'!$B20,集計pivot売上!$A$177:$A$196,0),MATCH('集計2023年度売上 (New)'!CV$5,集計pivot売上!$177:$177,0)),0)</f>
        <v>0</v>
      </c>
      <c r="CZ20" s="58">
        <f>IFERROR(INDEX(集計pivot売上!$151:$170,MATCH('集計2023年度売上 (New)'!$B20,集計pivot売上!$A$151:$A$170,0),MATCH('集計2023年度売上 (New)'!CV$5,集計pivot売上!$151:$151,0)),0)</f>
        <v>0</v>
      </c>
      <c r="DA20" s="150">
        <f>IFERROR(INDEX(集計pivot売上!$230:$247,MATCH('集計2023年度売上 (New)'!$B20,集計pivot売上!$A$230:$A$247,0),MATCH('集計2023年度売上 (New)'!CV$5,集計pivot売上!$230:$230,0)),0)</f>
        <v>0</v>
      </c>
      <c r="DB20" s="151"/>
      <c r="DC20" s="151"/>
      <c r="DD20" s="151"/>
      <c r="DE20" s="104">
        <f>IFERROR(INDEX(集計pivot売上!$203:$222,MATCH('集計2023年度売上 (New)'!$B20,集計pivot売上!$A$203:$A$222,0),MATCH('集計2023年度売上 (New)'!CV$5,集計pivot売上!$203:$203,0)),0)</f>
        <v>0</v>
      </c>
      <c r="DF20" s="61">
        <f>IFERROR(INDEX(集計pivot売上!$54:$73,MATCH('集計2023年度売上 (New)'!$B20,集計pivot売上!$A$54:$A$73,0),MATCH('集計2023年度売上 (New)'!CV$5,集計pivot売上!$54:$54,0)),0)</f>
        <v>0</v>
      </c>
      <c r="DG20" s="59">
        <f t="shared" si="14"/>
        <v>100</v>
      </c>
      <c r="DH20" s="54">
        <f>IFERROR(INDEX(集計pivot売上!$3:$22,MATCH('集計2023年度売上 (New)'!$B20,集計pivot売上!$A$3:$A$22,0),MATCH('集計2023年度売上 (New)'!DH$5,集計pivot売上!$3:$3,0)),0)</f>
        <v>0</v>
      </c>
      <c r="DI20" s="55">
        <f>IFERROR(INDEX(集計pivot売上!$28:$47,MATCH('集計2023年度売上 (New)'!$B20,集計pivot売上!$A$28:$A$47,0),MATCH('集計2023年度売上 (New)'!DH$5,集計pivot売上!$28:$28,0)),0)</f>
        <v>0</v>
      </c>
      <c r="DJ20" s="56">
        <f>IFERROR(INDEX(集計pivot売上!$83:$103,MATCH('集計2023年度売上 (New)'!$B20,集計pivot売上!$A$83:$A$103,0),MATCH('集計2023年度売上 (New)'!DH$5,集計pivot売上!$83:$83,0)),0)</f>
        <v>0</v>
      </c>
      <c r="DK20" s="57">
        <f>IFERROR(INDEX(集計pivot売上!$177:$196,MATCH('集計2023年度売上 (New)'!$B20,集計pivot売上!$A$177:$A$196,0),MATCH('集計2023年度売上 (New)'!DH$5,集計pivot売上!$177:$177,0)),0)</f>
        <v>0</v>
      </c>
      <c r="DL20" s="58">
        <f>IFERROR(INDEX(集計pivot売上!$151:$170,MATCH('集計2023年度売上 (New)'!$B20,集計pivot売上!$A$151:$A$170,0),MATCH('集計2023年度売上 (New)'!DH$5,集計pivot売上!$151:$151,0)),0)</f>
        <v>0</v>
      </c>
      <c r="DM20" s="150">
        <f>IFERROR(INDEX(集計pivot売上!$230:$247,MATCH('集計2023年度売上 (New)'!$B20,集計pivot売上!$A$230:$A$247,0),MATCH('集計2023年度売上 (New)'!DH$5,集計pivot売上!$230:$230,0)),0)</f>
        <v>0</v>
      </c>
      <c r="DN20" s="151"/>
      <c r="DO20" s="151"/>
      <c r="DP20" s="151"/>
      <c r="DQ20" s="104">
        <f>IFERROR(INDEX(集計pivot売上!$203:$222,MATCH('集計2023年度売上 (New)'!$B20,集計pivot売上!$A$203:$A$222,0),MATCH('集計2023年度売上 (New)'!DH$5,集計pivot売上!$203:$203,0)),0)</f>
        <v>0</v>
      </c>
      <c r="DR20" s="61">
        <f>IFERROR(INDEX(集計pivot売上!$54:$73,MATCH('集計2023年度売上 (New)'!$B20,集計pivot売上!$A$54:$A$73,0),MATCH('集計2023年度売上 (New)'!DH$5,集計pivot売上!$54:$54,0)),0)</f>
        <v>0</v>
      </c>
      <c r="DS20" s="59">
        <f t="shared" si="15"/>
        <v>100</v>
      </c>
      <c r="DT20" s="54">
        <f>IFERROR(INDEX(集計pivot売上!$3:$22,MATCH('集計2023年度売上 (New)'!$B20,集計pivot売上!$A$3:$A$22,0),MATCH('集計2023年度売上 (New)'!DT$5,集計pivot売上!$3:$3,0)),0)</f>
        <v>0</v>
      </c>
      <c r="DU20" s="55">
        <f>IFERROR(INDEX(集計pivot売上!$28:$47,MATCH('集計2023年度売上 (New)'!$B20,集計pivot売上!$A$28:$A$47,0),MATCH('集計2023年度売上 (New)'!DT$5,集計pivot売上!$28:$28,0)),0)</f>
        <v>0</v>
      </c>
      <c r="DV20" s="56">
        <f>IFERROR(INDEX(集計pivot売上!$83:$103,MATCH('集計2023年度売上 (New)'!$B20,集計pivot売上!$A$83:$A$103,0),MATCH('集計2023年度売上 (New)'!DT$5,集計pivot売上!$83:$83,0)),0)</f>
        <v>0</v>
      </c>
      <c r="DW20" s="57">
        <f>IFERROR(INDEX(集計pivot売上!$177:$196,MATCH('集計2023年度売上 (New)'!$B20,集計pivot売上!$A$177:$A$196,0),MATCH('集計2023年度売上 (New)'!DT$5,集計pivot売上!$177:$177,0)),0)</f>
        <v>0</v>
      </c>
      <c r="DX20" s="58">
        <f>IFERROR(INDEX(集計pivot売上!$151:$170,MATCH('集計2023年度売上 (New)'!$B20,集計pivot売上!$A$151:$A$170,0),MATCH('集計2023年度売上 (New)'!DT$5,集計pivot売上!$151:$151,0)),0)</f>
        <v>0</v>
      </c>
      <c r="DY20" s="150">
        <f>IFERROR(INDEX(集計pivot売上!$230:$247,MATCH('集計2023年度売上 (New)'!$B20,集計pivot売上!$A$230:$A$247,0),MATCH('集計2023年度売上 (New)'!DT$5,集計pivot売上!$230:$230,0)),0)</f>
        <v>0</v>
      </c>
      <c r="DZ20" s="151"/>
      <c r="EA20" s="151"/>
      <c r="EB20" s="151"/>
      <c r="EC20" s="104">
        <f>IFERROR(INDEX(集計pivot売上!$203:$222,MATCH('集計2023年度売上 (New)'!$B20,集計pivot売上!$A$203:$A$222,0),MATCH('集計2023年度売上 (New)'!DT$5,集計pivot売上!$203:$203,0)),0)</f>
        <v>0</v>
      </c>
      <c r="ED20" s="61">
        <f>IFERROR(INDEX(集計pivot売上!$54:$73,MATCH('集計2023年度売上 (New)'!$B20,集計pivot売上!$A$54:$A$73,0),MATCH('集計2023年度売上 (New)'!DT$5,集計pivot売上!$54:$54,0)),0)</f>
        <v>0</v>
      </c>
      <c r="EE20" s="59">
        <f t="shared" si="16"/>
        <v>100</v>
      </c>
      <c r="EF20" s="54">
        <f>IFERROR(INDEX(集計pivot売上!$3:$22,MATCH('集計2023年度売上 (New)'!$B20,集計pivot売上!$A$3:$A$22,0),MATCH('集計2023年度売上 (New)'!EF$5,集計pivot売上!$3:$3,0)),0)</f>
        <v>0</v>
      </c>
      <c r="EG20" s="55">
        <f>IFERROR(INDEX(集計pivot売上!$28:$47,MATCH('集計2023年度売上 (New)'!$B20,集計pivot売上!$A$28:$A$47,0),MATCH('集計2023年度売上 (New)'!EF$5,集計pivot売上!$28:$28,0)),0)</f>
        <v>0</v>
      </c>
      <c r="EH20" s="56">
        <f>IFERROR(INDEX(集計pivot売上!$83:$103,MATCH('集計2023年度売上 (New)'!$B20,集計pivot売上!$A$83:$A$103,0),MATCH('集計2023年度売上 (New)'!EF$5,集計pivot売上!$83:$83,0)),0)</f>
        <v>0</v>
      </c>
      <c r="EI20" s="57">
        <f>IFERROR(INDEX(集計pivot売上!$177:$196,MATCH('集計2023年度売上 (New)'!$B20,集計pivot売上!$A$177:$A$196,0),MATCH('集計2023年度売上 (New)'!EF$5,集計pivot売上!$177:$177,0)),0)</f>
        <v>0</v>
      </c>
      <c r="EJ20" s="58">
        <f>IFERROR(INDEX(集計pivot売上!$151:$170,MATCH('集計2023年度売上 (New)'!$B20,集計pivot売上!$A$151:$A$170,0),MATCH('集計2023年度売上 (New)'!EF$5,集計pivot売上!$151:$151,0)),0)</f>
        <v>0</v>
      </c>
      <c r="EK20" s="150">
        <f>IFERROR(INDEX(集計pivot売上!$230:$247,MATCH('集計2023年度売上 (New)'!$B20,集計pivot売上!$A$230:$A$247,0),MATCH('集計2023年度売上 (New)'!EF$5,集計pivot売上!$230:$230,0)),0)</f>
        <v>0</v>
      </c>
      <c r="EL20" s="151"/>
      <c r="EM20" s="151"/>
      <c r="EN20" s="151"/>
      <c r="EO20" s="104">
        <f>IFERROR(INDEX(集計pivot売上!$203:$222,MATCH('集計2023年度売上 (New)'!$B20,集計pivot売上!$A$203:$A$222,0),MATCH('集計2023年度売上 (New)'!EF$5,集計pivot売上!$203:$203,0)),0)</f>
        <v>0</v>
      </c>
      <c r="EP20" s="61">
        <f>IFERROR(INDEX(集計pivot売上!$54:$73,MATCH('集計2023年度売上 (New)'!$B20,集計pivot売上!$A$54:$A$73,0),MATCH('集計2023年度売上 (New)'!EF$5,集計pivot売上!$54:$54,0)),0)</f>
        <v>0</v>
      </c>
      <c r="EQ20" s="63">
        <f t="shared" si="17"/>
        <v>100</v>
      </c>
      <c r="ES20" t="str">
        <f t="shared" si="0"/>
        <v>スピリッツ</v>
      </c>
      <c r="ET20" s="46">
        <f t="shared" si="18"/>
        <v>100</v>
      </c>
      <c r="EU20" s="46">
        <f t="shared" si="2"/>
        <v>0</v>
      </c>
      <c r="EV20" s="46">
        <f t="shared" si="3"/>
        <v>0</v>
      </c>
      <c r="EW20" s="46">
        <f t="shared" si="19"/>
        <v>100</v>
      </c>
      <c r="EY20" s="46">
        <f t="shared" si="4"/>
        <v>100</v>
      </c>
      <c r="EZ20" s="46">
        <f t="shared" si="5"/>
        <v>0</v>
      </c>
      <c r="FA20" s="46">
        <f t="shared" si="6"/>
        <v>0</v>
      </c>
      <c r="FB20" s="46">
        <f t="shared" si="20"/>
        <v>100</v>
      </c>
      <c r="FC20" s="46">
        <f t="shared" si="21"/>
        <v>0</v>
      </c>
    </row>
    <row r="21" spans="2:159" s="46" customFormat="1" x14ac:dyDescent="0.55000000000000004">
      <c r="B21" s="52" t="str">
        <f>'master（記入例）'!AL17</f>
        <v>リキュール</v>
      </c>
      <c r="C21" s="53">
        <v>1420</v>
      </c>
      <c r="D21" s="54">
        <f>IFERROR(INDEX(集計pivot売上!$3:$22,MATCH('集計2023年度売上 (New)'!$B21,集計pivot売上!$A$3:$A$22,0),MATCH('集計2023年度売上 (New)'!D$5,集計pivot売上!$3:$3,0)),0)</f>
        <v>0</v>
      </c>
      <c r="E21" s="55">
        <f>IFERROR(INDEX(集計pivot売上!$28:$47,MATCH('集計2023年度売上 (New)'!$B21,集計pivot売上!$A$28:$A$47,0),MATCH('集計2023年度売上 (New)'!D$5,集計pivot売上!$28:$28,0)),0)</f>
        <v>0</v>
      </c>
      <c r="F21" s="56">
        <f>IFERROR(INDEX(集計pivot売上!$83:$103,MATCH('集計2023年度売上 (New)'!$B21,集計pivot売上!$A$83:$A$103,0),MATCH('集計2023年度売上 (New)'!D$5,集計pivot売上!$83:$83,0)),0)</f>
        <v>0</v>
      </c>
      <c r="G21" s="57">
        <f>IFERROR(INDEX(集計pivot売上!$177:$196,MATCH('集計2023年度売上 (New)'!$B21,集計pivot売上!$A$177:$A$196,0),MATCH('集計2023年度売上 (New)'!D$5,集計pivot売上!$177:$177,0)),0)</f>
        <v>0</v>
      </c>
      <c r="H21" s="58">
        <f>IFERROR(INDEX(集計pivot売上!$151:$170,MATCH('集計2023年度売上 (New)'!$B21,集計pivot売上!$A$151:$A$170,0),MATCH('集計2023年度売上 (New)'!D$5,集計pivot売上!$151:$151,0)),0)</f>
        <v>0</v>
      </c>
      <c r="I21" s="150">
        <f>IFERROR(INDEX(集計pivot売上!$230:$247,MATCH('集計2023年度売上 (New)'!$B21,集計pivot売上!$A$230:$A$247,0),MATCH('集計2023年度売上 (New)'!D$5,集計pivot売上!$230:$230,0)),0)</f>
        <v>0</v>
      </c>
      <c r="J21" s="151"/>
      <c r="K21" s="151"/>
      <c r="L21" s="151"/>
      <c r="M21" s="58">
        <f>IFERROR(INDEX(集計pivot売上!$203:$222,MATCH('集計2023年度売上 (New)'!$B21,集計pivot売上!$A$203:$A$222,0),MATCH('集計2023年度売上 (New)'!D$5,集計pivot売上!$203:$203,0)),0)</f>
        <v>0</v>
      </c>
      <c r="N21" s="61">
        <f>IFERROR(INDEX(集計pivot売上!$54:$73,MATCH('集計2023年度売上 (New)'!$B21,集計pivot売上!$A$54:$A$73,0),MATCH('集計2023年度売上 (New)'!D$5,集計pivot売上!$54:$54,0)),0)</f>
        <v>0</v>
      </c>
      <c r="O21" s="59">
        <f t="shared" si="7"/>
        <v>1420</v>
      </c>
      <c r="P21" s="54">
        <f>IFERROR(INDEX(集計pivot売上!$3:$22,MATCH('集計2023年度売上 (New)'!$B21,集計pivot売上!$A$3:$A$22,0),MATCH('集計2023年度売上 (New)'!P$5,集計pivot売上!$3:$3,0)),0)</f>
        <v>0</v>
      </c>
      <c r="Q21" s="55">
        <f>IFERROR(INDEX(集計pivot売上!$28:$47,MATCH('集計2023年度売上 (New)'!$B21,集計pivot売上!$A$28:$A$47,0),MATCH('集計2023年度売上 (New)'!P$5,集計pivot売上!$28:$28,0)),0)</f>
        <v>0</v>
      </c>
      <c r="R21" s="56">
        <f>IFERROR(INDEX(集計pivot売上!$83:$103,MATCH('集計2023年度売上 (New)'!$B21,集計pivot売上!$A$83:$A$103,0),MATCH('集計2023年度売上 (New)'!P$5,集計pivot売上!$83:$83,0)),0)</f>
        <v>0</v>
      </c>
      <c r="S21" s="57">
        <f>IFERROR(INDEX(集計pivot売上!$177:$196,MATCH('集計2023年度売上 (New)'!$B21,集計pivot売上!$A$177:$A$196,0),MATCH('集計2023年度売上 (New)'!P$5,集計pivot売上!$177:$177,0)),0)</f>
        <v>0</v>
      </c>
      <c r="T21" s="58">
        <f>IFERROR(INDEX(集計pivot売上!$151:$170,MATCH('集計2023年度売上 (New)'!$B21,集計pivot売上!$A$151:$A$170,0),MATCH('集計2023年度売上 (New)'!P$5,集計pivot売上!$151:$151,0)),0)</f>
        <v>0</v>
      </c>
      <c r="U21" s="150">
        <f>IFERROR(INDEX(集計pivot売上!$230:$247,MATCH('集計2023年度売上 (New)'!$B21,集計pivot売上!$A$230:$A$247,0),MATCH('集計2023年度売上 (New)'!P$5,集計pivot売上!$230:$230,0)),0)</f>
        <v>0</v>
      </c>
      <c r="V21" s="151"/>
      <c r="W21" s="151"/>
      <c r="X21" s="151"/>
      <c r="Y21" s="104">
        <f>IFERROR(INDEX(集計pivot売上!$203:$222,MATCH('集計2023年度売上 (New)'!$B21,集計pivot売上!$A$203:$A$222,0),MATCH('集計2023年度売上 (New)'!P$5,集計pivot売上!$203:$203,0)),0)</f>
        <v>0</v>
      </c>
      <c r="Z21" s="61">
        <f>IFERROR(INDEX(集計pivot売上!$54:$73,MATCH('集計2023年度売上 (New)'!$B21,集計pivot売上!$A$54:$A$73,0),MATCH('集計2023年度売上 (New)'!P$5,集計pivot売上!$54:$54,0)),0)</f>
        <v>0</v>
      </c>
      <c r="AA21" s="59">
        <f t="shared" si="8"/>
        <v>1420</v>
      </c>
      <c r="AB21" s="54">
        <f>IFERROR(INDEX(集計pivot売上!$3:$22,MATCH('集計2023年度売上 (New)'!$B21,集計pivot売上!$A$3:$A$22,0),MATCH('集計2023年度売上 (New)'!AB$5,集計pivot売上!$3:$3,0)),0)</f>
        <v>0</v>
      </c>
      <c r="AC21" s="55">
        <f>IFERROR(INDEX(集計pivot売上!$28:$47,MATCH('集計2023年度売上 (New)'!$B21,集計pivot売上!$A$28:$A$47,0),MATCH('集計2023年度売上 (New)'!AB$5,集計pivot売上!$28:$28,0)),0)</f>
        <v>0</v>
      </c>
      <c r="AD21" s="56">
        <f>IFERROR(INDEX(集計pivot売上!$83:$103,MATCH('集計2023年度売上 (New)'!$B21,集計pivot売上!$A$83:$A$103,0),MATCH('集計2023年度売上 (New)'!AB$5,集計pivot売上!$83:$83,0)),0)</f>
        <v>0</v>
      </c>
      <c r="AE21" s="57">
        <f>IFERROR(INDEX(集計pivot売上!$177:$196,MATCH('集計2023年度売上 (New)'!$B21,集計pivot売上!$A$177:$A$196,0),MATCH('集計2023年度売上 (New)'!AB$5,集計pivot売上!$177:$177,0)),0)</f>
        <v>0</v>
      </c>
      <c r="AF21" s="58">
        <f>IFERROR(INDEX(集計pivot売上!$151:$170,MATCH('集計2023年度売上 (New)'!$B21,集計pivot売上!$A$151:$A$170,0),MATCH('集計2023年度売上 (New)'!AB$5,集計pivot売上!$151:$151,0)),0)</f>
        <v>0</v>
      </c>
      <c r="AG21" s="150">
        <f>IFERROR(INDEX(集計pivot売上!$230:$247,MATCH('集計2023年度売上 (New)'!$B21,集計pivot売上!$A$230:$A$247,0),MATCH('集計2023年度売上 (New)'!AB$5,集計pivot売上!$230:$230,0)),0)</f>
        <v>0</v>
      </c>
      <c r="AH21" s="151"/>
      <c r="AI21" s="151"/>
      <c r="AJ21" s="151"/>
      <c r="AK21" s="104">
        <f>IFERROR(INDEX(集計pivot売上!$203:$222,MATCH('集計2023年度売上 (New)'!$B21,集計pivot売上!$A$203:$A$222,0),MATCH('集計2023年度売上 (New)'!AB$5,集計pivot売上!$203:$203,0)),0)</f>
        <v>0</v>
      </c>
      <c r="AL21" s="61">
        <f>IFERROR(INDEX(集計pivot売上!$54:$73,MATCH('集計2023年度売上 (New)'!$B21,集計pivot売上!$A$54:$A$73,0),MATCH('集計2023年度売上 (New)'!AB$5,集計pivot売上!$54:$54,0)),0)</f>
        <v>0</v>
      </c>
      <c r="AM21" s="59">
        <f t="shared" si="9"/>
        <v>1420</v>
      </c>
      <c r="AN21" s="54">
        <f>IFERROR(INDEX(集計pivot売上!$3:$22,MATCH('集計2023年度売上 (New)'!$B21,集計pivot売上!$A$3:$A$22,0),MATCH('集計2023年度売上 (New)'!AN$5,集計pivot売上!$3:$3,0)),0)</f>
        <v>0</v>
      </c>
      <c r="AO21" s="55">
        <f>IFERROR(INDEX(集計pivot売上!$28:$47,MATCH('集計2023年度売上 (New)'!$B21,集計pivot売上!$A$28:$A$47,0),MATCH('集計2023年度売上 (New)'!AN$5,集計pivot売上!$28:$28,0)),0)</f>
        <v>0</v>
      </c>
      <c r="AP21" s="56">
        <f>IFERROR(INDEX(集計pivot売上!$83:$103,MATCH('集計2023年度売上 (New)'!$B21,集計pivot売上!$A$83:$A$103,0),MATCH('集計2023年度売上 (New)'!AN$5,集計pivot売上!$83:$83,0)),0)</f>
        <v>0</v>
      </c>
      <c r="AQ21" s="57">
        <f>IFERROR(INDEX(集計pivot売上!$177:$196,MATCH('集計2023年度売上 (New)'!$B21,集計pivot売上!$A$177:$A$196,0),MATCH('集計2023年度売上 (New)'!AN$5,集計pivot売上!$177:$177,0)),0)</f>
        <v>0</v>
      </c>
      <c r="AR21" s="58">
        <f>IFERROR(INDEX(集計pivot売上!$151:$170,MATCH('集計2023年度売上 (New)'!$B21,集計pivot売上!$A$151:$A$170,0),MATCH('集計2023年度売上 (New)'!AN$5,集計pivot売上!$151:$151,0)),0)</f>
        <v>0</v>
      </c>
      <c r="AS21" s="150">
        <f>IFERROR(INDEX(集計pivot売上!$230:$247,MATCH('集計2023年度売上 (New)'!$B21,集計pivot売上!$A$230:$A$247,0),MATCH('集計2023年度売上 (New)'!AN$5,集計pivot売上!$230:$230,0)),0)</f>
        <v>0</v>
      </c>
      <c r="AT21" s="151"/>
      <c r="AU21" s="151"/>
      <c r="AV21" s="151"/>
      <c r="AW21" s="104">
        <f>IFERROR(INDEX(集計pivot売上!$203:$222,MATCH('集計2023年度売上 (New)'!$B21,集計pivot売上!$A$203:$A$222,0),MATCH('集計2023年度売上 (New)'!AN$5,集計pivot売上!$203:$203,0)),0)</f>
        <v>0</v>
      </c>
      <c r="AX21" s="61">
        <f>IFERROR(INDEX(集計pivot売上!$54:$73,MATCH('集計2023年度売上 (New)'!$B21,集計pivot売上!$A$54:$A$73,0),MATCH('集計2023年度売上 (New)'!AN$5,集計pivot売上!$54:$54,0)),0)</f>
        <v>0</v>
      </c>
      <c r="AY21" s="59">
        <f t="shared" si="10"/>
        <v>1420</v>
      </c>
      <c r="AZ21" s="54">
        <f>IFERROR(INDEX(集計pivot売上!$3:$22,MATCH('集計2023年度売上 (New)'!$B21,集計pivot売上!$A$3:$A$22,0),MATCH('集計2023年度売上 (New)'!AZ$5,集計pivot売上!$3:$3,0)),0)</f>
        <v>0</v>
      </c>
      <c r="BA21" s="55">
        <f>IFERROR(INDEX(集計pivot売上!$28:$47,MATCH('集計2023年度売上 (New)'!$B21,集計pivot売上!$A$28:$A$47,0),MATCH('集計2023年度売上 (New)'!AZ$5,集計pivot売上!$28:$28,0)),0)</f>
        <v>0</v>
      </c>
      <c r="BB21" s="56">
        <f>IFERROR(INDEX(集計pivot売上!$83:$103,MATCH('集計2023年度売上 (New)'!$B21,集計pivot売上!$A$83:$A$103,0),MATCH('集計2023年度売上 (New)'!AZ$5,集計pivot売上!$83:$83,0)),0)</f>
        <v>0</v>
      </c>
      <c r="BC21" s="57">
        <f>IFERROR(INDEX(集計pivot売上!$177:$196,MATCH('集計2023年度売上 (New)'!$B21,集計pivot売上!$A$177:$A$196,0),MATCH('集計2023年度売上 (New)'!AZ$5,集計pivot売上!$177:$177,0)),0)</f>
        <v>0</v>
      </c>
      <c r="BD21" s="58">
        <f>IFERROR(INDEX(集計pivot売上!$151:$170,MATCH('集計2023年度売上 (New)'!$B21,集計pivot売上!$A$151:$A$170,0),MATCH('集計2023年度売上 (New)'!AZ$5,集計pivot売上!$151:$151,0)),0)</f>
        <v>0</v>
      </c>
      <c r="BE21" s="150">
        <f>IFERROR(INDEX(集計pivot売上!$230:$247,MATCH('集計2023年度売上 (New)'!$B21,集計pivot売上!$A$230:$A$247,0),MATCH('集計2023年度売上 (New)'!AZ$5,集計pivot売上!$230:$230,0)),0)</f>
        <v>0</v>
      </c>
      <c r="BF21" s="151"/>
      <c r="BG21" s="151"/>
      <c r="BH21" s="151"/>
      <c r="BI21" s="104">
        <f>IFERROR(INDEX(集計pivot売上!$203:$222,MATCH('集計2023年度売上 (New)'!$B21,集計pivot売上!$A$203:$A$222,0),MATCH('集計2023年度売上 (New)'!AZ$5,集計pivot売上!$203:$203,0)),0)</f>
        <v>0</v>
      </c>
      <c r="BJ21" s="61">
        <f>IFERROR(INDEX(集計pivot売上!$54:$73,MATCH('集計2023年度売上 (New)'!$B21,集計pivot売上!$A$54:$A$73,0),MATCH('集計2023年度売上 (New)'!AZ$5,集計pivot売上!$54:$54,0)),0)</f>
        <v>0</v>
      </c>
      <c r="BK21" s="59">
        <f t="shared" si="1"/>
        <v>1420</v>
      </c>
      <c r="BL21" s="54">
        <f>IFERROR(INDEX(集計pivot売上!$3:$22,MATCH('集計2023年度売上 (New)'!$B21,集計pivot売上!$A$3:$A$22,0),MATCH('集計2023年度売上 (New)'!BL$5,集計pivot売上!$3:$3,0)),0)</f>
        <v>0</v>
      </c>
      <c r="BM21" s="55">
        <f>IFERROR(INDEX(集計pivot売上!$28:$47,MATCH('集計2023年度売上 (New)'!$B21,集計pivot売上!$A$28:$A$47,0),MATCH('集計2023年度売上 (New)'!BL$5,集計pivot売上!$28:$28,0)),0)</f>
        <v>0</v>
      </c>
      <c r="BN21" s="56">
        <f>IFERROR(INDEX(集計pivot売上!$83:$103,MATCH('集計2023年度売上 (New)'!$B21,集計pivot売上!$A$83:$A$103,0),MATCH('集計2023年度売上 (New)'!BL$5,集計pivot売上!$83:$83,0)),0)</f>
        <v>0</v>
      </c>
      <c r="BO21" s="57">
        <f>IFERROR(INDEX(集計pivot売上!$177:$196,MATCH('集計2023年度売上 (New)'!$B21,集計pivot売上!$A$177:$A$196,0),MATCH('集計2023年度売上 (New)'!BL$5,集計pivot売上!$177:$177,0)),0)</f>
        <v>0</v>
      </c>
      <c r="BP21" s="58">
        <f>IFERROR(INDEX(集計pivot売上!$151:$170,MATCH('集計2023年度売上 (New)'!$B21,集計pivot売上!$A$151:$A$170,0),MATCH('集計2023年度売上 (New)'!BL$5,集計pivot売上!$151:$151,0)),0)</f>
        <v>0</v>
      </c>
      <c r="BQ21" s="150">
        <f>IFERROR(INDEX(集計pivot売上!$230:$247,MATCH('集計2023年度売上 (New)'!$B21,集計pivot売上!$A$230:$A$247,0),MATCH('集計2023年度売上 (New)'!BL$5,集計pivot売上!$230:$230,0)),0)</f>
        <v>0</v>
      </c>
      <c r="BR21" s="151"/>
      <c r="BS21" s="151"/>
      <c r="BT21" s="151"/>
      <c r="BU21" s="104">
        <f>IFERROR(INDEX(集計pivot売上!$203:$222,MATCH('集計2023年度売上 (New)'!$B21,集計pivot売上!$A$203:$A$222,0),MATCH('集計2023年度売上 (New)'!BL$5,集計pivot売上!$203:$203,0)),0)</f>
        <v>0</v>
      </c>
      <c r="BV21" s="61">
        <f>IFERROR(INDEX(集計pivot売上!$54:$73,MATCH('集計2023年度売上 (New)'!$B21,集計pivot売上!$A$54:$A$73,0),MATCH('集計2023年度売上 (New)'!BL$5,集計pivot売上!$54:$54,0)),0)</f>
        <v>0</v>
      </c>
      <c r="BW21" s="59">
        <f t="shared" si="11"/>
        <v>1420</v>
      </c>
      <c r="BX21" s="54">
        <f>IFERROR(INDEX(集計pivot売上!$3:$22,MATCH('集計2023年度売上 (New)'!$B21,集計pivot売上!$A$3:$A$22,0),MATCH('集計2023年度売上 (New)'!BX$5,集計pivot売上!$3:$3,0)),0)</f>
        <v>0</v>
      </c>
      <c r="BY21" s="55">
        <f>IFERROR(INDEX(集計pivot売上!$28:$47,MATCH('集計2023年度売上 (New)'!$B21,集計pivot売上!$A$28:$A$47,0),MATCH('集計2023年度売上 (New)'!BX$5,集計pivot売上!$28:$28,0)),0)</f>
        <v>0</v>
      </c>
      <c r="BZ21" s="56">
        <f>IFERROR(INDEX(集計pivot売上!$83:$103,MATCH('集計2023年度売上 (New)'!$B21,集計pivot売上!$A$83:$A$103,0),MATCH('集計2023年度売上 (New)'!BX$5,集計pivot売上!$83:$83,0)),0)</f>
        <v>0</v>
      </c>
      <c r="CA21" s="57">
        <f>IFERROR(INDEX(集計pivot売上!$177:$196,MATCH('集計2023年度売上 (New)'!$B21,集計pivot売上!$A$177:$A$196,0),MATCH('集計2023年度売上 (New)'!BX$5,集計pivot売上!$177:$177,0)),0)</f>
        <v>0</v>
      </c>
      <c r="CB21" s="58">
        <f>IFERROR(INDEX(集計pivot売上!$151:$170,MATCH('集計2023年度売上 (New)'!$B21,集計pivot売上!$A$151:$A$170,0),MATCH('集計2023年度売上 (New)'!BX$5,集計pivot売上!$151:$151,0)),0)</f>
        <v>0</v>
      </c>
      <c r="CC21" s="150">
        <f>IFERROR(INDEX(集計pivot売上!$230:$247,MATCH('集計2023年度売上 (New)'!$B21,集計pivot売上!$A$230:$A$247,0),MATCH('集計2023年度売上 (New)'!BX$5,集計pivot売上!$230:$230,0)),0)</f>
        <v>0</v>
      </c>
      <c r="CD21" s="151"/>
      <c r="CE21" s="151"/>
      <c r="CF21" s="151"/>
      <c r="CG21" s="104">
        <f>IFERROR(INDEX(集計pivot売上!$203:$222,MATCH('集計2023年度売上 (New)'!$B21,集計pivot売上!$A$203:$A$222,0),MATCH('集計2023年度売上 (New)'!BX$5,集計pivot売上!$203:$203,0)),0)</f>
        <v>0</v>
      </c>
      <c r="CH21" s="61">
        <f>IFERROR(INDEX(集計pivot売上!$54:$73,MATCH('集計2023年度売上 (New)'!$B21,集計pivot売上!$A$54:$A$73,0),MATCH('集計2023年度売上 (New)'!BX$5,集計pivot売上!$54:$54,0)),0)</f>
        <v>0</v>
      </c>
      <c r="CI21" s="59">
        <f t="shared" si="12"/>
        <v>1420</v>
      </c>
      <c r="CJ21" s="54">
        <f>IFERROR(INDEX(集計pivot売上!$3:$22,MATCH('集計2023年度売上 (New)'!$B21,集計pivot売上!$A$3:$A$22,0),MATCH('集計2023年度売上 (New)'!CJ$5,集計pivot売上!$3:$3,0)),0)</f>
        <v>0</v>
      </c>
      <c r="CK21" s="55">
        <f>IFERROR(INDEX(集計pivot売上!$28:$47,MATCH('集計2023年度売上 (New)'!$B21,集計pivot売上!$A$28:$A$47,0),MATCH('集計2023年度売上 (New)'!CJ$5,集計pivot売上!$28:$28,0)),0)</f>
        <v>0</v>
      </c>
      <c r="CL21" s="56">
        <f>IFERROR(INDEX(集計pivot売上!$83:$103,MATCH('集計2023年度売上 (New)'!$B21,集計pivot売上!$A$83:$A$103,0),MATCH('集計2023年度売上 (New)'!CJ$5,集計pivot売上!$83:$83,0)),0)</f>
        <v>0</v>
      </c>
      <c r="CM21" s="57">
        <f>IFERROR(INDEX(集計pivot売上!$177:$196,MATCH('集計2023年度売上 (New)'!$B21,集計pivot売上!$A$177:$A$196,0),MATCH('集計2023年度売上 (New)'!CJ$5,集計pivot売上!$177:$177,0)),0)</f>
        <v>0</v>
      </c>
      <c r="CN21" s="58">
        <f>IFERROR(INDEX(集計pivot売上!$151:$170,MATCH('集計2023年度売上 (New)'!$B21,集計pivot売上!$A$151:$A$170,0),MATCH('集計2023年度売上 (New)'!CJ$5,集計pivot売上!$151:$151,0)),0)</f>
        <v>0</v>
      </c>
      <c r="CO21" s="150">
        <f>IFERROR(INDEX(集計pivot売上!$230:$247,MATCH('集計2023年度売上 (New)'!$B21,集計pivot売上!$A$230:$A$247,0),MATCH('集計2023年度売上 (New)'!CJ$5,集計pivot売上!$230:$230,0)),0)</f>
        <v>0</v>
      </c>
      <c r="CP21" s="151"/>
      <c r="CQ21" s="151"/>
      <c r="CR21" s="151"/>
      <c r="CS21" s="104">
        <f>IFERROR(INDEX(集計pivot売上!$203:$222,MATCH('集計2023年度売上 (New)'!$B21,集計pivot売上!$A$203:$A$222,0),MATCH('集計2023年度売上 (New)'!CJ$5,集計pivot売上!$203:$203,0)),0)</f>
        <v>0</v>
      </c>
      <c r="CT21" s="61">
        <f>IFERROR(INDEX(集計pivot売上!$54:$73,MATCH('集計2023年度売上 (New)'!$B21,集計pivot売上!$A$54:$A$73,0),MATCH('集計2023年度売上 (New)'!CJ$5,集計pivot売上!$54:$54,0)),0)</f>
        <v>0</v>
      </c>
      <c r="CU21" s="59">
        <f t="shared" si="13"/>
        <v>1420</v>
      </c>
      <c r="CV21" s="54">
        <f>IFERROR(INDEX(集計pivot売上!$3:$22,MATCH('集計2023年度売上 (New)'!$B21,集計pivot売上!$A$3:$A$22,0),MATCH('集計2023年度売上 (New)'!CV$5,集計pivot売上!$3:$3,0)),0)</f>
        <v>0</v>
      </c>
      <c r="CW21" s="55">
        <f>IFERROR(INDEX(集計pivot売上!$28:$47,MATCH('集計2023年度売上 (New)'!$B21,集計pivot売上!$A$28:$A$47,0),MATCH('集計2023年度売上 (New)'!CV$5,集計pivot売上!$28:$28,0)),0)</f>
        <v>0</v>
      </c>
      <c r="CX21" s="56">
        <f>IFERROR(INDEX(集計pivot売上!$83:$103,MATCH('集計2023年度売上 (New)'!$B21,集計pivot売上!$A$83:$A$103,0),MATCH('集計2023年度売上 (New)'!CV$5,集計pivot売上!$83:$83,0)),0)</f>
        <v>0</v>
      </c>
      <c r="CY21" s="57">
        <f>IFERROR(INDEX(集計pivot売上!$177:$196,MATCH('集計2023年度売上 (New)'!$B21,集計pivot売上!$A$177:$A$196,0),MATCH('集計2023年度売上 (New)'!CV$5,集計pivot売上!$177:$177,0)),0)</f>
        <v>0</v>
      </c>
      <c r="CZ21" s="58">
        <f>IFERROR(INDEX(集計pivot売上!$151:$170,MATCH('集計2023年度売上 (New)'!$B21,集計pivot売上!$A$151:$A$170,0),MATCH('集計2023年度売上 (New)'!CV$5,集計pivot売上!$151:$151,0)),0)</f>
        <v>0</v>
      </c>
      <c r="DA21" s="150">
        <f>IFERROR(INDEX(集計pivot売上!$230:$247,MATCH('集計2023年度売上 (New)'!$B21,集計pivot売上!$A$230:$A$247,0),MATCH('集計2023年度売上 (New)'!CV$5,集計pivot売上!$230:$230,0)),0)</f>
        <v>0</v>
      </c>
      <c r="DB21" s="151"/>
      <c r="DC21" s="151"/>
      <c r="DD21" s="151"/>
      <c r="DE21" s="104">
        <f>IFERROR(INDEX(集計pivot売上!$203:$222,MATCH('集計2023年度売上 (New)'!$B21,集計pivot売上!$A$203:$A$222,0),MATCH('集計2023年度売上 (New)'!CV$5,集計pivot売上!$203:$203,0)),0)</f>
        <v>0</v>
      </c>
      <c r="DF21" s="61">
        <f>IFERROR(INDEX(集計pivot売上!$54:$73,MATCH('集計2023年度売上 (New)'!$B21,集計pivot売上!$A$54:$A$73,0),MATCH('集計2023年度売上 (New)'!CV$5,集計pivot売上!$54:$54,0)),0)</f>
        <v>0</v>
      </c>
      <c r="DG21" s="59">
        <f t="shared" si="14"/>
        <v>1420</v>
      </c>
      <c r="DH21" s="54">
        <f>IFERROR(INDEX(集計pivot売上!$3:$22,MATCH('集計2023年度売上 (New)'!$B21,集計pivot売上!$A$3:$A$22,0),MATCH('集計2023年度売上 (New)'!DH$5,集計pivot売上!$3:$3,0)),0)</f>
        <v>0</v>
      </c>
      <c r="DI21" s="55">
        <f>IFERROR(INDEX(集計pivot売上!$28:$47,MATCH('集計2023年度売上 (New)'!$B21,集計pivot売上!$A$28:$A$47,0),MATCH('集計2023年度売上 (New)'!DH$5,集計pivot売上!$28:$28,0)),0)</f>
        <v>0</v>
      </c>
      <c r="DJ21" s="56">
        <f>IFERROR(INDEX(集計pivot売上!$83:$103,MATCH('集計2023年度売上 (New)'!$B21,集計pivot売上!$A$83:$A$103,0),MATCH('集計2023年度売上 (New)'!DH$5,集計pivot売上!$83:$83,0)),0)</f>
        <v>0</v>
      </c>
      <c r="DK21" s="57">
        <f>IFERROR(INDEX(集計pivot売上!$177:$196,MATCH('集計2023年度売上 (New)'!$B21,集計pivot売上!$A$177:$A$196,0),MATCH('集計2023年度売上 (New)'!DH$5,集計pivot売上!$177:$177,0)),0)</f>
        <v>0</v>
      </c>
      <c r="DL21" s="58">
        <f>IFERROR(INDEX(集計pivot売上!$151:$170,MATCH('集計2023年度売上 (New)'!$B21,集計pivot売上!$A$151:$A$170,0),MATCH('集計2023年度売上 (New)'!DH$5,集計pivot売上!$151:$151,0)),0)</f>
        <v>0</v>
      </c>
      <c r="DM21" s="150">
        <f>IFERROR(INDEX(集計pivot売上!$230:$247,MATCH('集計2023年度売上 (New)'!$B21,集計pivot売上!$A$230:$A$247,0),MATCH('集計2023年度売上 (New)'!DH$5,集計pivot売上!$230:$230,0)),0)</f>
        <v>0</v>
      </c>
      <c r="DN21" s="151"/>
      <c r="DO21" s="151"/>
      <c r="DP21" s="151"/>
      <c r="DQ21" s="104">
        <f>IFERROR(INDEX(集計pivot売上!$203:$222,MATCH('集計2023年度売上 (New)'!$B21,集計pivot売上!$A$203:$A$222,0),MATCH('集計2023年度売上 (New)'!DH$5,集計pivot売上!$203:$203,0)),0)</f>
        <v>0</v>
      </c>
      <c r="DR21" s="61">
        <f>IFERROR(INDEX(集計pivot売上!$54:$73,MATCH('集計2023年度売上 (New)'!$B21,集計pivot売上!$A$54:$A$73,0),MATCH('集計2023年度売上 (New)'!DH$5,集計pivot売上!$54:$54,0)),0)</f>
        <v>0</v>
      </c>
      <c r="DS21" s="59">
        <f t="shared" si="15"/>
        <v>1420</v>
      </c>
      <c r="DT21" s="54">
        <f>IFERROR(INDEX(集計pivot売上!$3:$22,MATCH('集計2023年度売上 (New)'!$B21,集計pivot売上!$A$3:$A$22,0),MATCH('集計2023年度売上 (New)'!DT$5,集計pivot売上!$3:$3,0)),0)</f>
        <v>0</v>
      </c>
      <c r="DU21" s="55">
        <f>IFERROR(INDEX(集計pivot売上!$28:$47,MATCH('集計2023年度売上 (New)'!$B21,集計pivot売上!$A$28:$A$47,0),MATCH('集計2023年度売上 (New)'!DT$5,集計pivot売上!$28:$28,0)),0)</f>
        <v>0</v>
      </c>
      <c r="DV21" s="56">
        <f>IFERROR(INDEX(集計pivot売上!$83:$103,MATCH('集計2023年度売上 (New)'!$B21,集計pivot売上!$A$83:$A$103,0),MATCH('集計2023年度売上 (New)'!DT$5,集計pivot売上!$83:$83,0)),0)</f>
        <v>0</v>
      </c>
      <c r="DW21" s="57">
        <f>IFERROR(INDEX(集計pivot売上!$177:$196,MATCH('集計2023年度売上 (New)'!$B21,集計pivot売上!$A$177:$A$196,0),MATCH('集計2023年度売上 (New)'!DT$5,集計pivot売上!$177:$177,0)),0)</f>
        <v>0</v>
      </c>
      <c r="DX21" s="58">
        <f>IFERROR(INDEX(集計pivot売上!$151:$170,MATCH('集計2023年度売上 (New)'!$B21,集計pivot売上!$A$151:$A$170,0),MATCH('集計2023年度売上 (New)'!DT$5,集計pivot売上!$151:$151,0)),0)</f>
        <v>0</v>
      </c>
      <c r="DY21" s="150">
        <f>IFERROR(INDEX(集計pivot売上!$230:$247,MATCH('集計2023年度売上 (New)'!$B21,集計pivot売上!$A$230:$A$247,0),MATCH('集計2023年度売上 (New)'!DT$5,集計pivot売上!$230:$230,0)),0)</f>
        <v>0</v>
      </c>
      <c r="DZ21" s="151"/>
      <c r="EA21" s="151"/>
      <c r="EB21" s="151"/>
      <c r="EC21" s="104">
        <f>IFERROR(INDEX(集計pivot売上!$203:$222,MATCH('集計2023年度売上 (New)'!$B21,集計pivot売上!$A$203:$A$222,0),MATCH('集計2023年度売上 (New)'!DT$5,集計pivot売上!$203:$203,0)),0)</f>
        <v>0</v>
      </c>
      <c r="ED21" s="61">
        <f>IFERROR(INDEX(集計pivot売上!$54:$73,MATCH('集計2023年度売上 (New)'!$B21,集計pivot売上!$A$54:$A$73,0),MATCH('集計2023年度売上 (New)'!DT$5,集計pivot売上!$54:$54,0)),0)</f>
        <v>0</v>
      </c>
      <c r="EE21" s="59">
        <f t="shared" si="16"/>
        <v>1420</v>
      </c>
      <c r="EF21" s="54">
        <f>IFERROR(INDEX(集計pivot売上!$3:$22,MATCH('集計2023年度売上 (New)'!$B21,集計pivot売上!$A$3:$A$22,0),MATCH('集計2023年度売上 (New)'!EF$5,集計pivot売上!$3:$3,0)),0)</f>
        <v>0</v>
      </c>
      <c r="EG21" s="55">
        <f>IFERROR(INDEX(集計pivot売上!$28:$47,MATCH('集計2023年度売上 (New)'!$B21,集計pivot売上!$A$28:$A$47,0),MATCH('集計2023年度売上 (New)'!EF$5,集計pivot売上!$28:$28,0)),0)</f>
        <v>0</v>
      </c>
      <c r="EH21" s="56">
        <f>IFERROR(INDEX(集計pivot売上!$83:$103,MATCH('集計2023年度売上 (New)'!$B21,集計pivot売上!$A$83:$A$103,0),MATCH('集計2023年度売上 (New)'!EF$5,集計pivot売上!$83:$83,0)),0)</f>
        <v>0</v>
      </c>
      <c r="EI21" s="57">
        <f>IFERROR(INDEX(集計pivot売上!$177:$196,MATCH('集計2023年度売上 (New)'!$B21,集計pivot売上!$A$177:$A$196,0),MATCH('集計2023年度売上 (New)'!EF$5,集計pivot売上!$177:$177,0)),0)</f>
        <v>0</v>
      </c>
      <c r="EJ21" s="58">
        <f>IFERROR(INDEX(集計pivot売上!$151:$170,MATCH('集計2023年度売上 (New)'!$B21,集計pivot売上!$A$151:$A$170,0),MATCH('集計2023年度売上 (New)'!EF$5,集計pivot売上!$151:$151,0)),0)</f>
        <v>0</v>
      </c>
      <c r="EK21" s="150">
        <f>IFERROR(INDEX(集計pivot売上!$230:$247,MATCH('集計2023年度売上 (New)'!$B21,集計pivot売上!$A$230:$A$247,0),MATCH('集計2023年度売上 (New)'!EF$5,集計pivot売上!$230:$230,0)),0)</f>
        <v>0</v>
      </c>
      <c r="EL21" s="151"/>
      <c r="EM21" s="151"/>
      <c r="EN21" s="151"/>
      <c r="EO21" s="104">
        <f>IFERROR(INDEX(集計pivot売上!$203:$222,MATCH('集計2023年度売上 (New)'!$B21,集計pivot売上!$A$203:$A$222,0),MATCH('集計2023年度売上 (New)'!EF$5,集計pivot売上!$203:$203,0)),0)</f>
        <v>0</v>
      </c>
      <c r="EP21" s="61">
        <f>IFERROR(INDEX(集計pivot売上!$54:$73,MATCH('集計2023年度売上 (New)'!$B21,集計pivot売上!$A$54:$A$73,0),MATCH('集計2023年度売上 (New)'!EF$5,集計pivot売上!$54:$54,0)),0)</f>
        <v>0</v>
      </c>
      <c r="EQ21" s="63">
        <f t="shared" si="17"/>
        <v>1420</v>
      </c>
      <c r="ES21" t="str">
        <f t="shared" si="0"/>
        <v>リキュール</v>
      </c>
      <c r="ET21" s="46">
        <f t="shared" si="18"/>
        <v>1420</v>
      </c>
      <c r="EU21" s="46">
        <f t="shared" si="2"/>
        <v>0</v>
      </c>
      <c r="EV21" s="46">
        <f t="shared" si="3"/>
        <v>0</v>
      </c>
      <c r="EW21" s="46">
        <f t="shared" si="19"/>
        <v>1420</v>
      </c>
      <c r="EY21" s="46">
        <f t="shared" si="4"/>
        <v>1420</v>
      </c>
      <c r="EZ21" s="46">
        <f t="shared" si="5"/>
        <v>0</v>
      </c>
      <c r="FA21" s="46">
        <f t="shared" si="6"/>
        <v>0</v>
      </c>
      <c r="FB21" s="46">
        <f t="shared" si="20"/>
        <v>1420</v>
      </c>
      <c r="FC21" s="46">
        <f t="shared" si="21"/>
        <v>0</v>
      </c>
    </row>
    <row r="22" spans="2:159" s="46" customFormat="1" x14ac:dyDescent="0.55000000000000004">
      <c r="B22" s="52" t="str">
        <f>'master（記入例）'!AL18</f>
        <v>雑酒</v>
      </c>
      <c r="C22" s="53">
        <v>0</v>
      </c>
      <c r="D22" s="54">
        <f>IFERROR(INDEX(集計pivot売上!$3:$22,MATCH('集計2023年度売上 (New)'!$B22,集計pivot売上!$A$3:$A$22,0),MATCH('集計2023年度売上 (New)'!D$5,集計pivot売上!$3:$3,0)),0)</f>
        <v>0</v>
      </c>
      <c r="E22" s="55">
        <f>IFERROR(INDEX(集計pivot売上!$28:$47,MATCH('集計2023年度売上 (New)'!$B22,集計pivot売上!$A$28:$A$47,0),MATCH('集計2023年度売上 (New)'!D$5,集計pivot売上!$28:$28,0)),0)</f>
        <v>0</v>
      </c>
      <c r="F22" s="56">
        <f>IFERROR(INDEX(集計pivot売上!$83:$103,MATCH('集計2023年度売上 (New)'!$B22,集計pivot売上!$A$83:$A$103,0),MATCH('集計2023年度売上 (New)'!D$5,集計pivot売上!$83:$83,0)),0)</f>
        <v>0</v>
      </c>
      <c r="G22" s="57">
        <f>IFERROR(INDEX(集計pivot売上!$177:$196,MATCH('集計2023年度売上 (New)'!$B22,集計pivot売上!$A$177:$A$196,0),MATCH('集計2023年度売上 (New)'!D$5,集計pivot売上!$177:$177,0)),0)</f>
        <v>0</v>
      </c>
      <c r="H22" s="58">
        <f>IFERROR(INDEX(集計pivot売上!$151:$170,MATCH('集計2023年度売上 (New)'!$B22,集計pivot売上!$A$151:$A$170,0),MATCH('集計2023年度売上 (New)'!D$5,集計pivot売上!$151:$151,0)),0)</f>
        <v>0</v>
      </c>
      <c r="I22" s="150">
        <f>IFERROR(INDEX(集計pivot売上!$230:$247,MATCH('集計2023年度売上 (New)'!$B22,集計pivot売上!$A$230:$A$247,0),MATCH('集計2023年度売上 (New)'!D$5,集計pivot売上!$230:$230,0)),0)</f>
        <v>0</v>
      </c>
      <c r="J22" s="151"/>
      <c r="K22" s="151"/>
      <c r="L22" s="151"/>
      <c r="M22" s="58">
        <f>IFERROR(INDEX(集計pivot売上!$203:$222,MATCH('集計2023年度売上 (New)'!$B22,集計pivot売上!$A$203:$A$222,0),MATCH('集計2023年度売上 (New)'!D$5,集計pivot売上!$203:$203,0)),0)</f>
        <v>0</v>
      </c>
      <c r="N22" s="61">
        <f>IFERROR(INDEX(集計pivot売上!$54:$73,MATCH('集計2023年度売上 (New)'!$B22,集計pivot売上!$A$54:$A$73,0),MATCH('集計2023年度売上 (New)'!D$5,集計pivot売上!$54:$54,0)),0)</f>
        <v>0</v>
      </c>
      <c r="O22" s="59">
        <f t="shared" si="7"/>
        <v>0</v>
      </c>
      <c r="P22" s="54">
        <f>IFERROR(INDEX(集計pivot売上!$3:$22,MATCH('集計2023年度売上 (New)'!$B22,集計pivot売上!$A$3:$A$22,0),MATCH('集計2023年度売上 (New)'!P$5,集計pivot売上!$3:$3,0)),0)</f>
        <v>0</v>
      </c>
      <c r="Q22" s="55">
        <f>IFERROR(INDEX(集計pivot売上!$28:$47,MATCH('集計2023年度売上 (New)'!$B22,集計pivot売上!$A$28:$A$47,0),MATCH('集計2023年度売上 (New)'!P$5,集計pivot売上!$28:$28,0)),0)</f>
        <v>0</v>
      </c>
      <c r="R22" s="56">
        <f>IFERROR(INDEX(集計pivot売上!$83:$103,MATCH('集計2023年度売上 (New)'!$B22,集計pivot売上!$A$83:$A$103,0),MATCH('集計2023年度売上 (New)'!P$5,集計pivot売上!$83:$83,0)),0)</f>
        <v>0</v>
      </c>
      <c r="S22" s="57">
        <f>IFERROR(INDEX(集計pivot売上!$177:$196,MATCH('集計2023年度売上 (New)'!$B22,集計pivot売上!$A$177:$A$196,0),MATCH('集計2023年度売上 (New)'!P$5,集計pivot売上!$177:$177,0)),0)</f>
        <v>0</v>
      </c>
      <c r="T22" s="58">
        <f>IFERROR(INDEX(集計pivot売上!$151:$170,MATCH('集計2023年度売上 (New)'!$B22,集計pivot売上!$A$151:$A$170,0),MATCH('集計2023年度売上 (New)'!P$5,集計pivot売上!$151:$151,0)),0)</f>
        <v>0</v>
      </c>
      <c r="U22" s="150">
        <f>IFERROR(INDEX(集計pivot売上!$230:$247,MATCH('集計2023年度売上 (New)'!$B22,集計pivot売上!$A$230:$A$247,0),MATCH('集計2023年度売上 (New)'!P$5,集計pivot売上!$230:$230,0)),0)</f>
        <v>0</v>
      </c>
      <c r="V22" s="151"/>
      <c r="W22" s="151"/>
      <c r="X22" s="151"/>
      <c r="Y22" s="104">
        <f>IFERROR(INDEX(集計pivot売上!$203:$222,MATCH('集計2023年度売上 (New)'!$B22,集計pivot売上!$A$203:$A$222,0),MATCH('集計2023年度売上 (New)'!P$5,集計pivot売上!$203:$203,0)),0)</f>
        <v>0</v>
      </c>
      <c r="Z22" s="61">
        <f>IFERROR(INDEX(集計pivot売上!$54:$73,MATCH('集計2023年度売上 (New)'!$B22,集計pivot売上!$A$54:$A$73,0),MATCH('集計2023年度売上 (New)'!P$5,集計pivot売上!$54:$54,0)),0)</f>
        <v>0</v>
      </c>
      <c r="AA22" s="59">
        <f t="shared" si="8"/>
        <v>0</v>
      </c>
      <c r="AB22" s="54">
        <f>IFERROR(INDEX(集計pivot売上!$3:$22,MATCH('集計2023年度売上 (New)'!$B22,集計pivot売上!$A$3:$A$22,0),MATCH('集計2023年度売上 (New)'!AB$5,集計pivot売上!$3:$3,0)),0)</f>
        <v>0</v>
      </c>
      <c r="AC22" s="55">
        <f>IFERROR(INDEX(集計pivot売上!$28:$47,MATCH('集計2023年度売上 (New)'!$B22,集計pivot売上!$A$28:$A$47,0),MATCH('集計2023年度売上 (New)'!AB$5,集計pivot売上!$28:$28,0)),0)</f>
        <v>0</v>
      </c>
      <c r="AD22" s="56">
        <f>IFERROR(INDEX(集計pivot売上!$83:$103,MATCH('集計2023年度売上 (New)'!$B22,集計pivot売上!$A$83:$A$103,0),MATCH('集計2023年度売上 (New)'!AB$5,集計pivot売上!$83:$83,0)),0)</f>
        <v>0</v>
      </c>
      <c r="AE22" s="57">
        <f>IFERROR(INDEX(集計pivot売上!$177:$196,MATCH('集計2023年度売上 (New)'!$B22,集計pivot売上!$A$177:$A$196,0),MATCH('集計2023年度売上 (New)'!AB$5,集計pivot売上!$177:$177,0)),0)</f>
        <v>0</v>
      </c>
      <c r="AF22" s="58">
        <f>IFERROR(INDEX(集計pivot売上!$151:$170,MATCH('集計2023年度売上 (New)'!$B22,集計pivot売上!$A$151:$A$170,0),MATCH('集計2023年度売上 (New)'!AB$5,集計pivot売上!$151:$151,0)),0)</f>
        <v>0</v>
      </c>
      <c r="AG22" s="150">
        <f>IFERROR(INDEX(集計pivot売上!$230:$247,MATCH('集計2023年度売上 (New)'!$B22,集計pivot売上!$A$230:$A$247,0),MATCH('集計2023年度売上 (New)'!AB$5,集計pivot売上!$230:$230,0)),0)</f>
        <v>0</v>
      </c>
      <c r="AH22" s="151"/>
      <c r="AI22" s="151"/>
      <c r="AJ22" s="151"/>
      <c r="AK22" s="104">
        <f>IFERROR(INDEX(集計pivot売上!$203:$222,MATCH('集計2023年度売上 (New)'!$B22,集計pivot売上!$A$203:$A$222,0),MATCH('集計2023年度売上 (New)'!AB$5,集計pivot売上!$203:$203,0)),0)</f>
        <v>0</v>
      </c>
      <c r="AL22" s="61">
        <f>IFERROR(INDEX(集計pivot売上!$54:$73,MATCH('集計2023年度売上 (New)'!$B22,集計pivot売上!$A$54:$A$73,0),MATCH('集計2023年度売上 (New)'!AB$5,集計pivot売上!$54:$54,0)),0)</f>
        <v>0</v>
      </c>
      <c r="AM22" s="59">
        <f t="shared" si="9"/>
        <v>0</v>
      </c>
      <c r="AN22" s="54">
        <f>IFERROR(INDEX(集計pivot売上!$3:$22,MATCH('集計2023年度売上 (New)'!$B22,集計pivot売上!$A$3:$A$22,0),MATCH('集計2023年度売上 (New)'!AN$5,集計pivot売上!$3:$3,0)),0)</f>
        <v>0</v>
      </c>
      <c r="AO22" s="55">
        <f>IFERROR(INDEX(集計pivot売上!$28:$47,MATCH('集計2023年度売上 (New)'!$B22,集計pivot売上!$A$28:$A$47,0),MATCH('集計2023年度売上 (New)'!AN$5,集計pivot売上!$28:$28,0)),0)</f>
        <v>0</v>
      </c>
      <c r="AP22" s="56">
        <f>IFERROR(INDEX(集計pivot売上!$83:$103,MATCH('集計2023年度売上 (New)'!$B22,集計pivot売上!$A$83:$A$103,0),MATCH('集計2023年度売上 (New)'!AN$5,集計pivot売上!$83:$83,0)),0)</f>
        <v>0</v>
      </c>
      <c r="AQ22" s="57">
        <f>IFERROR(INDEX(集計pivot売上!$177:$196,MATCH('集計2023年度売上 (New)'!$B22,集計pivot売上!$A$177:$A$196,0),MATCH('集計2023年度売上 (New)'!AN$5,集計pivot売上!$177:$177,0)),0)</f>
        <v>0</v>
      </c>
      <c r="AR22" s="58">
        <f>IFERROR(INDEX(集計pivot売上!$151:$170,MATCH('集計2023年度売上 (New)'!$B22,集計pivot売上!$A$151:$A$170,0),MATCH('集計2023年度売上 (New)'!AN$5,集計pivot売上!$151:$151,0)),0)</f>
        <v>0</v>
      </c>
      <c r="AS22" s="150">
        <f>IFERROR(INDEX(集計pivot売上!$230:$247,MATCH('集計2023年度売上 (New)'!$B22,集計pivot売上!$A$230:$A$247,0),MATCH('集計2023年度売上 (New)'!AN$5,集計pivot売上!$230:$230,0)),0)</f>
        <v>0</v>
      </c>
      <c r="AT22" s="151"/>
      <c r="AU22" s="151"/>
      <c r="AV22" s="151"/>
      <c r="AW22" s="104">
        <f>IFERROR(INDEX(集計pivot売上!$203:$222,MATCH('集計2023年度売上 (New)'!$B22,集計pivot売上!$A$203:$A$222,0),MATCH('集計2023年度売上 (New)'!AN$5,集計pivot売上!$203:$203,0)),0)</f>
        <v>0</v>
      </c>
      <c r="AX22" s="61">
        <f>IFERROR(INDEX(集計pivot売上!$54:$73,MATCH('集計2023年度売上 (New)'!$B22,集計pivot売上!$A$54:$A$73,0),MATCH('集計2023年度売上 (New)'!AN$5,集計pivot売上!$54:$54,0)),0)</f>
        <v>0</v>
      </c>
      <c r="AY22" s="59">
        <f t="shared" si="10"/>
        <v>0</v>
      </c>
      <c r="AZ22" s="54">
        <f>IFERROR(INDEX(集計pivot売上!$3:$22,MATCH('集計2023年度売上 (New)'!$B22,集計pivot売上!$A$3:$A$22,0),MATCH('集計2023年度売上 (New)'!AZ$5,集計pivot売上!$3:$3,0)),0)</f>
        <v>0</v>
      </c>
      <c r="BA22" s="55">
        <f>IFERROR(INDEX(集計pivot売上!$28:$47,MATCH('集計2023年度売上 (New)'!$B22,集計pivot売上!$A$28:$A$47,0),MATCH('集計2023年度売上 (New)'!AZ$5,集計pivot売上!$28:$28,0)),0)</f>
        <v>0</v>
      </c>
      <c r="BB22" s="56">
        <f>IFERROR(INDEX(集計pivot売上!$83:$103,MATCH('集計2023年度売上 (New)'!$B22,集計pivot売上!$A$83:$A$103,0),MATCH('集計2023年度売上 (New)'!AZ$5,集計pivot売上!$83:$83,0)),0)</f>
        <v>0</v>
      </c>
      <c r="BC22" s="57">
        <f>IFERROR(INDEX(集計pivot売上!$177:$196,MATCH('集計2023年度売上 (New)'!$B22,集計pivot売上!$A$177:$A$196,0),MATCH('集計2023年度売上 (New)'!AZ$5,集計pivot売上!$177:$177,0)),0)</f>
        <v>0</v>
      </c>
      <c r="BD22" s="58">
        <f>IFERROR(INDEX(集計pivot売上!$151:$170,MATCH('集計2023年度売上 (New)'!$B22,集計pivot売上!$A$151:$A$170,0),MATCH('集計2023年度売上 (New)'!AZ$5,集計pivot売上!$151:$151,0)),0)</f>
        <v>0</v>
      </c>
      <c r="BE22" s="150">
        <f>IFERROR(INDEX(集計pivot売上!$230:$247,MATCH('集計2023年度売上 (New)'!$B22,集計pivot売上!$A$230:$A$247,0),MATCH('集計2023年度売上 (New)'!AZ$5,集計pivot売上!$230:$230,0)),0)</f>
        <v>0</v>
      </c>
      <c r="BF22" s="151"/>
      <c r="BG22" s="151"/>
      <c r="BH22" s="151"/>
      <c r="BI22" s="104">
        <f>IFERROR(INDEX(集計pivot売上!$203:$222,MATCH('集計2023年度売上 (New)'!$B22,集計pivot売上!$A$203:$A$222,0),MATCH('集計2023年度売上 (New)'!AZ$5,集計pivot売上!$203:$203,0)),0)</f>
        <v>0</v>
      </c>
      <c r="BJ22" s="61">
        <f>IFERROR(INDEX(集計pivot売上!$54:$73,MATCH('集計2023年度売上 (New)'!$B22,集計pivot売上!$A$54:$A$73,0),MATCH('集計2023年度売上 (New)'!AZ$5,集計pivot売上!$54:$54,0)),0)</f>
        <v>0</v>
      </c>
      <c r="BK22" s="59">
        <f t="shared" si="1"/>
        <v>0</v>
      </c>
      <c r="BL22" s="54">
        <f>IFERROR(INDEX(集計pivot売上!$3:$22,MATCH('集計2023年度売上 (New)'!$B22,集計pivot売上!$A$3:$A$22,0),MATCH('集計2023年度売上 (New)'!BL$5,集計pivot売上!$3:$3,0)),0)</f>
        <v>0</v>
      </c>
      <c r="BM22" s="55">
        <f>IFERROR(INDEX(集計pivot売上!$28:$47,MATCH('集計2023年度売上 (New)'!$B22,集計pivot売上!$A$28:$A$47,0),MATCH('集計2023年度売上 (New)'!BL$5,集計pivot売上!$28:$28,0)),0)</f>
        <v>0</v>
      </c>
      <c r="BN22" s="56">
        <f>IFERROR(INDEX(集計pivot売上!$83:$103,MATCH('集計2023年度売上 (New)'!$B22,集計pivot売上!$A$83:$A$103,0),MATCH('集計2023年度売上 (New)'!BL$5,集計pivot売上!$83:$83,0)),0)</f>
        <v>0</v>
      </c>
      <c r="BO22" s="57">
        <f>IFERROR(INDEX(集計pivot売上!$177:$196,MATCH('集計2023年度売上 (New)'!$B22,集計pivot売上!$A$177:$A$196,0),MATCH('集計2023年度売上 (New)'!BL$5,集計pivot売上!$177:$177,0)),0)</f>
        <v>0</v>
      </c>
      <c r="BP22" s="58">
        <f>IFERROR(INDEX(集計pivot売上!$151:$170,MATCH('集計2023年度売上 (New)'!$B22,集計pivot売上!$A$151:$A$170,0),MATCH('集計2023年度売上 (New)'!BL$5,集計pivot売上!$151:$151,0)),0)</f>
        <v>0</v>
      </c>
      <c r="BQ22" s="150">
        <f>IFERROR(INDEX(集計pivot売上!$230:$247,MATCH('集計2023年度売上 (New)'!$B22,集計pivot売上!$A$230:$A$247,0),MATCH('集計2023年度売上 (New)'!BL$5,集計pivot売上!$230:$230,0)),0)</f>
        <v>0</v>
      </c>
      <c r="BR22" s="151"/>
      <c r="BS22" s="151"/>
      <c r="BT22" s="151"/>
      <c r="BU22" s="104">
        <f>IFERROR(INDEX(集計pivot売上!$203:$222,MATCH('集計2023年度売上 (New)'!$B22,集計pivot売上!$A$203:$A$222,0),MATCH('集計2023年度売上 (New)'!BL$5,集計pivot売上!$203:$203,0)),0)</f>
        <v>0</v>
      </c>
      <c r="BV22" s="61">
        <f>IFERROR(INDEX(集計pivot売上!$54:$73,MATCH('集計2023年度売上 (New)'!$B22,集計pivot売上!$A$54:$A$73,0),MATCH('集計2023年度売上 (New)'!BL$5,集計pivot売上!$54:$54,0)),0)</f>
        <v>0</v>
      </c>
      <c r="BW22" s="59">
        <f t="shared" si="11"/>
        <v>0</v>
      </c>
      <c r="BX22" s="54">
        <f>IFERROR(INDEX(集計pivot売上!$3:$22,MATCH('集計2023年度売上 (New)'!$B22,集計pivot売上!$A$3:$A$22,0),MATCH('集計2023年度売上 (New)'!BX$5,集計pivot売上!$3:$3,0)),0)</f>
        <v>0</v>
      </c>
      <c r="BY22" s="55">
        <f>IFERROR(INDEX(集計pivot売上!$28:$47,MATCH('集計2023年度売上 (New)'!$B22,集計pivot売上!$A$28:$A$47,0),MATCH('集計2023年度売上 (New)'!BX$5,集計pivot売上!$28:$28,0)),0)</f>
        <v>0</v>
      </c>
      <c r="BZ22" s="56">
        <f>IFERROR(INDEX(集計pivot売上!$83:$103,MATCH('集計2023年度売上 (New)'!$B22,集計pivot売上!$A$83:$A$103,0),MATCH('集計2023年度売上 (New)'!BX$5,集計pivot売上!$83:$83,0)),0)</f>
        <v>0</v>
      </c>
      <c r="CA22" s="57">
        <f>IFERROR(INDEX(集計pivot売上!$177:$196,MATCH('集計2023年度売上 (New)'!$B22,集計pivot売上!$A$177:$A$196,0),MATCH('集計2023年度売上 (New)'!BX$5,集計pivot売上!$177:$177,0)),0)</f>
        <v>0</v>
      </c>
      <c r="CB22" s="58">
        <f>IFERROR(INDEX(集計pivot売上!$151:$170,MATCH('集計2023年度売上 (New)'!$B22,集計pivot売上!$A$151:$A$170,0),MATCH('集計2023年度売上 (New)'!BX$5,集計pivot売上!$151:$151,0)),0)</f>
        <v>0</v>
      </c>
      <c r="CC22" s="150">
        <f>IFERROR(INDEX(集計pivot売上!$230:$247,MATCH('集計2023年度売上 (New)'!$B22,集計pivot売上!$A$230:$A$247,0),MATCH('集計2023年度売上 (New)'!BX$5,集計pivot売上!$230:$230,0)),0)</f>
        <v>0</v>
      </c>
      <c r="CD22" s="151"/>
      <c r="CE22" s="151"/>
      <c r="CF22" s="151"/>
      <c r="CG22" s="104">
        <f>IFERROR(INDEX(集計pivot売上!$203:$222,MATCH('集計2023年度売上 (New)'!$B22,集計pivot売上!$A$203:$A$222,0),MATCH('集計2023年度売上 (New)'!BX$5,集計pivot売上!$203:$203,0)),0)</f>
        <v>0</v>
      </c>
      <c r="CH22" s="61">
        <f>IFERROR(INDEX(集計pivot売上!$54:$73,MATCH('集計2023年度売上 (New)'!$B22,集計pivot売上!$A$54:$A$73,0),MATCH('集計2023年度売上 (New)'!BX$5,集計pivot売上!$54:$54,0)),0)</f>
        <v>0</v>
      </c>
      <c r="CI22" s="59">
        <f t="shared" si="12"/>
        <v>0</v>
      </c>
      <c r="CJ22" s="54">
        <f>IFERROR(INDEX(集計pivot売上!$3:$22,MATCH('集計2023年度売上 (New)'!$B22,集計pivot売上!$A$3:$A$22,0),MATCH('集計2023年度売上 (New)'!CJ$5,集計pivot売上!$3:$3,0)),0)</f>
        <v>0</v>
      </c>
      <c r="CK22" s="55">
        <f>IFERROR(INDEX(集計pivot売上!$28:$47,MATCH('集計2023年度売上 (New)'!$B22,集計pivot売上!$A$28:$A$47,0),MATCH('集計2023年度売上 (New)'!CJ$5,集計pivot売上!$28:$28,0)),0)</f>
        <v>0</v>
      </c>
      <c r="CL22" s="56">
        <f>IFERROR(INDEX(集計pivot売上!$83:$103,MATCH('集計2023年度売上 (New)'!$B22,集計pivot売上!$A$83:$A$103,0),MATCH('集計2023年度売上 (New)'!CJ$5,集計pivot売上!$83:$83,0)),0)</f>
        <v>0</v>
      </c>
      <c r="CM22" s="57">
        <f>IFERROR(INDEX(集計pivot売上!$177:$196,MATCH('集計2023年度売上 (New)'!$B22,集計pivot売上!$A$177:$A$196,0),MATCH('集計2023年度売上 (New)'!CJ$5,集計pivot売上!$177:$177,0)),0)</f>
        <v>0</v>
      </c>
      <c r="CN22" s="58">
        <f>IFERROR(INDEX(集計pivot売上!$151:$170,MATCH('集計2023年度売上 (New)'!$B22,集計pivot売上!$A$151:$A$170,0),MATCH('集計2023年度売上 (New)'!CJ$5,集計pivot売上!$151:$151,0)),0)</f>
        <v>0</v>
      </c>
      <c r="CO22" s="150">
        <f>IFERROR(INDEX(集計pivot売上!$230:$247,MATCH('集計2023年度売上 (New)'!$B22,集計pivot売上!$A$230:$A$247,0),MATCH('集計2023年度売上 (New)'!CJ$5,集計pivot売上!$230:$230,0)),0)</f>
        <v>0</v>
      </c>
      <c r="CP22" s="151"/>
      <c r="CQ22" s="151"/>
      <c r="CR22" s="151"/>
      <c r="CS22" s="104">
        <f>IFERROR(INDEX(集計pivot売上!$203:$222,MATCH('集計2023年度売上 (New)'!$B22,集計pivot売上!$A$203:$A$222,0),MATCH('集計2023年度売上 (New)'!CJ$5,集計pivot売上!$203:$203,0)),0)</f>
        <v>0</v>
      </c>
      <c r="CT22" s="61">
        <f>IFERROR(INDEX(集計pivot売上!$54:$73,MATCH('集計2023年度売上 (New)'!$B22,集計pivot売上!$A$54:$A$73,0),MATCH('集計2023年度売上 (New)'!CJ$5,集計pivot売上!$54:$54,0)),0)</f>
        <v>0</v>
      </c>
      <c r="CU22" s="59">
        <f t="shared" si="13"/>
        <v>0</v>
      </c>
      <c r="CV22" s="54">
        <f>IFERROR(INDEX(集計pivot売上!$3:$22,MATCH('集計2023年度売上 (New)'!$B22,集計pivot売上!$A$3:$A$22,0),MATCH('集計2023年度売上 (New)'!CV$5,集計pivot売上!$3:$3,0)),0)</f>
        <v>0</v>
      </c>
      <c r="CW22" s="55">
        <f>IFERROR(INDEX(集計pivot売上!$28:$47,MATCH('集計2023年度売上 (New)'!$B22,集計pivot売上!$A$28:$A$47,0),MATCH('集計2023年度売上 (New)'!CV$5,集計pivot売上!$28:$28,0)),0)</f>
        <v>0</v>
      </c>
      <c r="CX22" s="56">
        <f>IFERROR(INDEX(集計pivot売上!$83:$103,MATCH('集計2023年度売上 (New)'!$B22,集計pivot売上!$A$83:$A$103,0),MATCH('集計2023年度売上 (New)'!CV$5,集計pivot売上!$83:$83,0)),0)</f>
        <v>0</v>
      </c>
      <c r="CY22" s="57">
        <f>IFERROR(INDEX(集計pivot売上!$177:$196,MATCH('集計2023年度売上 (New)'!$B22,集計pivot売上!$A$177:$A$196,0),MATCH('集計2023年度売上 (New)'!CV$5,集計pivot売上!$177:$177,0)),0)</f>
        <v>0</v>
      </c>
      <c r="CZ22" s="58">
        <f>IFERROR(INDEX(集計pivot売上!$151:$170,MATCH('集計2023年度売上 (New)'!$B22,集計pivot売上!$A$151:$A$170,0),MATCH('集計2023年度売上 (New)'!CV$5,集計pivot売上!$151:$151,0)),0)</f>
        <v>0</v>
      </c>
      <c r="DA22" s="150">
        <f>IFERROR(INDEX(集計pivot売上!$230:$247,MATCH('集計2023年度売上 (New)'!$B22,集計pivot売上!$A$230:$A$247,0),MATCH('集計2023年度売上 (New)'!CV$5,集計pivot売上!$230:$230,0)),0)</f>
        <v>0</v>
      </c>
      <c r="DB22" s="151"/>
      <c r="DC22" s="151"/>
      <c r="DD22" s="151"/>
      <c r="DE22" s="104">
        <f>IFERROR(INDEX(集計pivot売上!$203:$222,MATCH('集計2023年度売上 (New)'!$B22,集計pivot売上!$A$203:$A$222,0),MATCH('集計2023年度売上 (New)'!CV$5,集計pivot売上!$203:$203,0)),0)</f>
        <v>0</v>
      </c>
      <c r="DF22" s="61">
        <f>IFERROR(INDEX(集計pivot売上!$54:$73,MATCH('集計2023年度売上 (New)'!$B22,集計pivot売上!$A$54:$A$73,0),MATCH('集計2023年度売上 (New)'!CV$5,集計pivot売上!$54:$54,0)),0)</f>
        <v>0</v>
      </c>
      <c r="DG22" s="59">
        <f t="shared" si="14"/>
        <v>0</v>
      </c>
      <c r="DH22" s="54">
        <f>IFERROR(INDEX(集計pivot売上!$3:$22,MATCH('集計2023年度売上 (New)'!$B22,集計pivot売上!$A$3:$A$22,0),MATCH('集計2023年度売上 (New)'!DH$5,集計pivot売上!$3:$3,0)),0)</f>
        <v>0</v>
      </c>
      <c r="DI22" s="55">
        <f>IFERROR(INDEX(集計pivot売上!$28:$47,MATCH('集計2023年度売上 (New)'!$B22,集計pivot売上!$A$28:$A$47,0),MATCH('集計2023年度売上 (New)'!DH$5,集計pivot売上!$28:$28,0)),0)</f>
        <v>0</v>
      </c>
      <c r="DJ22" s="56">
        <f>IFERROR(INDEX(集計pivot売上!$83:$103,MATCH('集計2023年度売上 (New)'!$B22,集計pivot売上!$A$83:$A$103,0),MATCH('集計2023年度売上 (New)'!DH$5,集計pivot売上!$83:$83,0)),0)</f>
        <v>0</v>
      </c>
      <c r="DK22" s="57">
        <f>IFERROR(INDEX(集計pivot売上!$177:$196,MATCH('集計2023年度売上 (New)'!$B22,集計pivot売上!$A$177:$A$196,0),MATCH('集計2023年度売上 (New)'!DH$5,集計pivot売上!$177:$177,0)),0)</f>
        <v>0</v>
      </c>
      <c r="DL22" s="58">
        <f>IFERROR(INDEX(集計pivot売上!$151:$170,MATCH('集計2023年度売上 (New)'!$B22,集計pivot売上!$A$151:$A$170,0),MATCH('集計2023年度売上 (New)'!DH$5,集計pivot売上!$151:$151,0)),0)</f>
        <v>0</v>
      </c>
      <c r="DM22" s="150">
        <f>IFERROR(INDEX(集計pivot売上!$230:$247,MATCH('集計2023年度売上 (New)'!$B22,集計pivot売上!$A$230:$A$247,0),MATCH('集計2023年度売上 (New)'!DH$5,集計pivot売上!$230:$230,0)),0)</f>
        <v>0</v>
      </c>
      <c r="DN22" s="151"/>
      <c r="DO22" s="151"/>
      <c r="DP22" s="151"/>
      <c r="DQ22" s="104">
        <f>IFERROR(INDEX(集計pivot売上!$203:$222,MATCH('集計2023年度売上 (New)'!$B22,集計pivot売上!$A$203:$A$222,0),MATCH('集計2023年度売上 (New)'!DH$5,集計pivot売上!$203:$203,0)),0)</f>
        <v>0</v>
      </c>
      <c r="DR22" s="61">
        <f>IFERROR(INDEX(集計pivot売上!$54:$73,MATCH('集計2023年度売上 (New)'!$B22,集計pivot売上!$A$54:$A$73,0),MATCH('集計2023年度売上 (New)'!DH$5,集計pivot売上!$54:$54,0)),0)</f>
        <v>0</v>
      </c>
      <c r="DS22" s="59">
        <f t="shared" si="15"/>
        <v>0</v>
      </c>
      <c r="DT22" s="54">
        <f>IFERROR(INDEX(集計pivot売上!$3:$22,MATCH('集計2023年度売上 (New)'!$B22,集計pivot売上!$A$3:$A$22,0),MATCH('集計2023年度売上 (New)'!DT$5,集計pivot売上!$3:$3,0)),0)</f>
        <v>0</v>
      </c>
      <c r="DU22" s="55">
        <f>IFERROR(INDEX(集計pivot売上!$28:$47,MATCH('集計2023年度売上 (New)'!$B22,集計pivot売上!$A$28:$A$47,0),MATCH('集計2023年度売上 (New)'!DT$5,集計pivot売上!$28:$28,0)),0)</f>
        <v>0</v>
      </c>
      <c r="DV22" s="56">
        <f>IFERROR(INDEX(集計pivot売上!$83:$103,MATCH('集計2023年度売上 (New)'!$B22,集計pivot売上!$A$83:$A$103,0),MATCH('集計2023年度売上 (New)'!DT$5,集計pivot売上!$83:$83,0)),0)</f>
        <v>0</v>
      </c>
      <c r="DW22" s="57">
        <f>IFERROR(INDEX(集計pivot売上!$177:$196,MATCH('集計2023年度売上 (New)'!$B22,集計pivot売上!$A$177:$A$196,0),MATCH('集計2023年度売上 (New)'!DT$5,集計pivot売上!$177:$177,0)),0)</f>
        <v>0</v>
      </c>
      <c r="DX22" s="58">
        <f>IFERROR(INDEX(集計pivot売上!$151:$170,MATCH('集計2023年度売上 (New)'!$B22,集計pivot売上!$A$151:$A$170,0),MATCH('集計2023年度売上 (New)'!DT$5,集計pivot売上!$151:$151,0)),0)</f>
        <v>0</v>
      </c>
      <c r="DY22" s="150">
        <f>IFERROR(INDEX(集計pivot売上!$230:$247,MATCH('集計2023年度売上 (New)'!$B22,集計pivot売上!$A$230:$A$247,0),MATCH('集計2023年度売上 (New)'!DT$5,集計pivot売上!$230:$230,0)),0)</f>
        <v>0</v>
      </c>
      <c r="DZ22" s="151"/>
      <c r="EA22" s="151"/>
      <c r="EB22" s="151"/>
      <c r="EC22" s="104">
        <f>IFERROR(INDEX(集計pivot売上!$203:$222,MATCH('集計2023年度売上 (New)'!$B22,集計pivot売上!$A$203:$A$222,0),MATCH('集計2023年度売上 (New)'!DT$5,集計pivot売上!$203:$203,0)),0)</f>
        <v>0</v>
      </c>
      <c r="ED22" s="61">
        <f>IFERROR(INDEX(集計pivot売上!$54:$73,MATCH('集計2023年度売上 (New)'!$B22,集計pivot売上!$A$54:$A$73,0),MATCH('集計2023年度売上 (New)'!DT$5,集計pivot売上!$54:$54,0)),0)</f>
        <v>0</v>
      </c>
      <c r="EE22" s="59">
        <f t="shared" si="16"/>
        <v>0</v>
      </c>
      <c r="EF22" s="54">
        <f>IFERROR(INDEX(集計pivot売上!$3:$22,MATCH('集計2023年度売上 (New)'!$B22,集計pivot売上!$A$3:$A$22,0),MATCH('集計2023年度売上 (New)'!EF$5,集計pivot売上!$3:$3,0)),0)</f>
        <v>0</v>
      </c>
      <c r="EG22" s="55">
        <f>IFERROR(INDEX(集計pivot売上!$28:$47,MATCH('集計2023年度売上 (New)'!$B22,集計pivot売上!$A$28:$A$47,0),MATCH('集計2023年度売上 (New)'!EF$5,集計pivot売上!$28:$28,0)),0)</f>
        <v>0</v>
      </c>
      <c r="EH22" s="56">
        <f>IFERROR(INDEX(集計pivot売上!$83:$103,MATCH('集計2023年度売上 (New)'!$B22,集計pivot売上!$A$83:$A$103,0),MATCH('集計2023年度売上 (New)'!EF$5,集計pivot売上!$83:$83,0)),0)</f>
        <v>0</v>
      </c>
      <c r="EI22" s="57">
        <f>IFERROR(INDEX(集計pivot売上!$177:$196,MATCH('集計2023年度売上 (New)'!$B22,集計pivot売上!$A$177:$A$196,0),MATCH('集計2023年度売上 (New)'!EF$5,集計pivot売上!$177:$177,0)),0)</f>
        <v>0</v>
      </c>
      <c r="EJ22" s="58">
        <f>IFERROR(INDEX(集計pivot売上!$151:$170,MATCH('集計2023年度売上 (New)'!$B22,集計pivot売上!$A$151:$A$170,0),MATCH('集計2023年度売上 (New)'!EF$5,集計pivot売上!$151:$151,0)),0)</f>
        <v>0</v>
      </c>
      <c r="EK22" s="150">
        <f>IFERROR(INDEX(集計pivot売上!$230:$247,MATCH('集計2023年度売上 (New)'!$B22,集計pivot売上!$A$230:$A$247,0),MATCH('集計2023年度売上 (New)'!EF$5,集計pivot売上!$230:$230,0)),0)</f>
        <v>0</v>
      </c>
      <c r="EL22" s="151"/>
      <c r="EM22" s="151"/>
      <c r="EN22" s="151"/>
      <c r="EO22" s="104">
        <f>IFERROR(INDEX(集計pivot売上!$203:$222,MATCH('集計2023年度売上 (New)'!$B22,集計pivot売上!$A$203:$A$222,0),MATCH('集計2023年度売上 (New)'!EF$5,集計pivot売上!$203:$203,0)),0)</f>
        <v>0</v>
      </c>
      <c r="EP22" s="61">
        <f>IFERROR(INDEX(集計pivot売上!$54:$73,MATCH('集計2023年度売上 (New)'!$B22,集計pivot売上!$A$54:$A$73,0),MATCH('集計2023年度売上 (New)'!EF$5,集計pivot売上!$54:$54,0)),0)</f>
        <v>0</v>
      </c>
      <c r="EQ22" s="63">
        <f t="shared" si="17"/>
        <v>0</v>
      </c>
      <c r="ES22" t="str">
        <f t="shared" si="0"/>
        <v>雑酒</v>
      </c>
      <c r="ET22" s="46">
        <f t="shared" si="18"/>
        <v>0</v>
      </c>
      <c r="EU22" s="46">
        <f t="shared" si="2"/>
        <v>0</v>
      </c>
      <c r="EV22" s="46">
        <f t="shared" si="3"/>
        <v>0</v>
      </c>
      <c r="EW22" s="46">
        <f t="shared" si="19"/>
        <v>0</v>
      </c>
      <c r="EY22" s="46">
        <f t="shared" si="4"/>
        <v>0</v>
      </c>
      <c r="EZ22" s="46">
        <f t="shared" si="5"/>
        <v>0</v>
      </c>
      <c r="FA22" s="46">
        <f t="shared" si="6"/>
        <v>0</v>
      </c>
      <c r="FB22" s="46">
        <f t="shared" si="20"/>
        <v>0</v>
      </c>
      <c r="FC22" s="46">
        <f t="shared" si="21"/>
        <v>0</v>
      </c>
    </row>
    <row r="23" spans="2:159" s="46" customFormat="1" ht="18.5" thickBot="1" x14ac:dyDescent="0.6">
      <c r="B23" s="64" t="str">
        <f>'master（記入例）'!AL19</f>
        <v>粉末酒</v>
      </c>
      <c r="C23" s="65">
        <v>0</v>
      </c>
      <c r="D23" s="66">
        <f>IFERROR(INDEX(集計pivot売上!$3:$22,MATCH('集計2023年度売上 (New)'!$B23,集計pivot売上!$A$3:$A$22,0),MATCH('集計2023年度売上 (New)'!D$5,集計pivot売上!$3:$3,0)),0)</f>
        <v>0</v>
      </c>
      <c r="E23" s="67">
        <f>IFERROR(INDEX(集計pivot売上!$28:$47,MATCH('集計2023年度売上 (New)'!$B23,集計pivot売上!$A$28:$A$47,0),MATCH('集計2023年度売上 (New)'!D$5,集計pivot売上!$28:$28,0)),0)</f>
        <v>0</v>
      </c>
      <c r="F23" s="68">
        <f>IFERROR(INDEX(集計pivot売上!$83:$103,MATCH('集計2023年度売上 (New)'!$B23,集計pivot売上!$A$83:$A$103,0),MATCH('集計2023年度売上 (New)'!D$5,集計pivot売上!$83:$83,0)),0)</f>
        <v>0</v>
      </c>
      <c r="G23" s="69">
        <f>IFERROR(INDEX(集計pivot売上!$177:$196,MATCH('集計2023年度売上 (New)'!$B23,集計pivot売上!$A$177:$A$196,0),MATCH('集計2023年度売上 (New)'!D$5,集計pivot売上!$177:$177,0)),0)</f>
        <v>0</v>
      </c>
      <c r="H23" s="70">
        <f>IFERROR(INDEX(集計pivot売上!$151:$170,MATCH('集計2023年度売上 (New)'!$B23,集計pivot売上!$A$151:$A$170,0),MATCH('集計2023年度売上 (New)'!D$5,集計pivot売上!$151:$151,0)),0)</f>
        <v>0</v>
      </c>
      <c r="I23" s="152">
        <f>IFERROR(INDEX(集計pivot売上!$230:$247,MATCH('集計2023年度売上 (New)'!$B23,集計pivot売上!$A$230:$A$247,0),MATCH('集計2023年度売上 (New)'!D$5,集計pivot売上!$230:$230,0)),0)</f>
        <v>0</v>
      </c>
      <c r="J23" s="153"/>
      <c r="K23" s="153"/>
      <c r="L23" s="153"/>
      <c r="M23" s="70">
        <f>IFERROR(INDEX(集計pivot売上!$203:$222,MATCH('集計2023年度売上 (New)'!$B23,集計pivot売上!$A$203:$A$222,0),MATCH('集計2023年度売上 (New)'!D$5,集計pivot売上!$203:$203,0)),0)</f>
        <v>0</v>
      </c>
      <c r="N23" s="71">
        <f>IFERROR(INDEX(集計pivot売上!$54:$73,MATCH('集計2023年度売上 (New)'!$B23,集計pivot売上!$A$54:$A$73,0),MATCH('集計2023年度売上 (New)'!D$5,集計pivot売上!$54:$54,0)),0)</f>
        <v>0</v>
      </c>
      <c r="O23" s="72">
        <f t="shared" si="7"/>
        <v>0</v>
      </c>
      <c r="P23" s="66">
        <f>IFERROR(INDEX(集計pivot売上!$3:$22,MATCH('集計2023年度売上 (New)'!$B23,集計pivot売上!$A$3:$A$22,0),MATCH('集計2023年度売上 (New)'!P$5,集計pivot売上!$3:$3,0)),0)</f>
        <v>0</v>
      </c>
      <c r="Q23" s="67">
        <f>IFERROR(INDEX(集計pivot売上!$28:$47,MATCH('集計2023年度売上 (New)'!$B23,集計pivot売上!$A$28:$A$47,0),MATCH('集計2023年度売上 (New)'!P$5,集計pivot売上!$28:$28,0)),0)</f>
        <v>0</v>
      </c>
      <c r="R23" s="68">
        <f>IFERROR(INDEX(集計pivot売上!$83:$103,MATCH('集計2023年度売上 (New)'!$B23,集計pivot売上!$A$83:$A$103,0),MATCH('集計2023年度売上 (New)'!P$5,集計pivot売上!$83:$83,0)),0)</f>
        <v>0</v>
      </c>
      <c r="S23" s="69">
        <f>IFERROR(INDEX(集計pivot売上!$177:$196,MATCH('集計2023年度売上 (New)'!$B23,集計pivot売上!$A$177:$A$196,0),MATCH('集計2023年度売上 (New)'!P$5,集計pivot売上!$177:$177,0)),0)</f>
        <v>0</v>
      </c>
      <c r="T23" s="70">
        <f>IFERROR(INDEX(集計pivot売上!$151:$170,MATCH('集計2023年度売上 (New)'!$B23,集計pivot売上!$A$151:$A$170,0),MATCH('集計2023年度売上 (New)'!P$5,集計pivot売上!$151:$151,0)),0)</f>
        <v>0</v>
      </c>
      <c r="U23" s="152">
        <f>IFERROR(INDEX(集計pivot売上!$230:$247,MATCH('集計2023年度売上 (New)'!$B23,集計pivot売上!$A$230:$A$247,0),MATCH('集計2023年度売上 (New)'!P$5,集計pivot売上!$230:$230,0)),0)</f>
        <v>0</v>
      </c>
      <c r="V23" s="153"/>
      <c r="W23" s="153"/>
      <c r="X23" s="153"/>
      <c r="Y23" s="105">
        <f>IFERROR(INDEX(集計pivot売上!$203:$222,MATCH('集計2023年度売上 (New)'!$B23,集計pivot売上!$A$203:$A$222,0),MATCH('集計2023年度売上 (New)'!P$5,集計pivot売上!$203:$203,0)),0)</f>
        <v>0</v>
      </c>
      <c r="Z23" s="71">
        <f>IFERROR(INDEX(集計pivot売上!$54:$73,MATCH('集計2023年度売上 (New)'!$B23,集計pivot売上!$A$54:$A$73,0),MATCH('集計2023年度売上 (New)'!P$5,集計pivot売上!$54:$54,0)),0)</f>
        <v>0</v>
      </c>
      <c r="AA23" s="72">
        <f t="shared" si="8"/>
        <v>0</v>
      </c>
      <c r="AB23" s="66">
        <f>IFERROR(INDEX(集計pivot売上!$3:$22,MATCH('集計2023年度売上 (New)'!$B23,集計pivot売上!$A$3:$A$22,0),MATCH('集計2023年度売上 (New)'!AB$5,集計pivot売上!$3:$3,0)),0)</f>
        <v>0</v>
      </c>
      <c r="AC23" s="67">
        <f>IFERROR(INDEX(集計pivot売上!$28:$47,MATCH('集計2023年度売上 (New)'!$B23,集計pivot売上!$A$28:$A$47,0),MATCH('集計2023年度売上 (New)'!AB$5,集計pivot売上!$28:$28,0)),0)</f>
        <v>0</v>
      </c>
      <c r="AD23" s="68">
        <f>IFERROR(INDEX(集計pivot売上!$83:$103,MATCH('集計2023年度売上 (New)'!$B23,集計pivot売上!$A$83:$A$103,0),MATCH('集計2023年度売上 (New)'!AB$5,集計pivot売上!$83:$83,0)),0)</f>
        <v>0</v>
      </c>
      <c r="AE23" s="69">
        <f>IFERROR(INDEX(集計pivot売上!$177:$196,MATCH('集計2023年度売上 (New)'!$B23,集計pivot売上!$A$177:$A$196,0),MATCH('集計2023年度売上 (New)'!AB$5,集計pivot売上!$177:$177,0)),0)</f>
        <v>0</v>
      </c>
      <c r="AF23" s="70">
        <f>IFERROR(INDEX(集計pivot売上!$151:$170,MATCH('集計2023年度売上 (New)'!$B23,集計pivot売上!$A$151:$A$170,0),MATCH('集計2023年度売上 (New)'!AB$5,集計pivot売上!$151:$151,0)),0)</f>
        <v>0</v>
      </c>
      <c r="AG23" s="152">
        <f>IFERROR(INDEX(集計pivot売上!$230:$247,MATCH('集計2023年度売上 (New)'!$B23,集計pivot売上!$A$230:$A$247,0),MATCH('集計2023年度売上 (New)'!AB$5,集計pivot売上!$230:$230,0)),0)</f>
        <v>0</v>
      </c>
      <c r="AH23" s="153"/>
      <c r="AI23" s="153"/>
      <c r="AJ23" s="153"/>
      <c r="AK23" s="105">
        <f>IFERROR(INDEX(集計pivot売上!$203:$222,MATCH('集計2023年度売上 (New)'!$B23,集計pivot売上!$A$203:$A$222,0),MATCH('集計2023年度売上 (New)'!AB$5,集計pivot売上!$203:$203,0)),0)</f>
        <v>0</v>
      </c>
      <c r="AL23" s="71">
        <f>IFERROR(INDEX(集計pivot売上!$54:$73,MATCH('集計2023年度売上 (New)'!$B23,集計pivot売上!$A$54:$A$73,0),MATCH('集計2023年度売上 (New)'!AB$5,集計pivot売上!$54:$54,0)),0)</f>
        <v>0</v>
      </c>
      <c r="AM23" s="72">
        <f t="shared" si="9"/>
        <v>0</v>
      </c>
      <c r="AN23" s="66">
        <f>IFERROR(INDEX(集計pivot売上!$3:$22,MATCH('集計2023年度売上 (New)'!$B23,集計pivot売上!$A$3:$A$22,0),MATCH('集計2023年度売上 (New)'!AN$5,集計pivot売上!$3:$3,0)),0)</f>
        <v>0</v>
      </c>
      <c r="AO23" s="67">
        <f>IFERROR(INDEX(集計pivot売上!$28:$47,MATCH('集計2023年度売上 (New)'!$B23,集計pivot売上!$A$28:$A$47,0),MATCH('集計2023年度売上 (New)'!AN$5,集計pivot売上!$28:$28,0)),0)</f>
        <v>0</v>
      </c>
      <c r="AP23" s="68">
        <f>IFERROR(INDEX(集計pivot売上!$83:$103,MATCH('集計2023年度売上 (New)'!$B23,集計pivot売上!$A$83:$A$103,0),MATCH('集計2023年度売上 (New)'!AN$5,集計pivot売上!$83:$83,0)),0)</f>
        <v>0</v>
      </c>
      <c r="AQ23" s="69">
        <f>IFERROR(INDEX(集計pivot売上!$177:$196,MATCH('集計2023年度売上 (New)'!$B23,集計pivot売上!$A$177:$A$196,0),MATCH('集計2023年度売上 (New)'!AN$5,集計pivot売上!$177:$177,0)),0)</f>
        <v>0</v>
      </c>
      <c r="AR23" s="70">
        <f>IFERROR(INDEX(集計pivot売上!$151:$170,MATCH('集計2023年度売上 (New)'!$B23,集計pivot売上!$A$151:$A$170,0),MATCH('集計2023年度売上 (New)'!AN$5,集計pivot売上!$151:$151,0)),0)</f>
        <v>0</v>
      </c>
      <c r="AS23" s="152">
        <f>IFERROR(INDEX(集計pivot売上!$230:$247,MATCH('集計2023年度売上 (New)'!$B23,集計pivot売上!$A$230:$A$247,0),MATCH('集計2023年度売上 (New)'!AN$5,集計pivot売上!$230:$230,0)),0)</f>
        <v>0</v>
      </c>
      <c r="AT23" s="153"/>
      <c r="AU23" s="153"/>
      <c r="AV23" s="153"/>
      <c r="AW23" s="105">
        <f>IFERROR(INDEX(集計pivot売上!$203:$222,MATCH('集計2023年度売上 (New)'!$B23,集計pivot売上!$A$203:$A$222,0),MATCH('集計2023年度売上 (New)'!AN$5,集計pivot売上!$203:$203,0)),0)</f>
        <v>0</v>
      </c>
      <c r="AX23" s="71">
        <f>IFERROR(INDEX(集計pivot売上!$54:$73,MATCH('集計2023年度売上 (New)'!$B23,集計pivot売上!$A$54:$A$73,0),MATCH('集計2023年度売上 (New)'!AN$5,集計pivot売上!$54:$54,0)),0)</f>
        <v>0</v>
      </c>
      <c r="AY23" s="72">
        <f t="shared" si="10"/>
        <v>0</v>
      </c>
      <c r="AZ23" s="66">
        <f>IFERROR(INDEX(集計pivot売上!$3:$22,MATCH('集計2023年度売上 (New)'!$B23,集計pivot売上!$A$3:$A$22,0),MATCH('集計2023年度売上 (New)'!AZ$5,集計pivot売上!$3:$3,0)),0)</f>
        <v>0</v>
      </c>
      <c r="BA23" s="67">
        <f>IFERROR(INDEX(集計pivot売上!$28:$47,MATCH('集計2023年度売上 (New)'!$B23,集計pivot売上!$A$28:$A$47,0),MATCH('集計2023年度売上 (New)'!AZ$5,集計pivot売上!$28:$28,0)),0)</f>
        <v>0</v>
      </c>
      <c r="BB23" s="68">
        <f>IFERROR(INDEX(集計pivot売上!$83:$103,MATCH('集計2023年度売上 (New)'!$B23,集計pivot売上!$A$83:$A$103,0),MATCH('集計2023年度売上 (New)'!AZ$5,集計pivot売上!$83:$83,0)),0)</f>
        <v>0</v>
      </c>
      <c r="BC23" s="69">
        <f>IFERROR(INDEX(集計pivot売上!$177:$196,MATCH('集計2023年度売上 (New)'!$B23,集計pivot売上!$A$177:$A$196,0),MATCH('集計2023年度売上 (New)'!AZ$5,集計pivot売上!$177:$177,0)),0)</f>
        <v>0</v>
      </c>
      <c r="BD23" s="70">
        <f>IFERROR(INDEX(集計pivot売上!$151:$170,MATCH('集計2023年度売上 (New)'!$B23,集計pivot売上!$A$151:$A$170,0),MATCH('集計2023年度売上 (New)'!AZ$5,集計pivot売上!$151:$151,0)),0)</f>
        <v>0</v>
      </c>
      <c r="BE23" s="152">
        <f>IFERROR(INDEX(集計pivot売上!$230:$247,MATCH('集計2023年度売上 (New)'!$B23,集計pivot売上!$A$230:$A$247,0),MATCH('集計2023年度売上 (New)'!AZ$5,集計pivot売上!$230:$230,0)),0)</f>
        <v>0</v>
      </c>
      <c r="BF23" s="153"/>
      <c r="BG23" s="153"/>
      <c r="BH23" s="153"/>
      <c r="BI23" s="105">
        <f>IFERROR(INDEX(集計pivot売上!$203:$222,MATCH('集計2023年度売上 (New)'!$B23,集計pivot売上!$A$203:$A$222,0),MATCH('集計2023年度売上 (New)'!AZ$5,集計pivot売上!$203:$203,0)),0)</f>
        <v>0</v>
      </c>
      <c r="BJ23" s="71">
        <f>IFERROR(INDEX(集計pivot売上!$54:$73,MATCH('集計2023年度売上 (New)'!$B23,集計pivot売上!$A$54:$A$73,0),MATCH('集計2023年度売上 (New)'!AZ$5,集計pivot売上!$54:$54,0)),0)</f>
        <v>0</v>
      </c>
      <c r="BK23" s="72">
        <f t="shared" si="1"/>
        <v>0</v>
      </c>
      <c r="BL23" s="66">
        <f>IFERROR(INDEX(集計pivot売上!$3:$22,MATCH('集計2023年度売上 (New)'!$B23,集計pivot売上!$A$3:$A$22,0),MATCH('集計2023年度売上 (New)'!BL$5,集計pivot売上!$3:$3,0)),0)</f>
        <v>0</v>
      </c>
      <c r="BM23" s="67">
        <f>IFERROR(INDEX(集計pivot売上!$28:$47,MATCH('集計2023年度売上 (New)'!$B23,集計pivot売上!$A$28:$A$47,0),MATCH('集計2023年度売上 (New)'!BL$5,集計pivot売上!$28:$28,0)),0)</f>
        <v>0</v>
      </c>
      <c r="BN23" s="68">
        <f>IFERROR(INDEX(集計pivot売上!$83:$103,MATCH('集計2023年度売上 (New)'!$B23,集計pivot売上!$A$83:$A$103,0),MATCH('集計2023年度売上 (New)'!BL$5,集計pivot売上!$83:$83,0)),0)</f>
        <v>0</v>
      </c>
      <c r="BO23" s="69">
        <f>IFERROR(INDEX(集計pivot売上!$177:$196,MATCH('集計2023年度売上 (New)'!$B23,集計pivot売上!$A$177:$A$196,0),MATCH('集計2023年度売上 (New)'!BL$5,集計pivot売上!$177:$177,0)),0)</f>
        <v>0</v>
      </c>
      <c r="BP23" s="70">
        <f>IFERROR(INDEX(集計pivot売上!$151:$170,MATCH('集計2023年度売上 (New)'!$B23,集計pivot売上!$A$151:$A$170,0),MATCH('集計2023年度売上 (New)'!BL$5,集計pivot売上!$151:$151,0)),0)</f>
        <v>0</v>
      </c>
      <c r="BQ23" s="152">
        <f>IFERROR(INDEX(集計pivot売上!$230:$247,MATCH('集計2023年度売上 (New)'!$B23,集計pivot売上!$A$230:$A$247,0),MATCH('集計2023年度売上 (New)'!BL$5,集計pivot売上!$230:$230,0)),0)</f>
        <v>0</v>
      </c>
      <c r="BR23" s="153"/>
      <c r="BS23" s="153"/>
      <c r="BT23" s="153"/>
      <c r="BU23" s="105">
        <f>IFERROR(INDEX(集計pivot売上!$203:$222,MATCH('集計2023年度売上 (New)'!$B23,集計pivot売上!$A$203:$A$222,0),MATCH('集計2023年度売上 (New)'!BL$5,集計pivot売上!$203:$203,0)),0)</f>
        <v>0</v>
      </c>
      <c r="BV23" s="71">
        <f>IFERROR(INDEX(集計pivot売上!$54:$73,MATCH('集計2023年度売上 (New)'!$B23,集計pivot売上!$A$54:$A$73,0),MATCH('集計2023年度売上 (New)'!BL$5,集計pivot売上!$54:$54,0)),0)</f>
        <v>0</v>
      </c>
      <c r="BW23" s="72">
        <f t="shared" si="11"/>
        <v>0</v>
      </c>
      <c r="BX23" s="66">
        <f>IFERROR(INDEX(集計pivot売上!$3:$22,MATCH('集計2023年度売上 (New)'!$B23,集計pivot売上!$A$3:$A$22,0),MATCH('集計2023年度売上 (New)'!BX$5,集計pivot売上!$3:$3,0)),0)</f>
        <v>0</v>
      </c>
      <c r="BY23" s="67">
        <f>IFERROR(INDEX(集計pivot売上!$28:$47,MATCH('集計2023年度売上 (New)'!$B23,集計pivot売上!$A$28:$A$47,0),MATCH('集計2023年度売上 (New)'!BX$5,集計pivot売上!$28:$28,0)),0)</f>
        <v>0</v>
      </c>
      <c r="BZ23" s="68">
        <f>IFERROR(INDEX(集計pivot売上!$83:$103,MATCH('集計2023年度売上 (New)'!$B23,集計pivot売上!$A$83:$A$103,0),MATCH('集計2023年度売上 (New)'!BX$5,集計pivot売上!$83:$83,0)),0)</f>
        <v>0</v>
      </c>
      <c r="CA23" s="69">
        <f>IFERROR(INDEX(集計pivot売上!$177:$196,MATCH('集計2023年度売上 (New)'!$B23,集計pivot売上!$A$177:$A$196,0),MATCH('集計2023年度売上 (New)'!BX$5,集計pivot売上!$177:$177,0)),0)</f>
        <v>0</v>
      </c>
      <c r="CB23" s="70">
        <f>IFERROR(INDEX(集計pivot売上!$151:$170,MATCH('集計2023年度売上 (New)'!$B23,集計pivot売上!$A$151:$A$170,0),MATCH('集計2023年度売上 (New)'!BX$5,集計pivot売上!$151:$151,0)),0)</f>
        <v>0</v>
      </c>
      <c r="CC23" s="152">
        <f>IFERROR(INDEX(集計pivot売上!$230:$247,MATCH('集計2023年度売上 (New)'!$B23,集計pivot売上!$A$230:$A$247,0),MATCH('集計2023年度売上 (New)'!BX$5,集計pivot売上!$230:$230,0)),0)</f>
        <v>0</v>
      </c>
      <c r="CD23" s="153"/>
      <c r="CE23" s="153"/>
      <c r="CF23" s="153"/>
      <c r="CG23" s="105">
        <f>IFERROR(INDEX(集計pivot売上!$203:$222,MATCH('集計2023年度売上 (New)'!$B23,集計pivot売上!$A$203:$A$222,0),MATCH('集計2023年度売上 (New)'!BX$5,集計pivot売上!$203:$203,0)),0)</f>
        <v>0</v>
      </c>
      <c r="CH23" s="71">
        <f>IFERROR(INDEX(集計pivot売上!$54:$73,MATCH('集計2023年度売上 (New)'!$B23,集計pivot売上!$A$54:$A$73,0),MATCH('集計2023年度売上 (New)'!BX$5,集計pivot売上!$54:$54,0)),0)</f>
        <v>0</v>
      </c>
      <c r="CI23" s="72">
        <f t="shared" si="12"/>
        <v>0</v>
      </c>
      <c r="CJ23" s="66">
        <f>IFERROR(INDEX(集計pivot売上!$3:$22,MATCH('集計2023年度売上 (New)'!$B23,集計pivot売上!$A$3:$A$22,0),MATCH('集計2023年度売上 (New)'!CJ$5,集計pivot売上!$3:$3,0)),0)</f>
        <v>0</v>
      </c>
      <c r="CK23" s="67">
        <f>IFERROR(INDEX(集計pivot売上!$28:$47,MATCH('集計2023年度売上 (New)'!$B23,集計pivot売上!$A$28:$A$47,0),MATCH('集計2023年度売上 (New)'!CJ$5,集計pivot売上!$28:$28,0)),0)</f>
        <v>0</v>
      </c>
      <c r="CL23" s="68">
        <f>IFERROR(INDEX(集計pivot売上!$83:$103,MATCH('集計2023年度売上 (New)'!$B23,集計pivot売上!$A$83:$A$103,0),MATCH('集計2023年度売上 (New)'!CJ$5,集計pivot売上!$83:$83,0)),0)</f>
        <v>0</v>
      </c>
      <c r="CM23" s="69">
        <f>IFERROR(INDEX(集計pivot売上!$177:$196,MATCH('集計2023年度売上 (New)'!$B23,集計pivot売上!$A$177:$A$196,0),MATCH('集計2023年度売上 (New)'!CJ$5,集計pivot売上!$177:$177,0)),0)</f>
        <v>0</v>
      </c>
      <c r="CN23" s="70">
        <f>IFERROR(INDEX(集計pivot売上!$151:$170,MATCH('集計2023年度売上 (New)'!$B23,集計pivot売上!$A$151:$A$170,0),MATCH('集計2023年度売上 (New)'!CJ$5,集計pivot売上!$151:$151,0)),0)</f>
        <v>0</v>
      </c>
      <c r="CO23" s="152">
        <f>IFERROR(INDEX(集計pivot売上!$230:$247,MATCH('集計2023年度売上 (New)'!$B23,集計pivot売上!$A$230:$A$247,0),MATCH('集計2023年度売上 (New)'!CJ$5,集計pivot売上!$230:$230,0)),0)</f>
        <v>0</v>
      </c>
      <c r="CP23" s="153"/>
      <c r="CQ23" s="153"/>
      <c r="CR23" s="153"/>
      <c r="CS23" s="105">
        <f>IFERROR(INDEX(集計pivot売上!$203:$222,MATCH('集計2023年度売上 (New)'!$B23,集計pivot売上!$A$203:$A$222,0),MATCH('集計2023年度売上 (New)'!CJ$5,集計pivot売上!$203:$203,0)),0)</f>
        <v>0</v>
      </c>
      <c r="CT23" s="71">
        <f>IFERROR(INDEX(集計pivot売上!$54:$73,MATCH('集計2023年度売上 (New)'!$B23,集計pivot売上!$A$54:$A$73,0),MATCH('集計2023年度売上 (New)'!CJ$5,集計pivot売上!$54:$54,0)),0)</f>
        <v>0</v>
      </c>
      <c r="CU23" s="72">
        <f t="shared" si="13"/>
        <v>0</v>
      </c>
      <c r="CV23" s="66">
        <f>IFERROR(INDEX(集計pivot売上!$3:$22,MATCH('集計2023年度売上 (New)'!$B23,集計pivot売上!$A$3:$A$22,0),MATCH('集計2023年度売上 (New)'!CV$5,集計pivot売上!$3:$3,0)),0)</f>
        <v>0</v>
      </c>
      <c r="CW23" s="67">
        <f>IFERROR(INDEX(集計pivot売上!$28:$47,MATCH('集計2023年度売上 (New)'!$B23,集計pivot売上!$A$28:$A$47,0),MATCH('集計2023年度売上 (New)'!CV$5,集計pivot売上!$28:$28,0)),0)</f>
        <v>0</v>
      </c>
      <c r="CX23" s="68">
        <f>IFERROR(INDEX(集計pivot売上!$83:$103,MATCH('集計2023年度売上 (New)'!$B23,集計pivot売上!$A$83:$A$103,0),MATCH('集計2023年度売上 (New)'!CV$5,集計pivot売上!$83:$83,0)),0)</f>
        <v>0</v>
      </c>
      <c r="CY23" s="69">
        <f>IFERROR(INDEX(集計pivot売上!$177:$196,MATCH('集計2023年度売上 (New)'!$B23,集計pivot売上!$A$177:$A$196,0),MATCH('集計2023年度売上 (New)'!CV$5,集計pivot売上!$177:$177,0)),0)</f>
        <v>0</v>
      </c>
      <c r="CZ23" s="70">
        <f>IFERROR(INDEX(集計pivot売上!$151:$170,MATCH('集計2023年度売上 (New)'!$B23,集計pivot売上!$A$151:$A$170,0),MATCH('集計2023年度売上 (New)'!CV$5,集計pivot売上!$151:$151,0)),0)</f>
        <v>0</v>
      </c>
      <c r="DA23" s="152">
        <f>IFERROR(INDEX(集計pivot売上!$230:$247,MATCH('集計2023年度売上 (New)'!$B23,集計pivot売上!$A$230:$A$247,0),MATCH('集計2023年度売上 (New)'!CV$5,集計pivot売上!$230:$230,0)),0)</f>
        <v>0</v>
      </c>
      <c r="DB23" s="153"/>
      <c r="DC23" s="153"/>
      <c r="DD23" s="153"/>
      <c r="DE23" s="105">
        <f>IFERROR(INDEX(集計pivot売上!$203:$222,MATCH('集計2023年度売上 (New)'!$B23,集計pivot売上!$A$203:$A$222,0),MATCH('集計2023年度売上 (New)'!CV$5,集計pivot売上!$203:$203,0)),0)</f>
        <v>0</v>
      </c>
      <c r="DF23" s="71">
        <f>IFERROR(INDEX(集計pivot売上!$54:$73,MATCH('集計2023年度売上 (New)'!$B23,集計pivot売上!$A$54:$A$73,0),MATCH('集計2023年度売上 (New)'!CV$5,集計pivot売上!$54:$54,0)),0)</f>
        <v>0</v>
      </c>
      <c r="DG23" s="72">
        <f t="shared" si="14"/>
        <v>0</v>
      </c>
      <c r="DH23" s="66">
        <f>IFERROR(INDEX(集計pivot売上!$3:$22,MATCH('集計2023年度売上 (New)'!$B23,集計pivot売上!$A$3:$A$22,0),MATCH('集計2023年度売上 (New)'!DH$5,集計pivot売上!$3:$3,0)),0)</f>
        <v>0</v>
      </c>
      <c r="DI23" s="67">
        <f>IFERROR(INDEX(集計pivot売上!$28:$47,MATCH('集計2023年度売上 (New)'!$B23,集計pivot売上!$A$28:$A$47,0),MATCH('集計2023年度売上 (New)'!DH$5,集計pivot売上!$28:$28,0)),0)</f>
        <v>0</v>
      </c>
      <c r="DJ23" s="68">
        <f>IFERROR(INDEX(集計pivot売上!$83:$103,MATCH('集計2023年度売上 (New)'!$B23,集計pivot売上!$A$83:$A$103,0),MATCH('集計2023年度売上 (New)'!DH$5,集計pivot売上!$83:$83,0)),0)</f>
        <v>0</v>
      </c>
      <c r="DK23" s="69">
        <f>IFERROR(INDEX(集計pivot売上!$177:$196,MATCH('集計2023年度売上 (New)'!$B23,集計pivot売上!$A$177:$A$196,0),MATCH('集計2023年度売上 (New)'!DH$5,集計pivot売上!$177:$177,0)),0)</f>
        <v>0</v>
      </c>
      <c r="DL23" s="70">
        <f>IFERROR(INDEX(集計pivot売上!$151:$170,MATCH('集計2023年度売上 (New)'!$B23,集計pivot売上!$A$151:$A$170,0),MATCH('集計2023年度売上 (New)'!DH$5,集計pivot売上!$151:$151,0)),0)</f>
        <v>0</v>
      </c>
      <c r="DM23" s="152">
        <f>IFERROR(INDEX(集計pivot売上!$230:$247,MATCH('集計2023年度売上 (New)'!$B23,集計pivot売上!$A$230:$A$247,0),MATCH('集計2023年度売上 (New)'!DH$5,集計pivot売上!$230:$230,0)),0)</f>
        <v>0</v>
      </c>
      <c r="DN23" s="153"/>
      <c r="DO23" s="153"/>
      <c r="DP23" s="153"/>
      <c r="DQ23" s="105">
        <f>IFERROR(INDEX(集計pivot売上!$203:$222,MATCH('集計2023年度売上 (New)'!$B23,集計pivot売上!$A$203:$A$222,0),MATCH('集計2023年度売上 (New)'!DH$5,集計pivot売上!$203:$203,0)),0)</f>
        <v>0</v>
      </c>
      <c r="DR23" s="71">
        <f>IFERROR(INDEX(集計pivot売上!$54:$73,MATCH('集計2023年度売上 (New)'!$B23,集計pivot売上!$A$54:$A$73,0),MATCH('集計2023年度売上 (New)'!DH$5,集計pivot売上!$54:$54,0)),0)</f>
        <v>0</v>
      </c>
      <c r="DS23" s="72">
        <f t="shared" si="15"/>
        <v>0</v>
      </c>
      <c r="DT23" s="66">
        <f>IFERROR(INDEX(集計pivot売上!$3:$22,MATCH('集計2023年度売上 (New)'!$B23,集計pivot売上!$A$3:$A$22,0),MATCH('集計2023年度売上 (New)'!DT$5,集計pivot売上!$3:$3,0)),0)</f>
        <v>0</v>
      </c>
      <c r="DU23" s="67">
        <f>IFERROR(INDEX(集計pivot売上!$28:$47,MATCH('集計2023年度売上 (New)'!$B23,集計pivot売上!$A$28:$A$47,0),MATCH('集計2023年度売上 (New)'!DT$5,集計pivot売上!$28:$28,0)),0)</f>
        <v>0</v>
      </c>
      <c r="DV23" s="68">
        <f>IFERROR(INDEX(集計pivot売上!$83:$103,MATCH('集計2023年度売上 (New)'!$B23,集計pivot売上!$A$83:$A$103,0),MATCH('集計2023年度売上 (New)'!DT$5,集計pivot売上!$83:$83,0)),0)</f>
        <v>0</v>
      </c>
      <c r="DW23" s="69">
        <f>IFERROR(INDEX(集計pivot売上!$177:$196,MATCH('集計2023年度売上 (New)'!$B23,集計pivot売上!$A$177:$A$196,0),MATCH('集計2023年度売上 (New)'!DT$5,集計pivot売上!$177:$177,0)),0)</f>
        <v>0</v>
      </c>
      <c r="DX23" s="70">
        <f>IFERROR(INDEX(集計pivot売上!$151:$170,MATCH('集計2023年度売上 (New)'!$B23,集計pivot売上!$A$151:$A$170,0),MATCH('集計2023年度売上 (New)'!DT$5,集計pivot売上!$151:$151,0)),0)</f>
        <v>0</v>
      </c>
      <c r="DY23" s="152">
        <f>IFERROR(INDEX(集計pivot売上!$230:$247,MATCH('集計2023年度売上 (New)'!$B23,集計pivot売上!$A$230:$A$247,0),MATCH('集計2023年度売上 (New)'!DT$5,集計pivot売上!$230:$230,0)),0)</f>
        <v>0</v>
      </c>
      <c r="DZ23" s="153"/>
      <c r="EA23" s="153"/>
      <c r="EB23" s="153"/>
      <c r="EC23" s="105">
        <f>IFERROR(INDEX(集計pivot売上!$203:$222,MATCH('集計2023年度売上 (New)'!$B23,集計pivot売上!$A$203:$A$222,0),MATCH('集計2023年度売上 (New)'!DT$5,集計pivot売上!$203:$203,0)),0)</f>
        <v>0</v>
      </c>
      <c r="ED23" s="71">
        <f>IFERROR(INDEX(集計pivot売上!$54:$73,MATCH('集計2023年度売上 (New)'!$B23,集計pivot売上!$A$54:$A$73,0),MATCH('集計2023年度売上 (New)'!DT$5,集計pivot売上!$54:$54,0)),0)</f>
        <v>0</v>
      </c>
      <c r="EE23" s="72">
        <f t="shared" si="16"/>
        <v>0</v>
      </c>
      <c r="EF23" s="66">
        <f>IFERROR(INDEX(集計pivot売上!$3:$22,MATCH('集計2023年度売上 (New)'!$B23,集計pivot売上!$A$3:$A$22,0),MATCH('集計2023年度売上 (New)'!EF$5,集計pivot売上!$3:$3,0)),0)</f>
        <v>0</v>
      </c>
      <c r="EG23" s="67">
        <f>IFERROR(INDEX(集計pivot売上!$28:$47,MATCH('集計2023年度売上 (New)'!$B23,集計pivot売上!$A$28:$A$47,0),MATCH('集計2023年度売上 (New)'!EF$5,集計pivot売上!$28:$28,0)),0)</f>
        <v>0</v>
      </c>
      <c r="EH23" s="68">
        <f>IFERROR(INDEX(集計pivot売上!$83:$103,MATCH('集計2023年度売上 (New)'!$B23,集計pivot売上!$A$83:$A$103,0),MATCH('集計2023年度売上 (New)'!EF$5,集計pivot売上!$83:$83,0)),0)</f>
        <v>0</v>
      </c>
      <c r="EI23" s="69">
        <f>IFERROR(INDEX(集計pivot売上!$177:$196,MATCH('集計2023年度売上 (New)'!$B23,集計pivot売上!$A$177:$A$196,0),MATCH('集計2023年度売上 (New)'!EF$5,集計pivot売上!$177:$177,0)),0)</f>
        <v>0</v>
      </c>
      <c r="EJ23" s="70">
        <f>IFERROR(INDEX(集計pivot売上!$151:$170,MATCH('集計2023年度売上 (New)'!$B23,集計pivot売上!$A$151:$A$170,0),MATCH('集計2023年度売上 (New)'!EF$5,集計pivot売上!$151:$151,0)),0)</f>
        <v>0</v>
      </c>
      <c r="EK23" s="152">
        <f>IFERROR(INDEX(集計pivot売上!$230:$247,MATCH('集計2023年度売上 (New)'!$B23,集計pivot売上!$A$230:$A$247,0),MATCH('集計2023年度売上 (New)'!EF$5,集計pivot売上!$230:$230,0)),0)</f>
        <v>0</v>
      </c>
      <c r="EL23" s="153"/>
      <c r="EM23" s="153"/>
      <c r="EN23" s="153"/>
      <c r="EO23" s="105">
        <f>IFERROR(INDEX(集計pivot売上!$203:$222,MATCH('集計2023年度売上 (New)'!$B23,集計pivot売上!$A$203:$A$222,0),MATCH('集計2023年度売上 (New)'!EF$5,集計pivot売上!$203:$203,0)),0)</f>
        <v>0</v>
      </c>
      <c r="EP23" s="71">
        <f>IFERROR(INDEX(集計pivot売上!$54:$73,MATCH('集計2023年度売上 (New)'!$B23,集計pivot売上!$A$54:$A$73,0),MATCH('集計2023年度売上 (New)'!EF$5,集計pivot売上!$54:$54,0)),0)</f>
        <v>0</v>
      </c>
      <c r="EQ23" s="73">
        <f t="shared" si="17"/>
        <v>0</v>
      </c>
      <c r="ES23" t="str">
        <f t="shared" si="0"/>
        <v>粉末酒</v>
      </c>
      <c r="ET23" s="46">
        <f t="shared" si="18"/>
        <v>0</v>
      </c>
      <c r="EU23" s="46">
        <f t="shared" si="2"/>
        <v>0</v>
      </c>
      <c r="EV23" s="46">
        <f t="shared" si="3"/>
        <v>0</v>
      </c>
      <c r="EW23" s="46">
        <f t="shared" si="19"/>
        <v>0</v>
      </c>
      <c r="EY23" s="46">
        <f t="shared" si="4"/>
        <v>0</v>
      </c>
      <c r="EZ23" s="46">
        <f t="shared" si="5"/>
        <v>0</v>
      </c>
      <c r="FA23" s="46">
        <f t="shared" si="6"/>
        <v>0</v>
      </c>
      <c r="FB23" s="46">
        <f t="shared" si="20"/>
        <v>0</v>
      </c>
      <c r="FC23" s="46">
        <f t="shared" si="21"/>
        <v>0</v>
      </c>
    </row>
    <row r="24" spans="2:159" s="46" customFormat="1" ht="18.5" thickTop="1" x14ac:dyDescent="0.55000000000000004">
      <c r="B24" s="74" t="s">
        <v>245</v>
      </c>
      <c r="C24" s="75">
        <f>SUM(C7:C23)</f>
        <v>1108795</v>
      </c>
      <c r="D24" s="76">
        <f t="shared" ref="D24:DG24" si="22">SUM(D7:D23)</f>
        <v>0</v>
      </c>
      <c r="E24" s="77">
        <f t="shared" si="22"/>
        <v>0</v>
      </c>
      <c r="F24" s="78">
        <f t="shared" si="22"/>
        <v>0</v>
      </c>
      <c r="G24" s="79">
        <f t="shared" si="22"/>
        <v>0</v>
      </c>
      <c r="H24" s="80">
        <f t="shared" si="22"/>
        <v>0</v>
      </c>
      <c r="I24" s="154"/>
      <c r="J24" s="154"/>
      <c r="K24" s="154"/>
      <c r="L24" s="154"/>
      <c r="M24" s="80">
        <f t="shared" si="22"/>
        <v>0</v>
      </c>
      <c r="N24" s="81">
        <f t="shared" si="22"/>
        <v>0</v>
      </c>
      <c r="O24" s="82">
        <f t="shared" si="22"/>
        <v>1108795</v>
      </c>
      <c r="P24" s="76">
        <f t="shared" si="22"/>
        <v>0</v>
      </c>
      <c r="Q24" s="77">
        <f t="shared" si="22"/>
        <v>0</v>
      </c>
      <c r="R24" s="78">
        <f t="shared" si="22"/>
        <v>0</v>
      </c>
      <c r="S24" s="79">
        <f t="shared" si="22"/>
        <v>0</v>
      </c>
      <c r="T24" s="80">
        <f t="shared" si="22"/>
        <v>0</v>
      </c>
      <c r="U24" s="154"/>
      <c r="V24" s="154"/>
      <c r="W24" s="154"/>
      <c r="X24" s="154"/>
      <c r="Y24" s="80">
        <f t="shared" si="22"/>
        <v>0</v>
      </c>
      <c r="Z24" s="81">
        <f t="shared" si="22"/>
        <v>0</v>
      </c>
      <c r="AA24" s="82">
        <f t="shared" si="22"/>
        <v>1108795</v>
      </c>
      <c r="AB24" s="76">
        <f t="shared" si="22"/>
        <v>0</v>
      </c>
      <c r="AC24" s="77">
        <f t="shared" si="22"/>
        <v>0</v>
      </c>
      <c r="AD24" s="78">
        <f t="shared" si="22"/>
        <v>0</v>
      </c>
      <c r="AE24" s="79">
        <f t="shared" si="22"/>
        <v>0</v>
      </c>
      <c r="AF24" s="80">
        <f t="shared" si="22"/>
        <v>0</v>
      </c>
      <c r="AG24" s="154"/>
      <c r="AH24" s="154"/>
      <c r="AI24" s="154"/>
      <c r="AJ24" s="154"/>
      <c r="AK24" s="80">
        <f t="shared" si="22"/>
        <v>0</v>
      </c>
      <c r="AL24" s="81">
        <f t="shared" si="22"/>
        <v>0</v>
      </c>
      <c r="AM24" s="82">
        <f t="shared" si="22"/>
        <v>1108795</v>
      </c>
      <c r="AN24" s="76">
        <f t="shared" si="22"/>
        <v>0</v>
      </c>
      <c r="AO24" s="77">
        <f t="shared" si="22"/>
        <v>0</v>
      </c>
      <c r="AP24" s="78">
        <f t="shared" si="22"/>
        <v>0</v>
      </c>
      <c r="AQ24" s="79">
        <f t="shared" si="22"/>
        <v>0</v>
      </c>
      <c r="AR24" s="80">
        <f t="shared" si="22"/>
        <v>0</v>
      </c>
      <c r="AS24" s="154"/>
      <c r="AT24" s="154"/>
      <c r="AU24" s="154"/>
      <c r="AV24" s="154"/>
      <c r="AW24" s="80">
        <f t="shared" si="22"/>
        <v>0</v>
      </c>
      <c r="AX24" s="81">
        <f t="shared" si="22"/>
        <v>0</v>
      </c>
      <c r="AY24" s="82">
        <f t="shared" si="22"/>
        <v>1108795</v>
      </c>
      <c r="AZ24" s="76">
        <f t="shared" si="22"/>
        <v>0</v>
      </c>
      <c r="BA24" s="77">
        <f t="shared" si="22"/>
        <v>0</v>
      </c>
      <c r="BB24" s="78">
        <f t="shared" si="22"/>
        <v>0</v>
      </c>
      <c r="BC24" s="79">
        <f t="shared" si="22"/>
        <v>0</v>
      </c>
      <c r="BD24" s="80">
        <f t="shared" si="22"/>
        <v>0</v>
      </c>
      <c r="BE24" s="154"/>
      <c r="BF24" s="154"/>
      <c r="BG24" s="154"/>
      <c r="BH24" s="154"/>
      <c r="BI24" s="80">
        <f t="shared" si="22"/>
        <v>0</v>
      </c>
      <c r="BJ24" s="81">
        <f t="shared" si="22"/>
        <v>0</v>
      </c>
      <c r="BK24" s="82">
        <f t="shared" si="22"/>
        <v>1108795</v>
      </c>
      <c r="BL24" s="76">
        <f t="shared" si="22"/>
        <v>0</v>
      </c>
      <c r="BM24" s="77">
        <f t="shared" si="22"/>
        <v>0</v>
      </c>
      <c r="BN24" s="78">
        <f t="shared" si="22"/>
        <v>0</v>
      </c>
      <c r="BO24" s="79">
        <f t="shared" si="22"/>
        <v>0</v>
      </c>
      <c r="BP24" s="80">
        <f t="shared" si="22"/>
        <v>0</v>
      </c>
      <c r="BQ24" s="154"/>
      <c r="BR24" s="154"/>
      <c r="BS24" s="154"/>
      <c r="BT24" s="154"/>
      <c r="BU24" s="80">
        <f t="shared" si="22"/>
        <v>0</v>
      </c>
      <c r="BV24" s="81">
        <f t="shared" si="22"/>
        <v>0</v>
      </c>
      <c r="BW24" s="82">
        <f t="shared" si="22"/>
        <v>1108795</v>
      </c>
      <c r="BX24" s="76">
        <f t="shared" si="22"/>
        <v>0</v>
      </c>
      <c r="BY24" s="77">
        <f t="shared" si="22"/>
        <v>0</v>
      </c>
      <c r="BZ24" s="78">
        <f t="shared" si="22"/>
        <v>0</v>
      </c>
      <c r="CA24" s="79">
        <f t="shared" si="22"/>
        <v>0</v>
      </c>
      <c r="CB24" s="80">
        <f t="shared" si="22"/>
        <v>0</v>
      </c>
      <c r="CC24" s="154"/>
      <c r="CD24" s="154"/>
      <c r="CE24" s="154"/>
      <c r="CF24" s="154"/>
      <c r="CG24" s="80">
        <f t="shared" si="22"/>
        <v>0</v>
      </c>
      <c r="CH24" s="81">
        <f t="shared" si="22"/>
        <v>0</v>
      </c>
      <c r="CI24" s="82">
        <f t="shared" si="22"/>
        <v>1108795</v>
      </c>
      <c r="CJ24" s="76">
        <f t="shared" si="22"/>
        <v>0</v>
      </c>
      <c r="CK24" s="77">
        <f t="shared" si="22"/>
        <v>0</v>
      </c>
      <c r="CL24" s="78">
        <f t="shared" si="22"/>
        <v>0</v>
      </c>
      <c r="CM24" s="79">
        <f t="shared" si="22"/>
        <v>0</v>
      </c>
      <c r="CN24" s="80">
        <f t="shared" si="22"/>
        <v>0</v>
      </c>
      <c r="CO24" s="154"/>
      <c r="CP24" s="154"/>
      <c r="CQ24" s="154"/>
      <c r="CR24" s="154"/>
      <c r="CS24" s="80">
        <f t="shared" si="22"/>
        <v>0</v>
      </c>
      <c r="CT24" s="81">
        <f t="shared" si="22"/>
        <v>0</v>
      </c>
      <c r="CU24" s="82">
        <f t="shared" si="22"/>
        <v>1108795</v>
      </c>
      <c r="CV24" s="76">
        <f t="shared" si="22"/>
        <v>0</v>
      </c>
      <c r="CW24" s="77">
        <f t="shared" si="22"/>
        <v>0</v>
      </c>
      <c r="CX24" s="78">
        <f t="shared" si="22"/>
        <v>0</v>
      </c>
      <c r="CY24" s="79">
        <f t="shared" si="22"/>
        <v>0</v>
      </c>
      <c r="CZ24" s="80">
        <f t="shared" si="22"/>
        <v>0</v>
      </c>
      <c r="DA24" s="154"/>
      <c r="DB24" s="154"/>
      <c r="DC24" s="154"/>
      <c r="DD24" s="154"/>
      <c r="DE24" s="80">
        <f t="shared" si="22"/>
        <v>0</v>
      </c>
      <c r="DF24" s="81">
        <f t="shared" si="22"/>
        <v>0</v>
      </c>
      <c r="DG24" s="82">
        <f t="shared" si="22"/>
        <v>1108795</v>
      </c>
      <c r="DH24" s="76">
        <f t="shared" ref="DH24:EQ24" si="23">SUM(DH7:DH23)</f>
        <v>0</v>
      </c>
      <c r="DI24" s="77">
        <f t="shared" si="23"/>
        <v>0</v>
      </c>
      <c r="DJ24" s="78">
        <f t="shared" si="23"/>
        <v>0</v>
      </c>
      <c r="DK24" s="79">
        <f t="shared" si="23"/>
        <v>0</v>
      </c>
      <c r="DL24" s="80">
        <f t="shared" si="23"/>
        <v>0</v>
      </c>
      <c r="DM24" s="154"/>
      <c r="DN24" s="154"/>
      <c r="DO24" s="154"/>
      <c r="DP24" s="154"/>
      <c r="DQ24" s="80">
        <f t="shared" si="23"/>
        <v>0</v>
      </c>
      <c r="DR24" s="81">
        <f t="shared" si="23"/>
        <v>0</v>
      </c>
      <c r="DS24" s="82">
        <f t="shared" si="23"/>
        <v>1108795</v>
      </c>
      <c r="DT24" s="76">
        <f t="shared" si="23"/>
        <v>0</v>
      </c>
      <c r="DU24" s="77">
        <f t="shared" si="23"/>
        <v>0</v>
      </c>
      <c r="DV24" s="78">
        <f t="shared" si="23"/>
        <v>0</v>
      </c>
      <c r="DW24" s="79">
        <f t="shared" si="23"/>
        <v>0</v>
      </c>
      <c r="DX24" s="80">
        <f t="shared" si="23"/>
        <v>0</v>
      </c>
      <c r="DY24" s="154"/>
      <c r="DZ24" s="154"/>
      <c r="EA24" s="154"/>
      <c r="EB24" s="154"/>
      <c r="EC24" s="80">
        <f t="shared" si="23"/>
        <v>0</v>
      </c>
      <c r="ED24" s="81">
        <f t="shared" si="23"/>
        <v>0</v>
      </c>
      <c r="EE24" s="82">
        <f t="shared" si="23"/>
        <v>1108795</v>
      </c>
      <c r="EF24" s="76">
        <f t="shared" si="23"/>
        <v>0</v>
      </c>
      <c r="EG24" s="77">
        <f t="shared" si="23"/>
        <v>0</v>
      </c>
      <c r="EH24" s="78">
        <f t="shared" si="23"/>
        <v>0</v>
      </c>
      <c r="EI24" s="79">
        <f t="shared" si="23"/>
        <v>0</v>
      </c>
      <c r="EJ24" s="80">
        <f t="shared" si="23"/>
        <v>0</v>
      </c>
      <c r="EK24" s="154"/>
      <c r="EL24" s="154"/>
      <c r="EM24" s="154"/>
      <c r="EN24" s="154"/>
      <c r="EO24" s="80">
        <f t="shared" si="23"/>
        <v>0</v>
      </c>
      <c r="EP24" s="81">
        <f t="shared" si="23"/>
        <v>0</v>
      </c>
      <c r="EQ24" s="83">
        <f t="shared" si="23"/>
        <v>1108795</v>
      </c>
    </row>
    <row r="25" spans="2:159" x14ac:dyDescent="0.55000000000000004">
      <c r="C25" t="s">
        <v>249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9679-CB48-4CD8-B88C-18924794A852}">
  <dimension ref="B1:DG25"/>
  <sheetViews>
    <sheetView workbookViewId="0">
      <pane xSplit="3" ySplit="6" topLeftCell="D7" activePane="bottomRight" state="frozen"/>
      <selection activeCell="BQ25" sqref="BQ25"/>
      <selection pane="topRight" activeCell="BQ25" sqref="BQ25"/>
      <selection pane="bottomLeft" activeCell="BQ25" sqref="BQ25"/>
      <selection pane="bottomRight" activeCell="D2" sqref="D2"/>
    </sheetView>
  </sheetViews>
  <sheetFormatPr defaultRowHeight="18" x14ac:dyDescent="0.55000000000000004"/>
  <cols>
    <col min="2" max="2" width="17.1640625" bestFit="1" customWidth="1"/>
    <col min="3" max="3" width="14.5" customWidth="1"/>
    <col min="4" max="4" width="9" customWidth="1"/>
    <col min="6" max="6" width="9" customWidth="1"/>
    <col min="101" max="101" width="17.1640625" bestFit="1" customWidth="1"/>
  </cols>
  <sheetData>
    <row r="1" spans="2:111" x14ac:dyDescent="0.55000000000000004">
      <c r="B1">
        <v>2022</v>
      </c>
      <c r="C1" t="s">
        <v>116</v>
      </c>
    </row>
    <row r="2" spans="2:111" x14ac:dyDescent="0.55000000000000004">
      <c r="B2" t="s">
        <v>66</v>
      </c>
      <c r="D2" s="131">
        <f>MATCH(B24,B:B,0)-MATCH(B6,B:B,0)+5</f>
        <v>23</v>
      </c>
    </row>
    <row r="3" spans="2:111" hidden="1" x14ac:dyDescent="0.55000000000000004">
      <c r="B3" t="s">
        <v>121</v>
      </c>
      <c r="C3">
        <f>B1</f>
        <v>2022</v>
      </c>
      <c r="D3" s="1">
        <f>$C$3</f>
        <v>2022</v>
      </c>
      <c r="E3" s="1"/>
      <c r="F3" s="1"/>
      <c r="G3" s="1"/>
      <c r="H3" s="1"/>
      <c r="I3" s="1"/>
      <c r="J3" s="1"/>
      <c r="K3" s="1"/>
      <c r="L3" s="1">
        <f>$C$3</f>
        <v>2022</v>
      </c>
      <c r="M3" s="1"/>
      <c r="N3" s="1"/>
      <c r="O3" s="1"/>
      <c r="P3" s="1"/>
      <c r="Q3" s="1"/>
      <c r="R3" s="1"/>
      <c r="S3" s="1"/>
      <c r="T3" s="1">
        <f>$C$3</f>
        <v>2022</v>
      </c>
      <c r="U3" s="1"/>
      <c r="V3" s="1"/>
      <c r="W3" s="1"/>
      <c r="X3" s="1"/>
      <c r="Y3" s="1"/>
      <c r="Z3" s="1"/>
      <c r="AA3" s="1"/>
      <c r="AB3" s="1">
        <f>$C$3</f>
        <v>2022</v>
      </c>
      <c r="AC3" s="1"/>
      <c r="AD3" s="1"/>
      <c r="AE3" s="1"/>
      <c r="AF3" s="1"/>
      <c r="AG3" s="1"/>
      <c r="AH3" s="1"/>
      <c r="AI3" s="1"/>
      <c r="AJ3" s="1">
        <f>$C$3</f>
        <v>2022</v>
      </c>
      <c r="AK3" s="1"/>
      <c r="AL3" s="1"/>
      <c r="AM3" s="1"/>
      <c r="AN3" s="1"/>
      <c r="AO3" s="1"/>
      <c r="AP3" s="1"/>
      <c r="AQ3" s="1"/>
      <c r="AR3" s="1">
        <f>$C$3</f>
        <v>2022</v>
      </c>
      <c r="AS3" s="1"/>
      <c r="AT3" s="1"/>
      <c r="AU3" s="1"/>
      <c r="AV3" s="1"/>
      <c r="AW3" s="1"/>
      <c r="AX3" s="1"/>
      <c r="AY3" s="1"/>
      <c r="AZ3" s="1">
        <f>$C$3</f>
        <v>2022</v>
      </c>
      <c r="BA3" s="1"/>
      <c r="BB3" s="1"/>
      <c r="BC3" s="1"/>
      <c r="BD3" s="1"/>
      <c r="BE3" s="1"/>
      <c r="BF3" s="1"/>
      <c r="BG3" s="1"/>
      <c r="BH3" s="1">
        <f>$C$3</f>
        <v>2022</v>
      </c>
      <c r="BI3" s="1"/>
      <c r="BJ3" s="1"/>
      <c r="BK3" s="1"/>
      <c r="BL3" s="1"/>
      <c r="BM3" s="1"/>
      <c r="BN3" s="1"/>
      <c r="BO3" s="1"/>
      <c r="BP3" s="1">
        <f>$C$3</f>
        <v>2022</v>
      </c>
      <c r="BQ3" s="1"/>
      <c r="BR3" s="1"/>
      <c r="BS3" s="1"/>
      <c r="BT3" s="1"/>
      <c r="BU3" s="1"/>
      <c r="BV3" s="1"/>
      <c r="BW3" s="1"/>
      <c r="BX3" s="1">
        <f>$C$3+1</f>
        <v>2023</v>
      </c>
      <c r="BY3" s="1"/>
      <c r="BZ3" s="1"/>
      <c r="CA3" s="1"/>
      <c r="CB3" s="1"/>
      <c r="CC3" s="1"/>
      <c r="CD3" s="1"/>
      <c r="CE3" s="1"/>
      <c r="CF3" s="1">
        <f>$C$3+1</f>
        <v>2023</v>
      </c>
      <c r="CG3" s="1"/>
      <c r="CH3" s="1"/>
      <c r="CI3" s="1"/>
      <c r="CJ3" s="1"/>
      <c r="CK3" s="1"/>
      <c r="CL3" s="1"/>
      <c r="CM3" s="1"/>
      <c r="CN3" s="1">
        <f>$C$3+1</f>
        <v>2023</v>
      </c>
      <c r="CO3" s="1"/>
      <c r="CP3" s="1"/>
      <c r="CQ3" s="1"/>
      <c r="CR3" s="1"/>
      <c r="CS3" s="1"/>
      <c r="CT3" s="1"/>
      <c r="CU3" s="1"/>
    </row>
    <row r="4" spans="2:111" hidden="1" x14ac:dyDescent="0.55000000000000004">
      <c r="B4" t="s">
        <v>120</v>
      </c>
      <c r="C4">
        <v>3</v>
      </c>
      <c r="D4" s="1">
        <f>C4+1</f>
        <v>4</v>
      </c>
      <c r="E4" s="1"/>
      <c r="F4" s="1"/>
      <c r="G4" s="1"/>
      <c r="H4" s="1"/>
      <c r="I4" s="1"/>
      <c r="J4" s="1"/>
      <c r="K4" s="1"/>
      <c r="L4" s="1">
        <f>D4+1</f>
        <v>5</v>
      </c>
      <c r="M4" s="1"/>
      <c r="N4" s="1"/>
      <c r="O4" s="1"/>
      <c r="P4" s="1"/>
      <c r="Q4" s="1"/>
      <c r="R4" s="1"/>
      <c r="S4" s="1"/>
      <c r="T4" s="1">
        <f>L4+1</f>
        <v>6</v>
      </c>
      <c r="U4" s="1"/>
      <c r="V4" s="1"/>
      <c r="W4" s="1"/>
      <c r="X4" s="1"/>
      <c r="Y4" s="1"/>
      <c r="Z4" s="1"/>
      <c r="AA4" s="1"/>
      <c r="AB4" s="1">
        <f>T4+1</f>
        <v>7</v>
      </c>
      <c r="AC4" s="1"/>
      <c r="AD4" s="1"/>
      <c r="AE4" s="1"/>
      <c r="AF4" s="1"/>
      <c r="AG4" s="1"/>
      <c r="AH4" s="1"/>
      <c r="AI4" s="1"/>
      <c r="AJ4" s="1">
        <f>AB4+1</f>
        <v>8</v>
      </c>
      <c r="AK4" s="1"/>
      <c r="AL4" s="1"/>
      <c r="AM4" s="1"/>
      <c r="AN4" s="1"/>
      <c r="AO4" s="1"/>
      <c r="AP4" s="1"/>
      <c r="AQ4" s="1"/>
      <c r="AR4" s="1">
        <f>AJ4+1</f>
        <v>9</v>
      </c>
      <c r="AS4" s="1"/>
      <c r="AT4" s="1"/>
      <c r="AU4" s="1"/>
      <c r="AV4" s="1"/>
      <c r="AW4" s="1"/>
      <c r="AX4" s="1"/>
      <c r="AY4" s="1"/>
      <c r="AZ4" s="1">
        <f>AR4+1</f>
        <v>10</v>
      </c>
      <c r="BA4" s="1"/>
      <c r="BB4" s="1"/>
      <c r="BC4" s="1"/>
      <c r="BD4" s="1"/>
      <c r="BE4" s="1"/>
      <c r="BF4" s="1"/>
      <c r="BG4" s="1"/>
      <c r="BH4" s="1">
        <f>AZ4+1</f>
        <v>11</v>
      </c>
      <c r="BI4" s="1"/>
      <c r="BJ4" s="1"/>
      <c r="BK4" s="1"/>
      <c r="BL4" s="1"/>
      <c r="BM4" s="1"/>
      <c r="BN4" s="1"/>
      <c r="BO4" s="1"/>
      <c r="BP4" s="1">
        <f>BH4+1</f>
        <v>12</v>
      </c>
      <c r="BQ4" s="1"/>
      <c r="BR4" s="1"/>
      <c r="BS4" s="1"/>
      <c r="BT4" s="1"/>
      <c r="BU4" s="1"/>
      <c r="BV4" s="1"/>
      <c r="BW4" s="1"/>
      <c r="BX4" s="1">
        <v>1</v>
      </c>
      <c r="BY4" s="1"/>
      <c r="BZ4" s="1"/>
      <c r="CA4" s="1"/>
      <c r="CB4" s="1"/>
      <c r="CC4" s="1"/>
      <c r="CD4" s="1"/>
      <c r="CE4" s="1"/>
      <c r="CF4" s="1">
        <f>BX4+1</f>
        <v>2</v>
      </c>
      <c r="CG4" s="1"/>
      <c r="CH4" s="1"/>
      <c r="CI4" s="1"/>
      <c r="CJ4" s="1"/>
      <c r="CK4" s="1"/>
      <c r="CL4" s="1"/>
      <c r="CM4" s="1"/>
      <c r="CN4" s="1">
        <f>CF4+1</f>
        <v>3</v>
      </c>
      <c r="CO4" s="1"/>
      <c r="CP4" s="1"/>
      <c r="CQ4" s="1"/>
      <c r="CR4" s="1"/>
      <c r="CS4" s="1"/>
      <c r="CT4" s="1"/>
      <c r="CU4" s="1"/>
    </row>
    <row r="5" spans="2:111" s="2" customFormat="1" x14ac:dyDescent="0.55000000000000004">
      <c r="B5" s="31"/>
      <c r="C5" s="37" t="str">
        <f>CONCATENATE(C3,"/",C4)</f>
        <v>2022/3</v>
      </c>
      <c r="D5" s="39" t="str">
        <f>CONCATENATE(D3,"/",D4)</f>
        <v>2022/4</v>
      </c>
      <c r="E5" s="29"/>
      <c r="F5" s="29"/>
      <c r="G5" s="45"/>
      <c r="H5" s="45"/>
      <c r="I5" s="45"/>
      <c r="J5" s="45"/>
      <c r="K5" s="40"/>
      <c r="L5" s="39" t="str">
        <f>CONCATENATE(L3,"/",L4)</f>
        <v>2022/5</v>
      </c>
      <c r="M5" s="29"/>
      <c r="N5" s="29"/>
      <c r="O5" s="29"/>
      <c r="P5" s="29"/>
      <c r="Q5" s="45"/>
      <c r="R5" s="45"/>
      <c r="S5" s="40"/>
      <c r="T5" s="39" t="str">
        <f>CONCATENATE(T3,"/",T4)</f>
        <v>2022/6</v>
      </c>
      <c r="U5" s="29"/>
      <c r="V5" s="29"/>
      <c r="W5" s="29"/>
      <c r="X5" s="29"/>
      <c r="Y5" s="45"/>
      <c r="Z5" s="45"/>
      <c r="AA5" s="40"/>
      <c r="AB5" s="39" t="str">
        <f>CONCATENATE(AB3,"/",AB4)</f>
        <v>2022/7</v>
      </c>
      <c r="AC5" s="29"/>
      <c r="AD5" s="29"/>
      <c r="AE5" s="29"/>
      <c r="AF5" s="29"/>
      <c r="AG5" s="45"/>
      <c r="AH5" s="45"/>
      <c r="AI5" s="40"/>
      <c r="AJ5" s="39" t="str">
        <f>CONCATENATE(AJ3,"/",AJ4)</f>
        <v>2022/8</v>
      </c>
      <c r="AK5" s="29"/>
      <c r="AL5" s="29"/>
      <c r="AM5" s="29"/>
      <c r="AN5" s="29"/>
      <c r="AO5" s="45"/>
      <c r="AP5" s="45"/>
      <c r="AQ5" s="40"/>
      <c r="AR5" s="39" t="str">
        <f>CONCATENATE(AR3,"/",AR4)</f>
        <v>2022/9</v>
      </c>
      <c r="AS5" s="29"/>
      <c r="AT5" s="29"/>
      <c r="AU5" s="29"/>
      <c r="AV5" s="29"/>
      <c r="AW5" s="45"/>
      <c r="AX5" s="45"/>
      <c r="AY5" s="40"/>
      <c r="AZ5" s="39" t="str">
        <f>CONCATENATE(AZ3,"/",AZ4)</f>
        <v>2022/10</v>
      </c>
      <c r="BA5" s="29"/>
      <c r="BB5" s="29"/>
      <c r="BC5" s="29"/>
      <c r="BD5" s="29"/>
      <c r="BE5" s="45"/>
      <c r="BF5" s="45"/>
      <c r="BG5" s="40"/>
      <c r="BH5" s="39" t="str">
        <f>CONCATENATE(BH3,"/",BH4)</f>
        <v>2022/11</v>
      </c>
      <c r="BI5" s="29"/>
      <c r="BJ5" s="29"/>
      <c r="BK5" s="29"/>
      <c r="BL5" s="29"/>
      <c r="BM5" s="45"/>
      <c r="BN5" s="45"/>
      <c r="BO5" s="40"/>
      <c r="BP5" s="39" t="str">
        <f>CONCATENATE(BP3,"/",BP4)</f>
        <v>2022/12</v>
      </c>
      <c r="BQ5" s="29"/>
      <c r="BR5" s="29"/>
      <c r="BS5" s="29"/>
      <c r="BT5" s="29"/>
      <c r="BU5" s="45"/>
      <c r="BV5" s="45"/>
      <c r="BW5" s="45"/>
      <c r="BX5" s="39" t="str">
        <f>CONCATENATE(BX3,"/",BX4)</f>
        <v>2023/1</v>
      </c>
      <c r="BY5" s="29"/>
      <c r="BZ5" s="29"/>
      <c r="CA5" s="29"/>
      <c r="CB5" s="29"/>
      <c r="CC5" s="45"/>
      <c r="CD5" s="45"/>
      <c r="CE5" s="40"/>
      <c r="CF5" s="39" t="str">
        <f>CONCATENATE(CF3,"/",CF4)</f>
        <v>2023/2</v>
      </c>
      <c r="CG5" s="29"/>
      <c r="CH5" s="29"/>
      <c r="CI5" s="45"/>
      <c r="CJ5" s="45"/>
      <c r="CK5" s="45"/>
      <c r="CL5" s="45"/>
      <c r="CM5" s="40"/>
      <c r="CN5" s="34" t="str">
        <f>CONCATENATE(CN3,"/",CN4)</f>
        <v>2023/3</v>
      </c>
      <c r="CO5" s="29"/>
      <c r="CP5" s="29"/>
      <c r="CQ5" s="29"/>
      <c r="CR5" s="29"/>
      <c r="CS5" s="45"/>
      <c r="CT5" s="45"/>
      <c r="CU5" s="29"/>
      <c r="CW5" s="2" t="s">
        <v>246</v>
      </c>
      <c r="DC5" s="2" t="s">
        <v>274</v>
      </c>
    </row>
    <row r="6" spans="2:111" x14ac:dyDescent="0.55000000000000004">
      <c r="B6" s="32" t="s">
        <v>104</v>
      </c>
      <c r="C6" s="37" t="s">
        <v>298</v>
      </c>
      <c r="D6" s="41" t="s">
        <v>275</v>
      </c>
      <c r="E6" s="48" t="s">
        <v>189</v>
      </c>
      <c r="F6" s="49" t="s">
        <v>199</v>
      </c>
      <c r="G6" s="50" t="s">
        <v>201</v>
      </c>
      <c r="H6" s="51" t="s">
        <v>40</v>
      </c>
      <c r="I6" s="103" t="s">
        <v>48</v>
      </c>
      <c r="J6" s="60" t="s">
        <v>194</v>
      </c>
      <c r="K6" s="47" t="s">
        <v>200</v>
      </c>
      <c r="L6" s="41" t="s">
        <v>275</v>
      </c>
      <c r="M6" s="48" t="s">
        <v>189</v>
      </c>
      <c r="N6" s="49" t="s">
        <v>199</v>
      </c>
      <c r="O6" s="50" t="s">
        <v>201</v>
      </c>
      <c r="P6" s="51" t="s">
        <v>40</v>
      </c>
      <c r="Q6" s="103" t="s">
        <v>48</v>
      </c>
      <c r="R6" s="60" t="s">
        <v>194</v>
      </c>
      <c r="S6" s="47" t="s">
        <v>200</v>
      </c>
      <c r="T6" s="41" t="s">
        <v>275</v>
      </c>
      <c r="U6" s="48" t="s">
        <v>189</v>
      </c>
      <c r="V6" s="49" t="s">
        <v>199</v>
      </c>
      <c r="W6" s="50" t="s">
        <v>201</v>
      </c>
      <c r="X6" s="51" t="s">
        <v>40</v>
      </c>
      <c r="Y6" s="103" t="s">
        <v>48</v>
      </c>
      <c r="Z6" s="60" t="s">
        <v>194</v>
      </c>
      <c r="AA6" s="47" t="s">
        <v>200</v>
      </c>
      <c r="AB6" s="41" t="s">
        <v>275</v>
      </c>
      <c r="AC6" s="48" t="s">
        <v>189</v>
      </c>
      <c r="AD6" s="49" t="s">
        <v>199</v>
      </c>
      <c r="AE6" s="50" t="s">
        <v>201</v>
      </c>
      <c r="AF6" s="51" t="s">
        <v>40</v>
      </c>
      <c r="AG6" s="103" t="s">
        <v>48</v>
      </c>
      <c r="AH6" s="60" t="s">
        <v>194</v>
      </c>
      <c r="AI6" s="47" t="s">
        <v>200</v>
      </c>
      <c r="AJ6" s="41" t="s">
        <v>275</v>
      </c>
      <c r="AK6" s="48" t="s">
        <v>189</v>
      </c>
      <c r="AL6" s="49" t="s">
        <v>199</v>
      </c>
      <c r="AM6" s="50" t="s">
        <v>201</v>
      </c>
      <c r="AN6" s="51" t="s">
        <v>40</v>
      </c>
      <c r="AO6" s="103" t="s">
        <v>48</v>
      </c>
      <c r="AP6" s="60" t="s">
        <v>194</v>
      </c>
      <c r="AQ6" s="47" t="s">
        <v>200</v>
      </c>
      <c r="AR6" s="41" t="s">
        <v>275</v>
      </c>
      <c r="AS6" s="48" t="s">
        <v>189</v>
      </c>
      <c r="AT6" s="49" t="s">
        <v>199</v>
      </c>
      <c r="AU6" s="50" t="s">
        <v>201</v>
      </c>
      <c r="AV6" s="51" t="s">
        <v>40</v>
      </c>
      <c r="AW6" s="103" t="s">
        <v>48</v>
      </c>
      <c r="AX6" s="60" t="s">
        <v>194</v>
      </c>
      <c r="AY6" s="47" t="s">
        <v>200</v>
      </c>
      <c r="AZ6" s="41" t="s">
        <v>275</v>
      </c>
      <c r="BA6" s="48" t="s">
        <v>189</v>
      </c>
      <c r="BB6" s="49" t="s">
        <v>199</v>
      </c>
      <c r="BC6" s="50" t="s">
        <v>201</v>
      </c>
      <c r="BD6" s="51" t="s">
        <v>40</v>
      </c>
      <c r="BE6" s="103" t="s">
        <v>48</v>
      </c>
      <c r="BF6" s="60" t="s">
        <v>194</v>
      </c>
      <c r="BG6" s="47" t="s">
        <v>200</v>
      </c>
      <c r="BH6" s="41" t="s">
        <v>275</v>
      </c>
      <c r="BI6" s="48" t="s">
        <v>189</v>
      </c>
      <c r="BJ6" s="49" t="s">
        <v>199</v>
      </c>
      <c r="BK6" s="50" t="s">
        <v>201</v>
      </c>
      <c r="BL6" s="51" t="s">
        <v>40</v>
      </c>
      <c r="BM6" s="103" t="s">
        <v>48</v>
      </c>
      <c r="BN6" s="60" t="s">
        <v>194</v>
      </c>
      <c r="BO6" s="47" t="s">
        <v>200</v>
      </c>
      <c r="BP6" s="41" t="s">
        <v>275</v>
      </c>
      <c r="BQ6" s="48" t="s">
        <v>189</v>
      </c>
      <c r="BR6" s="49" t="s">
        <v>199</v>
      </c>
      <c r="BS6" s="50" t="s">
        <v>201</v>
      </c>
      <c r="BT6" s="51" t="s">
        <v>40</v>
      </c>
      <c r="BU6" s="103" t="s">
        <v>48</v>
      </c>
      <c r="BV6" s="60" t="s">
        <v>194</v>
      </c>
      <c r="BW6" s="47" t="s">
        <v>200</v>
      </c>
      <c r="BX6" s="41" t="s">
        <v>275</v>
      </c>
      <c r="BY6" s="48" t="s">
        <v>189</v>
      </c>
      <c r="BZ6" s="49" t="s">
        <v>199</v>
      </c>
      <c r="CA6" s="50" t="s">
        <v>201</v>
      </c>
      <c r="CB6" s="51" t="s">
        <v>40</v>
      </c>
      <c r="CC6" s="103" t="s">
        <v>48</v>
      </c>
      <c r="CD6" s="60" t="s">
        <v>194</v>
      </c>
      <c r="CE6" s="47" t="s">
        <v>200</v>
      </c>
      <c r="CF6" s="41" t="s">
        <v>275</v>
      </c>
      <c r="CG6" s="48" t="s">
        <v>189</v>
      </c>
      <c r="CH6" s="49" t="s">
        <v>199</v>
      </c>
      <c r="CI6" s="50" t="s">
        <v>201</v>
      </c>
      <c r="CJ6" s="51" t="s">
        <v>40</v>
      </c>
      <c r="CK6" s="103" t="s">
        <v>48</v>
      </c>
      <c r="CL6" s="60" t="s">
        <v>194</v>
      </c>
      <c r="CM6" s="47" t="s">
        <v>200</v>
      </c>
      <c r="CN6" s="41" t="s">
        <v>275</v>
      </c>
      <c r="CO6" s="48" t="s">
        <v>189</v>
      </c>
      <c r="CP6" s="49" t="s">
        <v>199</v>
      </c>
      <c r="CQ6" s="50" t="s">
        <v>201</v>
      </c>
      <c r="CR6" s="51" t="s">
        <v>40</v>
      </c>
      <c r="CS6" s="103" t="s">
        <v>48</v>
      </c>
      <c r="CT6" s="60" t="s">
        <v>194</v>
      </c>
      <c r="CU6" s="62" t="s">
        <v>200</v>
      </c>
      <c r="CW6" t="str">
        <f>B6</f>
        <v>種別</v>
      </c>
      <c r="CX6" t="s">
        <v>247</v>
      </c>
      <c r="CY6" t="s">
        <v>248</v>
      </c>
      <c r="CZ6" t="s">
        <v>48</v>
      </c>
      <c r="DA6" t="s">
        <v>98</v>
      </c>
      <c r="DC6" t="s">
        <v>273</v>
      </c>
      <c r="DD6" t="s">
        <v>10</v>
      </c>
      <c r="DE6" t="s">
        <v>253</v>
      </c>
    </row>
    <row r="7" spans="2:111" s="46" customFormat="1" x14ac:dyDescent="0.55000000000000004">
      <c r="B7" s="52" t="str">
        <f>'master（記入例）'!AL3</f>
        <v>清酒</v>
      </c>
      <c r="C7" s="53">
        <v>3880</v>
      </c>
      <c r="D7" s="54">
        <f>IFERROR(INDEX(集計pivot売上!$3:$22,MATCH(集計2022年度売上!$B7,集計pivot売上!$A$3:$A$22,0),MATCH(集計2022年度売上!D$5,集計pivot売上!$3:$3,0)),0)</f>
        <v>0</v>
      </c>
      <c r="E7" s="55">
        <f>IFERROR(INDEX(集計pivot売上!$28:$47,MATCH(集計2022年度売上!$B7,集計pivot売上!$A$28:$A$47,0),MATCH(集計2022年度売上!D$5,集計pivot売上!$28:$28,0)),0)</f>
        <v>0</v>
      </c>
      <c r="F7" s="56">
        <f>IFERROR(INDEX(集計pivot売上!$83:$103,MATCH(集計2022年度売上!$B7,集計pivot売上!$A$83:$A$103,0),MATCH(集計2022年度売上!D$5,集計pivot売上!$83:$83,0)),0)</f>
        <v>0</v>
      </c>
      <c r="G7" s="57">
        <f>IFERROR(INDEX(集計pivot売上!$177:$196,MATCH(集計2022年度売上!$B7,集計pivot売上!$A$177:$A$196,0),MATCH(集計2022年度売上!D$5,集計pivot売上!$177:$177,0)),0)</f>
        <v>0</v>
      </c>
      <c r="H7" s="58">
        <f>IFERROR(INDEX(集計pivot売上!$151:$170,MATCH(集計2022年度売上!$B7,集計pivot売上!$A$151:$A$170,0),MATCH(集計2022年度売上!D$5,集計pivot売上!$151:$151,0)),0)</f>
        <v>0</v>
      </c>
      <c r="I7" s="104">
        <f>IFERROR(INDEX(集計pivot売上!$203:$222,MATCH(集計2022年度売上!$B7,集計pivot売上!$A$203:$A$222,0),MATCH(集計2022年度売上!D$5,集計pivot売上!$203:$203,0)),0)</f>
        <v>0</v>
      </c>
      <c r="J7" s="61">
        <f>IFERROR(INDEX(集計pivot売上!$54:$73,MATCH(集計2022年度売上!$B7,集計pivot売上!$A$54:$A$73,0),MATCH(集計2022年度売上!D$5,集計pivot売上!$54:$54,0)),0)</f>
        <v>0</v>
      </c>
      <c r="K7" s="59">
        <f>C7+D7-J7</f>
        <v>3880</v>
      </c>
      <c r="L7" s="54">
        <f>IFERROR(INDEX(集計pivot売上!$3:$22,MATCH(集計2022年度売上!$B7,集計pivot売上!$A$3:$A$22,0),MATCH(集計2022年度売上!L$5,集計pivot売上!$3:$3,0)),0)</f>
        <v>0</v>
      </c>
      <c r="M7" s="55">
        <f>IFERROR(INDEX(集計pivot売上!$28:$47,MATCH(集計2022年度売上!$B7,集計pivot売上!$A$28:$A$47,0),MATCH(集計2022年度売上!L$5,集計pivot売上!$28:$28,0)),0)</f>
        <v>0</v>
      </c>
      <c r="N7" s="56">
        <f>IFERROR(INDEX(集計pivot売上!$83:$103,MATCH(集計2022年度売上!$B7,集計pivot売上!$A$83:$A$103,0),MATCH(集計2022年度売上!L$5,集計pivot売上!$83:$83,0)),0)</f>
        <v>0</v>
      </c>
      <c r="O7" s="57">
        <f>IFERROR(INDEX(集計pivot売上!$177:$196,MATCH(集計2022年度売上!$B7,集計pivot売上!$A$177:$A$196,0),MATCH(集計2022年度売上!L$5,集計pivot売上!$177:$177,0)),0)</f>
        <v>0</v>
      </c>
      <c r="P7" s="58">
        <f>IFERROR(INDEX(集計pivot売上!$151:$170,MATCH(集計2022年度売上!$B7,集計pivot売上!$A$151:$A$170,0),MATCH(集計2022年度売上!L$5,集計pivot売上!$151:$151,0)),0)</f>
        <v>0</v>
      </c>
      <c r="Q7" s="104">
        <f>IFERROR(INDEX(集計pivot売上!$203:$222,MATCH(集計2022年度売上!$B7,集計pivot売上!$A$203:$A$222,0),MATCH(集計2022年度売上!L$5,集計pivot売上!$203:$203,0)),0)</f>
        <v>0</v>
      </c>
      <c r="R7" s="61">
        <f>IFERROR(INDEX(集計pivot売上!$54:$73,MATCH(集計2022年度売上!$B7,集計pivot売上!$A$54:$A$73,0),MATCH(集計2022年度売上!L$5,集計pivot売上!$54:$54,0)),0)</f>
        <v>0</v>
      </c>
      <c r="S7" s="59">
        <f>K7+L7-R7</f>
        <v>3880</v>
      </c>
      <c r="T7" s="54">
        <f>IFERROR(INDEX(集計pivot売上!$3:$22,MATCH(集計2022年度売上!$B7,集計pivot売上!$A$3:$A$22,0),MATCH(集計2022年度売上!T$5,集計pivot売上!$3:$3,0)),0)</f>
        <v>0</v>
      </c>
      <c r="U7" s="55">
        <f>IFERROR(INDEX(集計pivot売上!$28:$47,MATCH(集計2022年度売上!$B7,集計pivot売上!$A$28:$A$47,0),MATCH(集計2022年度売上!T$5,集計pivot売上!$28:$28,0)),0)</f>
        <v>0</v>
      </c>
      <c r="V7" s="56">
        <f>IFERROR(INDEX(集計pivot売上!$83:$103,MATCH(集計2022年度売上!$B7,集計pivot売上!$A$83:$A$103,0),MATCH(集計2022年度売上!T$5,集計pivot売上!$83:$83,0)),0)</f>
        <v>0</v>
      </c>
      <c r="W7" s="57">
        <f>IFERROR(INDEX(集計pivot売上!$177:$196,MATCH(集計2022年度売上!$B7,集計pivot売上!$A$177:$A$196,0),MATCH(集計2022年度売上!T$5,集計pivot売上!$177:$177,0)),0)</f>
        <v>0</v>
      </c>
      <c r="X7" s="58">
        <f>IFERROR(INDEX(集計pivot売上!$151:$170,MATCH(集計2022年度売上!$B7,集計pivot売上!$A$151:$A$170,0),MATCH(集計2022年度売上!T$5,集計pivot売上!$151:$151,0)),0)</f>
        <v>0</v>
      </c>
      <c r="Y7" s="104">
        <f>IFERROR(INDEX(集計pivot売上!$203:$222,MATCH(集計2022年度売上!$B7,集計pivot売上!$A$203:$A$222,0),MATCH(集計2022年度売上!T$5,集計pivot売上!$203:$203,0)),0)</f>
        <v>0</v>
      </c>
      <c r="Z7" s="61">
        <f>IFERROR(INDEX(集計pivot売上!$54:$73,MATCH(集計2022年度売上!$B7,集計pivot売上!$A$54:$A$73,0),MATCH(集計2022年度売上!T$5,集計pivot売上!$54:$54,0)),0)</f>
        <v>0</v>
      </c>
      <c r="AA7" s="59">
        <f>S7+T7-Z7</f>
        <v>3880</v>
      </c>
      <c r="AB7" s="54">
        <f>IFERROR(INDEX(集計pivot売上!$3:$22,MATCH(集計2022年度売上!$B7,集計pivot売上!$A$3:$A$22,0),MATCH(集計2022年度売上!AB$5,集計pivot売上!$3:$3,0)),0)</f>
        <v>0</v>
      </c>
      <c r="AC7" s="55">
        <f>IFERROR(INDEX(集計pivot売上!$28:$47,MATCH(集計2022年度売上!$B7,集計pivot売上!$A$28:$A$47,0),MATCH(集計2022年度売上!AB$5,集計pivot売上!$28:$28,0)),0)</f>
        <v>0</v>
      </c>
      <c r="AD7" s="56">
        <f>IFERROR(INDEX(集計pivot売上!$83:$103,MATCH(集計2022年度売上!$B7,集計pivot売上!$A$83:$A$103,0),MATCH(集計2022年度売上!AB$5,集計pivot売上!$83:$83,0)),0)</f>
        <v>0</v>
      </c>
      <c r="AE7" s="57">
        <f>IFERROR(INDEX(集計pivot売上!$177:$196,MATCH(集計2022年度売上!$B7,集計pivot売上!$A$177:$A$196,0),MATCH(集計2022年度売上!AB$5,集計pivot売上!$177:$177,0)),0)</f>
        <v>0</v>
      </c>
      <c r="AF7" s="58">
        <f>IFERROR(INDEX(集計pivot売上!$151:$170,MATCH(集計2022年度売上!$B7,集計pivot売上!$A$151:$A$170,0),MATCH(集計2022年度売上!AB$5,集計pivot売上!$151:$151,0)),0)</f>
        <v>0</v>
      </c>
      <c r="AG7" s="104">
        <f>IFERROR(INDEX(集計pivot売上!$203:$222,MATCH(集計2022年度売上!$B7,集計pivot売上!$A$203:$A$222,0),MATCH(集計2022年度売上!AB$5,集計pivot売上!$203:$203,0)),0)</f>
        <v>0</v>
      </c>
      <c r="AH7" s="61">
        <f>IFERROR(INDEX(集計pivot売上!$54:$73,MATCH(集計2022年度売上!$B7,集計pivot売上!$A$54:$A$73,0),MATCH(集計2022年度売上!AB$5,集計pivot売上!$54:$54,0)),0)</f>
        <v>0</v>
      </c>
      <c r="AI7" s="59">
        <f>AA7+AB7-AH7</f>
        <v>3880</v>
      </c>
      <c r="AJ7" s="54">
        <f>IFERROR(INDEX(集計pivot売上!$3:$22,MATCH(集計2022年度売上!$B7,集計pivot売上!$A$3:$A$22,0),MATCH(集計2022年度売上!AJ$5,集計pivot売上!$3:$3,0)),0)</f>
        <v>0</v>
      </c>
      <c r="AK7" s="55">
        <f>IFERROR(INDEX(集計pivot売上!$28:$47,MATCH(集計2022年度売上!$B7,集計pivot売上!$A$28:$A$47,0),MATCH(集計2022年度売上!AJ$5,集計pivot売上!$28:$28,0)),0)</f>
        <v>0</v>
      </c>
      <c r="AL7" s="56">
        <f>IFERROR(INDEX(集計pivot売上!$83:$103,MATCH(集計2022年度売上!$B7,集計pivot売上!$A$83:$A$103,0),MATCH(集計2022年度売上!AJ$5,集計pivot売上!$83:$83,0)),0)</f>
        <v>0</v>
      </c>
      <c r="AM7" s="57">
        <f>IFERROR(INDEX(集計pivot売上!$177:$196,MATCH(集計2022年度売上!$B7,集計pivot売上!$A$177:$A$196,0),MATCH(集計2022年度売上!AJ$5,集計pivot売上!$177:$177,0)),0)</f>
        <v>0</v>
      </c>
      <c r="AN7" s="58">
        <f>IFERROR(INDEX(集計pivot売上!$151:$170,MATCH(集計2022年度売上!$B7,集計pivot売上!$A$151:$A$170,0),MATCH(集計2022年度売上!AJ$5,集計pivot売上!$151:$151,0)),0)</f>
        <v>0</v>
      </c>
      <c r="AO7" s="104">
        <f>IFERROR(INDEX(集計pivot売上!$203:$222,MATCH(集計2022年度売上!$B7,集計pivot売上!$A$203:$A$222,0),MATCH(集計2022年度売上!AJ$5,集計pivot売上!$203:$203,0)),0)</f>
        <v>0</v>
      </c>
      <c r="AP7" s="61">
        <f>IFERROR(INDEX(集計pivot売上!$54:$73,MATCH(集計2022年度売上!$B7,集計pivot売上!$A$54:$A$73,0),MATCH(集計2022年度売上!AJ$5,集計pivot売上!$54:$54,0)),0)</f>
        <v>0</v>
      </c>
      <c r="AQ7" s="59">
        <f>AI7+AJ7-AP7</f>
        <v>3880</v>
      </c>
      <c r="AR7" s="54">
        <f>IFERROR(INDEX(集計pivot売上!$3:$22,MATCH(集計2022年度売上!$B7,集計pivot売上!$A$3:$A$22,0),MATCH(集計2022年度売上!AR$5,集計pivot売上!$3:$3,0)),0)</f>
        <v>0</v>
      </c>
      <c r="AS7" s="55">
        <f>IFERROR(INDEX(集計pivot売上!$28:$47,MATCH(集計2022年度売上!$B7,集計pivot売上!$A$28:$A$47,0),MATCH(集計2022年度売上!AR$5,集計pivot売上!$28:$28,0)),0)</f>
        <v>0</v>
      </c>
      <c r="AT7" s="56">
        <f>IFERROR(INDEX(集計pivot売上!$83:$103,MATCH(集計2022年度売上!$B7,集計pivot売上!$A$83:$A$103,0),MATCH(集計2022年度売上!AR$5,集計pivot売上!$83:$83,0)),0)</f>
        <v>0</v>
      </c>
      <c r="AU7" s="57">
        <f>IFERROR(INDEX(集計pivot売上!$177:$196,MATCH(集計2022年度売上!$B7,集計pivot売上!$A$177:$A$196,0),MATCH(集計2022年度売上!AR$5,集計pivot売上!$177:$177,0)),0)</f>
        <v>0</v>
      </c>
      <c r="AV7" s="58">
        <f>IFERROR(INDEX(集計pivot売上!$151:$170,MATCH(集計2022年度売上!$B7,集計pivot売上!$A$151:$A$170,0),MATCH(集計2022年度売上!AR$5,集計pivot売上!$151:$151,0)),0)</f>
        <v>0</v>
      </c>
      <c r="AW7" s="104">
        <f>IFERROR(INDEX(集計pivot売上!$203:$222,MATCH(集計2022年度売上!$B7,集計pivot売上!$A$203:$A$222,0),MATCH(集計2022年度売上!AR$5,集計pivot売上!$203:$203,0)),0)</f>
        <v>0</v>
      </c>
      <c r="AX7" s="61">
        <f>IFERROR(INDEX(集計pivot売上!$54:$73,MATCH(集計2022年度売上!$B7,集計pivot売上!$A$54:$A$73,0),MATCH(集計2022年度売上!AR$5,集計pivot売上!$54:$54,0)),0)</f>
        <v>0</v>
      </c>
      <c r="AY7" s="59">
        <f>AQ7+AR7-AX7</f>
        <v>3880</v>
      </c>
      <c r="AZ7" s="54">
        <f>IFERROR(INDEX(集計pivot売上!$3:$22,MATCH(集計2022年度売上!$B7,集計pivot売上!$A$3:$A$22,0),MATCH(集計2022年度売上!AZ$5,集計pivot売上!$3:$3,0)),0)</f>
        <v>0</v>
      </c>
      <c r="BA7" s="55">
        <f>IFERROR(INDEX(集計pivot売上!$28:$47,MATCH(集計2022年度売上!$B7,集計pivot売上!$A$28:$A$47,0),MATCH(集計2022年度売上!AZ$5,集計pivot売上!$28:$28,0)),0)</f>
        <v>0</v>
      </c>
      <c r="BB7" s="56">
        <f>IFERROR(INDEX(集計pivot売上!$83:$103,MATCH(集計2022年度売上!$B7,集計pivot売上!$A$83:$A$103,0),MATCH(集計2022年度売上!AZ$5,集計pivot売上!$83:$83,0)),0)</f>
        <v>0</v>
      </c>
      <c r="BC7" s="57">
        <f>IFERROR(INDEX(集計pivot売上!$177:$196,MATCH(集計2022年度売上!$B7,集計pivot売上!$A$177:$A$196,0),MATCH(集計2022年度売上!AZ$5,集計pivot売上!$177:$177,0)),0)</f>
        <v>0</v>
      </c>
      <c r="BD7" s="58">
        <f>IFERROR(INDEX(集計pivot売上!$151:$170,MATCH(集計2022年度売上!$B7,集計pivot売上!$A$151:$A$170,0),MATCH(集計2022年度売上!AZ$5,集計pivot売上!$151:$151,0)),0)</f>
        <v>0</v>
      </c>
      <c r="BE7" s="104">
        <f>IFERROR(INDEX(集計pivot売上!$203:$222,MATCH(集計2022年度売上!$B7,集計pivot売上!$A$203:$A$222,0),MATCH(集計2022年度売上!AZ$5,集計pivot売上!$203:$203,0)),0)</f>
        <v>0</v>
      </c>
      <c r="BF7" s="61">
        <f>IFERROR(INDEX(集計pivot売上!$54:$73,MATCH(集計2022年度売上!$B7,集計pivot売上!$A$54:$A$73,0),MATCH(集計2022年度売上!AZ$5,集計pivot売上!$54:$54,0)),0)</f>
        <v>0</v>
      </c>
      <c r="BG7" s="59">
        <f>AY7+AZ7-BF7</f>
        <v>3880</v>
      </c>
      <c r="BH7" s="54">
        <f>IFERROR(INDEX(集計pivot売上!$3:$22,MATCH(集計2022年度売上!$B7,集計pivot売上!$A$3:$A$22,0),MATCH(集計2022年度売上!BH$5,集計pivot売上!$3:$3,0)),0)</f>
        <v>0</v>
      </c>
      <c r="BI7" s="55">
        <f>IFERROR(INDEX(集計pivot売上!$28:$47,MATCH(集計2022年度売上!$B7,集計pivot売上!$A$28:$A$47,0),MATCH(集計2022年度売上!BH$5,集計pivot売上!$28:$28,0)),0)</f>
        <v>0</v>
      </c>
      <c r="BJ7" s="56">
        <f>IFERROR(INDEX(集計pivot売上!$83:$103,MATCH(集計2022年度売上!$B7,集計pivot売上!$A$83:$A$103,0),MATCH(集計2022年度売上!BH$5,集計pivot売上!$83:$83,0)),0)</f>
        <v>0</v>
      </c>
      <c r="BK7" s="57">
        <f>IFERROR(INDEX(集計pivot売上!$177:$196,MATCH(集計2022年度売上!$B7,集計pivot売上!$A$177:$A$196,0),MATCH(集計2022年度売上!BH$5,集計pivot売上!$177:$177,0)),0)</f>
        <v>0</v>
      </c>
      <c r="BL7" s="58">
        <f>IFERROR(INDEX(集計pivot売上!$151:$170,MATCH(集計2022年度売上!$B7,集計pivot売上!$A$151:$A$170,0),MATCH(集計2022年度売上!BH$5,集計pivot売上!$151:$151,0)),0)</f>
        <v>0</v>
      </c>
      <c r="BM7" s="104">
        <f>IFERROR(INDEX(集計pivot売上!$203:$222,MATCH(集計2022年度売上!$B7,集計pivot売上!$A$203:$A$222,0),MATCH(集計2022年度売上!BH$5,集計pivot売上!$203:$203,0)),0)</f>
        <v>0</v>
      </c>
      <c r="BN7" s="61">
        <f>IFERROR(INDEX(集計pivot売上!$54:$73,MATCH(集計2022年度売上!$B7,集計pivot売上!$A$54:$A$73,0),MATCH(集計2022年度売上!BH$5,集計pivot売上!$54:$54,0)),0)</f>
        <v>0</v>
      </c>
      <c r="BO7" s="59">
        <f>BG7+BH7-BN7</f>
        <v>3880</v>
      </c>
      <c r="BP7" s="54">
        <f>IFERROR(INDEX(集計pivot売上!$3:$22,MATCH(集計2022年度売上!$B7,集計pivot売上!$A$3:$A$22,0),MATCH(集計2022年度売上!BP$5,集計pivot売上!$3:$3,0)),0)</f>
        <v>0</v>
      </c>
      <c r="BQ7" s="55">
        <f>IFERROR(INDEX(集計pivot売上!$28:$47,MATCH(集計2022年度売上!$B7,集計pivot売上!$A$28:$A$47,0),MATCH(集計2022年度売上!BP$5,集計pivot売上!$28:$28,0)),0)</f>
        <v>0</v>
      </c>
      <c r="BR7" s="56">
        <f>IFERROR(INDEX(集計pivot売上!$83:$103,MATCH(集計2022年度売上!$B7,集計pivot売上!$A$83:$A$103,0),MATCH(集計2022年度売上!BP$5,集計pivot売上!$83:$83,0)),0)</f>
        <v>0</v>
      </c>
      <c r="BS7" s="57">
        <f>IFERROR(INDEX(集計pivot売上!$177:$196,MATCH(集計2022年度売上!$B7,集計pivot売上!$A$177:$A$196,0),MATCH(集計2022年度売上!BP$5,集計pivot売上!$177:$177,0)),0)</f>
        <v>0</v>
      </c>
      <c r="BT7" s="58">
        <f>IFERROR(INDEX(集計pivot売上!$151:$170,MATCH(集計2022年度売上!$B7,集計pivot売上!$A$151:$A$170,0),MATCH(集計2022年度売上!BP$5,集計pivot売上!$151:$151,0)),0)</f>
        <v>0</v>
      </c>
      <c r="BU7" s="104">
        <f>IFERROR(INDEX(集計pivot売上!$203:$222,MATCH(集計2022年度売上!$B7,集計pivot売上!$A$203:$A$222,0),MATCH(集計2022年度売上!BP$5,集計pivot売上!$203:$203,0)),0)</f>
        <v>0</v>
      </c>
      <c r="BV7" s="61">
        <f>IFERROR(INDEX(集計pivot売上!$54:$73,MATCH(集計2022年度売上!$B7,集計pivot売上!$A$54:$A$73,0),MATCH(集計2022年度売上!BP$5,集計pivot売上!$54:$54,0)),0)</f>
        <v>0</v>
      </c>
      <c r="BW7" s="59">
        <f>BO7+BP7-BV7</f>
        <v>3880</v>
      </c>
      <c r="BX7" s="54">
        <f>IFERROR(INDEX(集計pivot売上!$3:$22,MATCH(集計2022年度売上!$B7,集計pivot売上!$A$3:$A$22,0),MATCH(集計2022年度売上!BX$5,集計pivot売上!$3:$3,0)),0)</f>
        <v>0</v>
      </c>
      <c r="BY7" s="55">
        <f>IFERROR(INDEX(集計pivot売上!$28:$47,MATCH(集計2022年度売上!$B7,集計pivot売上!$A$28:$A$47,0),MATCH(集計2022年度売上!BX$5,集計pivot売上!$28:$28,0)),0)</f>
        <v>0</v>
      </c>
      <c r="BZ7" s="56">
        <f>IFERROR(INDEX(集計pivot売上!$83:$103,MATCH(集計2022年度売上!$B7,集計pivot売上!$A$83:$A$103,0),MATCH(集計2022年度売上!BX$5,集計pivot売上!$83:$83,0)),0)</f>
        <v>0</v>
      </c>
      <c r="CA7" s="57">
        <f>IFERROR(INDEX(集計pivot売上!$177:$196,MATCH(集計2022年度売上!$B7,集計pivot売上!$A$177:$A$196,0),MATCH(集計2022年度売上!BX$5,集計pivot売上!$177:$177,0)),0)</f>
        <v>0</v>
      </c>
      <c r="CB7" s="58">
        <f>IFERROR(INDEX(集計pivot売上!$151:$170,MATCH(集計2022年度売上!$B7,集計pivot売上!$A$151:$A$170,0),MATCH(集計2022年度売上!BX$5,集計pivot売上!$151:$151,0)),0)</f>
        <v>0</v>
      </c>
      <c r="CC7" s="104">
        <f>IFERROR(INDEX(集計pivot売上!$203:$222,MATCH(集計2022年度売上!$B7,集計pivot売上!$A$203:$A$222,0),MATCH(集計2022年度売上!BX$5,集計pivot売上!$203:$203,0)),0)</f>
        <v>0</v>
      </c>
      <c r="CD7" s="61">
        <f>IFERROR(INDEX(集計pivot売上!$54:$73,MATCH(集計2022年度売上!$B7,集計pivot売上!$A$54:$A$73,0),MATCH(集計2022年度売上!BX$5,集計pivot売上!$54:$54,0)),0)</f>
        <v>0</v>
      </c>
      <c r="CE7" s="59">
        <f>BW7+BX7-CD7</f>
        <v>3880</v>
      </c>
      <c r="CF7" s="54">
        <f>IFERROR(INDEX(集計pivot売上!$3:$22,MATCH(集計2022年度売上!$B7,集計pivot売上!$A$3:$A$22,0),MATCH(集計2022年度売上!CF$5,集計pivot売上!$3:$3,0)),0)</f>
        <v>0</v>
      </c>
      <c r="CG7" s="55">
        <f>IFERROR(INDEX(集計pivot売上!$28:$47,MATCH(集計2022年度売上!$B7,集計pivot売上!$A$28:$A$47,0),MATCH(集計2022年度売上!CF$5,集計pivot売上!$28:$28,0)),0)</f>
        <v>0</v>
      </c>
      <c r="CH7" s="56">
        <f>IFERROR(INDEX(集計pivot売上!$83:$103,MATCH(集計2022年度売上!$B7,集計pivot売上!$A$83:$A$103,0),MATCH(集計2022年度売上!CF$5,集計pivot売上!$83:$83,0)),0)</f>
        <v>0</v>
      </c>
      <c r="CI7" s="57">
        <f>IFERROR(INDEX(集計pivot売上!$177:$196,MATCH(集計2022年度売上!$B7,集計pivot売上!$A$177:$A$196,0),MATCH(集計2022年度売上!CF$5,集計pivot売上!$177:$177,0)),0)</f>
        <v>0</v>
      </c>
      <c r="CJ7" s="58">
        <f>IFERROR(INDEX(集計pivot売上!$151:$170,MATCH(集計2022年度売上!$B7,集計pivot売上!$A$151:$A$170,0),MATCH(集計2022年度売上!CF$5,集計pivot売上!$151:$151,0)),0)</f>
        <v>0</v>
      </c>
      <c r="CK7" s="104">
        <f>IFERROR(INDEX(集計pivot売上!$203:$222,MATCH(集計2022年度売上!$B7,集計pivot売上!$A$203:$A$222,0),MATCH(集計2022年度売上!CF$5,集計pivot売上!$203:$203,0)),0)</f>
        <v>0</v>
      </c>
      <c r="CL7" s="61">
        <f>IFERROR(INDEX(集計pivot売上!$54:$73,MATCH(集計2022年度売上!$B7,集計pivot売上!$A$54:$A$73,0),MATCH(集計2022年度売上!CF$5,集計pivot売上!$54:$54,0)),0)</f>
        <v>0</v>
      </c>
      <c r="CM7" s="59">
        <f>CE7+CF7-CL7</f>
        <v>3880</v>
      </c>
      <c r="CN7" s="54">
        <f>IFERROR(INDEX(集計pivot売上!$3:$22,MATCH(集計2022年度売上!$B7,集計pivot売上!$A$3:$A$22,0),MATCH(集計2022年度売上!CN$5,集計pivot売上!$3:$3,0)),0)</f>
        <v>0</v>
      </c>
      <c r="CO7" s="55">
        <f>IFERROR(INDEX(集計pivot売上!$28:$47,MATCH(集計2022年度売上!$B7,集計pivot売上!$A$28:$A$47,0),MATCH(集計2022年度売上!CN$5,集計pivot売上!$28:$28,0)),0)</f>
        <v>0</v>
      </c>
      <c r="CP7" s="56">
        <f>IFERROR(INDEX(集計pivot売上!$83:$103,MATCH(集計2022年度売上!$B7,集計pivot売上!$A$83:$A$103,0),MATCH(集計2022年度売上!CN$5,集計pivot売上!$83:$83,0)),0)</f>
        <v>0</v>
      </c>
      <c r="CQ7" s="57">
        <f>IFERROR(INDEX(集計pivot売上!$177:$196,MATCH(集計2022年度売上!$B7,集計pivot売上!$A$177:$A$196,0),MATCH(集計2022年度売上!CN$5,集計pivot売上!$177:$177,0)),0)</f>
        <v>0</v>
      </c>
      <c r="CR7" s="58">
        <f>IFERROR(INDEX(集計pivot売上!$151:$170,MATCH(集計2022年度売上!$B7,集計pivot売上!$A$151:$A$170,0),MATCH(集計2022年度売上!CN$5,集計pivot売上!$151:$151,0)),0)</f>
        <v>0</v>
      </c>
      <c r="CS7" s="104">
        <f>IFERROR(INDEX(集計pivot売上!$203:$222,MATCH(集計2022年度売上!$B7,集計pivot売上!$A$203:$A$222,0),MATCH(集計2022年度売上!CN$5,集計pivot売上!$203:$203,0)),0)</f>
        <v>0</v>
      </c>
      <c r="CT7" s="61">
        <f>IFERROR(INDEX(集計pivot売上!$54:$73,MATCH(集計2022年度売上!$B7,集計pivot売上!$A$54:$A$73,0),MATCH(集計2022年度売上!CN$5,集計pivot売上!$54:$54,0)),0)</f>
        <v>0</v>
      </c>
      <c r="CU7" s="63">
        <f>CM7+CN7-CT7</f>
        <v>3880</v>
      </c>
      <c r="CW7" t="str">
        <f t="shared" ref="CW7:CW23" si="0">B7</f>
        <v>清酒</v>
      </c>
      <c r="CX7" s="46">
        <f>SUMIF($C$6:$CU$6,"=ネット",$C7:$CU7)+SUMIF($C$6:$CU$6,"=店舗",$C7:$CU7)</f>
        <v>0</v>
      </c>
      <c r="CY7" s="46">
        <f>SUMIF($C$6:$CU$6,"=業販",$C7:$CU7)</f>
        <v>0</v>
      </c>
      <c r="CZ7" s="46">
        <f>SUMIF($C$6:$CU$6,"=廃棄",$C7:$CU7)</f>
        <v>0</v>
      </c>
      <c r="DA7" s="46">
        <f>CU7</f>
        <v>3880</v>
      </c>
      <c r="DC7" s="46">
        <f>C7</f>
        <v>3880</v>
      </c>
      <c r="DD7" s="46">
        <f>SUMIF($C$6:$CU$6,"=仕入",$C7:$CU7)</f>
        <v>0</v>
      </c>
      <c r="DE7" s="46">
        <f>SUMIF($C$6:$CU$6,"=売上原価",$C7:$CU7)</f>
        <v>0</v>
      </c>
      <c r="DF7" s="46">
        <f>SUM(DC7:DD7)-DE7</f>
        <v>3880</v>
      </c>
      <c r="DG7" s="46">
        <f>DF7-CU7</f>
        <v>0</v>
      </c>
    </row>
    <row r="8" spans="2:111" s="46" customFormat="1" x14ac:dyDescent="0.55000000000000004">
      <c r="B8" s="52" t="str">
        <f>'master（記入例）'!AL4</f>
        <v>合成清酒</v>
      </c>
      <c r="C8" s="53">
        <v>0</v>
      </c>
      <c r="D8" s="54">
        <f>IFERROR(INDEX(集計pivot売上!$3:$22,MATCH(集計2022年度売上!$B8,集計pivot売上!$A$3:$A$22,0),MATCH(集計2022年度売上!D$5,集計pivot売上!$3:$3,0)),0)</f>
        <v>0</v>
      </c>
      <c r="E8" s="55">
        <f>IFERROR(INDEX(集計pivot売上!$28:$47,MATCH(集計2022年度売上!$B8,集計pivot売上!$A$28:$A$47,0),MATCH(集計2022年度売上!D$5,集計pivot売上!$28:$28,0)),0)</f>
        <v>0</v>
      </c>
      <c r="F8" s="56">
        <f>IFERROR(INDEX(集計pivot売上!$83:$103,MATCH(集計2022年度売上!$B8,集計pivot売上!$A$83:$A$103,0),MATCH(集計2022年度売上!D$5,集計pivot売上!$83:$83,0)),0)</f>
        <v>0</v>
      </c>
      <c r="G8" s="57">
        <f>IFERROR(INDEX(集計pivot売上!$177:$196,MATCH(集計2022年度売上!$B8,集計pivot売上!$A$177:$A$196,0),MATCH(集計2022年度売上!D$5,集計pivot売上!$177:$177,0)),0)</f>
        <v>0</v>
      </c>
      <c r="H8" s="58">
        <f>IFERROR(INDEX(集計pivot売上!$151:$170,MATCH(集計2022年度売上!$B8,集計pivot売上!$A$151:$A$170,0),MATCH(集計2022年度売上!D$5,集計pivot売上!$151:$151,0)),0)</f>
        <v>0</v>
      </c>
      <c r="I8" s="104">
        <f>IFERROR(INDEX(集計pivot売上!$203:$222,MATCH(集計2022年度売上!$B8,集計pivot売上!$A$203:$A$222,0),MATCH(集計2022年度売上!D$5,集計pivot売上!$203:$203,0)),0)</f>
        <v>0</v>
      </c>
      <c r="J8" s="61">
        <f>IFERROR(INDEX(集計pivot売上!$54:$73,MATCH(集計2022年度売上!$B8,集計pivot売上!$A$54:$A$73,0),MATCH(集計2022年度売上!D$5,集計pivot売上!$54:$54,0)),0)</f>
        <v>0</v>
      </c>
      <c r="K8" s="59">
        <f t="shared" ref="K8:K23" si="1">C8+D8-J8</f>
        <v>0</v>
      </c>
      <c r="L8" s="54">
        <f>IFERROR(INDEX(集計pivot売上!$3:$22,MATCH(集計2022年度売上!$B8,集計pivot売上!$A$3:$A$22,0),MATCH(集計2022年度売上!L$5,集計pivot売上!$3:$3,0)),0)</f>
        <v>0</v>
      </c>
      <c r="M8" s="55">
        <f>IFERROR(INDEX(集計pivot売上!$28:$47,MATCH(集計2022年度売上!$B8,集計pivot売上!$A$28:$A$47,0),MATCH(集計2022年度売上!L$5,集計pivot売上!$28:$28,0)),0)</f>
        <v>0</v>
      </c>
      <c r="N8" s="56">
        <f>IFERROR(INDEX(集計pivot売上!$83:$103,MATCH(集計2022年度売上!$B8,集計pivot売上!$A$83:$A$103,0),MATCH(集計2022年度売上!L$5,集計pivot売上!$83:$83,0)),0)</f>
        <v>0</v>
      </c>
      <c r="O8" s="57">
        <f>IFERROR(INDEX(集計pivot売上!$177:$196,MATCH(集計2022年度売上!$B8,集計pivot売上!$A$177:$A$196,0),MATCH(集計2022年度売上!L$5,集計pivot売上!$177:$177,0)),0)</f>
        <v>0</v>
      </c>
      <c r="P8" s="58">
        <f>IFERROR(INDEX(集計pivot売上!$151:$170,MATCH(集計2022年度売上!$B8,集計pivot売上!$A$151:$A$170,0),MATCH(集計2022年度売上!L$5,集計pivot売上!$151:$151,0)),0)</f>
        <v>0</v>
      </c>
      <c r="Q8" s="104">
        <f>IFERROR(INDEX(集計pivot売上!$203:$222,MATCH(集計2022年度売上!$B8,集計pivot売上!$A$203:$A$222,0),MATCH(集計2022年度売上!L$5,集計pivot売上!$203:$203,0)),0)</f>
        <v>0</v>
      </c>
      <c r="R8" s="61">
        <f>IFERROR(INDEX(集計pivot売上!$54:$73,MATCH(集計2022年度売上!$B8,集計pivot売上!$A$54:$A$73,0),MATCH(集計2022年度売上!L$5,集計pivot売上!$54:$54,0)),0)</f>
        <v>0</v>
      </c>
      <c r="S8" s="59">
        <f t="shared" ref="S8:S23" si="2">K8+L8-R8</f>
        <v>0</v>
      </c>
      <c r="T8" s="54">
        <f>IFERROR(INDEX(集計pivot売上!$3:$22,MATCH(集計2022年度売上!$B8,集計pivot売上!$A$3:$A$22,0),MATCH(集計2022年度売上!T$5,集計pivot売上!$3:$3,0)),0)</f>
        <v>0</v>
      </c>
      <c r="U8" s="55">
        <f>IFERROR(INDEX(集計pivot売上!$28:$47,MATCH(集計2022年度売上!$B8,集計pivot売上!$A$28:$A$47,0),MATCH(集計2022年度売上!T$5,集計pivot売上!$28:$28,0)),0)</f>
        <v>0</v>
      </c>
      <c r="V8" s="56">
        <f>IFERROR(INDEX(集計pivot売上!$83:$103,MATCH(集計2022年度売上!$B8,集計pivot売上!$A$83:$A$103,0),MATCH(集計2022年度売上!T$5,集計pivot売上!$83:$83,0)),0)</f>
        <v>0</v>
      </c>
      <c r="W8" s="57">
        <f>IFERROR(INDEX(集計pivot売上!$177:$196,MATCH(集計2022年度売上!$B8,集計pivot売上!$A$177:$A$196,0),MATCH(集計2022年度売上!T$5,集計pivot売上!$177:$177,0)),0)</f>
        <v>0</v>
      </c>
      <c r="X8" s="58">
        <f>IFERROR(INDEX(集計pivot売上!$151:$170,MATCH(集計2022年度売上!$B8,集計pivot売上!$A$151:$A$170,0),MATCH(集計2022年度売上!T$5,集計pivot売上!$151:$151,0)),0)</f>
        <v>0</v>
      </c>
      <c r="Y8" s="104">
        <f>IFERROR(INDEX(集計pivot売上!$203:$222,MATCH(集計2022年度売上!$B8,集計pivot売上!$A$203:$A$222,0),MATCH(集計2022年度売上!T$5,集計pivot売上!$203:$203,0)),0)</f>
        <v>0</v>
      </c>
      <c r="Z8" s="61">
        <f>IFERROR(INDEX(集計pivot売上!$54:$73,MATCH(集計2022年度売上!$B8,集計pivot売上!$A$54:$A$73,0),MATCH(集計2022年度売上!T$5,集計pivot売上!$54:$54,0)),0)</f>
        <v>0</v>
      </c>
      <c r="AA8" s="59">
        <f t="shared" ref="AA8:AA23" si="3">S8+T8-Z8</f>
        <v>0</v>
      </c>
      <c r="AB8" s="54">
        <f>IFERROR(INDEX(集計pivot売上!$3:$22,MATCH(集計2022年度売上!$B8,集計pivot売上!$A$3:$A$22,0),MATCH(集計2022年度売上!AB$5,集計pivot売上!$3:$3,0)),0)</f>
        <v>0</v>
      </c>
      <c r="AC8" s="55">
        <f>IFERROR(INDEX(集計pivot売上!$28:$47,MATCH(集計2022年度売上!$B8,集計pivot売上!$A$28:$A$47,0),MATCH(集計2022年度売上!AB$5,集計pivot売上!$28:$28,0)),0)</f>
        <v>0</v>
      </c>
      <c r="AD8" s="56">
        <f>IFERROR(INDEX(集計pivot売上!$83:$103,MATCH(集計2022年度売上!$B8,集計pivot売上!$A$83:$A$103,0),MATCH(集計2022年度売上!AB$5,集計pivot売上!$83:$83,0)),0)</f>
        <v>0</v>
      </c>
      <c r="AE8" s="57">
        <f>IFERROR(INDEX(集計pivot売上!$177:$196,MATCH(集計2022年度売上!$B8,集計pivot売上!$A$177:$A$196,0),MATCH(集計2022年度売上!AB$5,集計pivot売上!$177:$177,0)),0)</f>
        <v>0</v>
      </c>
      <c r="AF8" s="58">
        <f>IFERROR(INDEX(集計pivot売上!$151:$170,MATCH(集計2022年度売上!$B8,集計pivot売上!$A$151:$A$170,0),MATCH(集計2022年度売上!AB$5,集計pivot売上!$151:$151,0)),0)</f>
        <v>0</v>
      </c>
      <c r="AG8" s="104">
        <f>IFERROR(INDEX(集計pivot売上!$203:$222,MATCH(集計2022年度売上!$B8,集計pivot売上!$A$203:$A$222,0),MATCH(集計2022年度売上!AB$5,集計pivot売上!$203:$203,0)),0)</f>
        <v>0</v>
      </c>
      <c r="AH8" s="61">
        <f>IFERROR(INDEX(集計pivot売上!$54:$73,MATCH(集計2022年度売上!$B8,集計pivot売上!$A$54:$A$73,0),MATCH(集計2022年度売上!AB$5,集計pivot売上!$54:$54,0)),0)</f>
        <v>0</v>
      </c>
      <c r="AI8" s="59">
        <f t="shared" ref="AI8:AI23" si="4">AA8+AB8-AH8</f>
        <v>0</v>
      </c>
      <c r="AJ8" s="54">
        <f>IFERROR(INDEX(集計pivot売上!$3:$22,MATCH(集計2022年度売上!$B8,集計pivot売上!$A$3:$A$22,0),MATCH(集計2022年度売上!AJ$5,集計pivot売上!$3:$3,0)),0)</f>
        <v>0</v>
      </c>
      <c r="AK8" s="55">
        <f>IFERROR(INDEX(集計pivot売上!$28:$47,MATCH(集計2022年度売上!$B8,集計pivot売上!$A$28:$A$47,0),MATCH(集計2022年度売上!AJ$5,集計pivot売上!$28:$28,0)),0)</f>
        <v>0</v>
      </c>
      <c r="AL8" s="56">
        <f>IFERROR(INDEX(集計pivot売上!$83:$103,MATCH(集計2022年度売上!$B8,集計pivot売上!$A$83:$A$103,0),MATCH(集計2022年度売上!AJ$5,集計pivot売上!$83:$83,0)),0)</f>
        <v>0</v>
      </c>
      <c r="AM8" s="57">
        <f>IFERROR(INDEX(集計pivot売上!$177:$196,MATCH(集計2022年度売上!$B8,集計pivot売上!$A$177:$A$196,0),MATCH(集計2022年度売上!AJ$5,集計pivot売上!$177:$177,0)),0)</f>
        <v>0</v>
      </c>
      <c r="AN8" s="58">
        <f>IFERROR(INDEX(集計pivot売上!$151:$170,MATCH(集計2022年度売上!$B8,集計pivot売上!$A$151:$A$170,0),MATCH(集計2022年度売上!AJ$5,集計pivot売上!$151:$151,0)),0)</f>
        <v>0</v>
      </c>
      <c r="AO8" s="104">
        <f>IFERROR(INDEX(集計pivot売上!$203:$222,MATCH(集計2022年度売上!$B8,集計pivot売上!$A$203:$A$222,0),MATCH(集計2022年度売上!AJ$5,集計pivot売上!$203:$203,0)),0)</f>
        <v>0</v>
      </c>
      <c r="AP8" s="61">
        <f>IFERROR(INDEX(集計pivot売上!$54:$73,MATCH(集計2022年度売上!$B8,集計pivot売上!$A$54:$A$73,0),MATCH(集計2022年度売上!AJ$5,集計pivot売上!$54:$54,0)),0)</f>
        <v>0</v>
      </c>
      <c r="AQ8" s="59">
        <f t="shared" ref="AQ8:AQ23" si="5">AI8+AJ8-AP8</f>
        <v>0</v>
      </c>
      <c r="AR8" s="54">
        <f>IFERROR(INDEX(集計pivot売上!$3:$22,MATCH(集計2022年度売上!$B8,集計pivot売上!$A$3:$A$22,0),MATCH(集計2022年度売上!AR$5,集計pivot売上!$3:$3,0)),0)</f>
        <v>0</v>
      </c>
      <c r="AS8" s="55">
        <f>IFERROR(INDEX(集計pivot売上!$28:$47,MATCH(集計2022年度売上!$B8,集計pivot売上!$A$28:$A$47,0),MATCH(集計2022年度売上!AR$5,集計pivot売上!$28:$28,0)),0)</f>
        <v>0</v>
      </c>
      <c r="AT8" s="56">
        <f>IFERROR(INDEX(集計pivot売上!$83:$103,MATCH(集計2022年度売上!$B8,集計pivot売上!$A$83:$A$103,0),MATCH(集計2022年度売上!AR$5,集計pivot売上!$83:$83,0)),0)</f>
        <v>0</v>
      </c>
      <c r="AU8" s="57">
        <f>IFERROR(INDEX(集計pivot売上!$177:$196,MATCH(集計2022年度売上!$B8,集計pivot売上!$A$177:$A$196,0),MATCH(集計2022年度売上!AR$5,集計pivot売上!$177:$177,0)),0)</f>
        <v>0</v>
      </c>
      <c r="AV8" s="58">
        <f>IFERROR(INDEX(集計pivot売上!$151:$170,MATCH(集計2022年度売上!$B8,集計pivot売上!$A$151:$A$170,0),MATCH(集計2022年度売上!AR$5,集計pivot売上!$151:$151,0)),0)</f>
        <v>0</v>
      </c>
      <c r="AW8" s="104">
        <f>IFERROR(INDEX(集計pivot売上!$203:$222,MATCH(集計2022年度売上!$B8,集計pivot売上!$A$203:$A$222,0),MATCH(集計2022年度売上!AR$5,集計pivot売上!$203:$203,0)),0)</f>
        <v>0</v>
      </c>
      <c r="AX8" s="61">
        <f>IFERROR(INDEX(集計pivot売上!$54:$73,MATCH(集計2022年度売上!$B8,集計pivot売上!$A$54:$A$73,0),MATCH(集計2022年度売上!AR$5,集計pivot売上!$54:$54,0)),0)</f>
        <v>0</v>
      </c>
      <c r="AY8" s="59">
        <f t="shared" ref="AY8:AY23" si="6">AQ8+AR8-AX8</f>
        <v>0</v>
      </c>
      <c r="AZ8" s="54">
        <f>IFERROR(INDEX(集計pivot売上!$3:$22,MATCH(集計2022年度売上!$B8,集計pivot売上!$A$3:$A$22,0),MATCH(集計2022年度売上!AZ$5,集計pivot売上!$3:$3,0)),0)</f>
        <v>0</v>
      </c>
      <c r="BA8" s="55">
        <f>IFERROR(INDEX(集計pivot売上!$28:$47,MATCH(集計2022年度売上!$B8,集計pivot売上!$A$28:$A$47,0),MATCH(集計2022年度売上!AZ$5,集計pivot売上!$28:$28,0)),0)</f>
        <v>0</v>
      </c>
      <c r="BB8" s="56">
        <f>IFERROR(INDEX(集計pivot売上!$83:$103,MATCH(集計2022年度売上!$B8,集計pivot売上!$A$83:$A$103,0),MATCH(集計2022年度売上!AZ$5,集計pivot売上!$83:$83,0)),0)</f>
        <v>0</v>
      </c>
      <c r="BC8" s="57">
        <f>IFERROR(INDEX(集計pivot売上!$177:$196,MATCH(集計2022年度売上!$B8,集計pivot売上!$A$177:$A$196,0),MATCH(集計2022年度売上!AZ$5,集計pivot売上!$177:$177,0)),0)</f>
        <v>0</v>
      </c>
      <c r="BD8" s="58">
        <f>IFERROR(INDEX(集計pivot売上!$151:$170,MATCH(集計2022年度売上!$B8,集計pivot売上!$A$151:$A$170,0),MATCH(集計2022年度売上!AZ$5,集計pivot売上!$151:$151,0)),0)</f>
        <v>0</v>
      </c>
      <c r="BE8" s="104">
        <f>IFERROR(INDEX(集計pivot売上!$203:$222,MATCH(集計2022年度売上!$B8,集計pivot売上!$A$203:$A$222,0),MATCH(集計2022年度売上!AZ$5,集計pivot売上!$203:$203,0)),0)</f>
        <v>0</v>
      </c>
      <c r="BF8" s="61">
        <f>IFERROR(INDEX(集計pivot売上!$54:$73,MATCH(集計2022年度売上!$B8,集計pivot売上!$A$54:$A$73,0),MATCH(集計2022年度売上!AZ$5,集計pivot売上!$54:$54,0)),0)</f>
        <v>0</v>
      </c>
      <c r="BG8" s="59">
        <f t="shared" ref="BG8:BG23" si="7">AY8+AZ8-BF8</f>
        <v>0</v>
      </c>
      <c r="BH8" s="54">
        <f>IFERROR(INDEX(集計pivot売上!$3:$22,MATCH(集計2022年度売上!$B8,集計pivot売上!$A$3:$A$22,0),MATCH(集計2022年度売上!BH$5,集計pivot売上!$3:$3,0)),0)</f>
        <v>0</v>
      </c>
      <c r="BI8" s="55">
        <f>IFERROR(INDEX(集計pivot売上!$28:$47,MATCH(集計2022年度売上!$B8,集計pivot売上!$A$28:$A$47,0),MATCH(集計2022年度売上!BH$5,集計pivot売上!$28:$28,0)),0)</f>
        <v>0</v>
      </c>
      <c r="BJ8" s="56">
        <f>IFERROR(INDEX(集計pivot売上!$83:$103,MATCH(集計2022年度売上!$B8,集計pivot売上!$A$83:$A$103,0),MATCH(集計2022年度売上!BH$5,集計pivot売上!$83:$83,0)),0)</f>
        <v>0</v>
      </c>
      <c r="BK8" s="57">
        <f>IFERROR(INDEX(集計pivot売上!$177:$196,MATCH(集計2022年度売上!$B8,集計pivot売上!$A$177:$A$196,0),MATCH(集計2022年度売上!BH$5,集計pivot売上!$177:$177,0)),0)</f>
        <v>0</v>
      </c>
      <c r="BL8" s="58">
        <f>IFERROR(INDEX(集計pivot売上!$151:$170,MATCH(集計2022年度売上!$B8,集計pivot売上!$A$151:$A$170,0),MATCH(集計2022年度売上!BH$5,集計pivot売上!$151:$151,0)),0)</f>
        <v>0</v>
      </c>
      <c r="BM8" s="104">
        <f>IFERROR(INDEX(集計pivot売上!$203:$222,MATCH(集計2022年度売上!$B8,集計pivot売上!$A$203:$A$222,0),MATCH(集計2022年度売上!BH$5,集計pivot売上!$203:$203,0)),0)</f>
        <v>0</v>
      </c>
      <c r="BN8" s="61">
        <f>IFERROR(INDEX(集計pivot売上!$54:$73,MATCH(集計2022年度売上!$B8,集計pivot売上!$A$54:$A$73,0),MATCH(集計2022年度売上!BH$5,集計pivot売上!$54:$54,0)),0)</f>
        <v>0</v>
      </c>
      <c r="BO8" s="59">
        <f t="shared" ref="BO8:BO23" si="8">BG8+BH8-BN8</f>
        <v>0</v>
      </c>
      <c r="BP8" s="54">
        <f>IFERROR(INDEX(集計pivot売上!$3:$22,MATCH(集計2022年度売上!$B8,集計pivot売上!$A$3:$A$22,0),MATCH(集計2022年度売上!BP$5,集計pivot売上!$3:$3,0)),0)</f>
        <v>0</v>
      </c>
      <c r="BQ8" s="55">
        <f>IFERROR(INDEX(集計pivot売上!$28:$47,MATCH(集計2022年度売上!$B8,集計pivot売上!$A$28:$A$47,0),MATCH(集計2022年度売上!BP$5,集計pivot売上!$28:$28,0)),0)</f>
        <v>0</v>
      </c>
      <c r="BR8" s="56">
        <f>IFERROR(INDEX(集計pivot売上!$83:$103,MATCH(集計2022年度売上!$B8,集計pivot売上!$A$83:$A$103,0),MATCH(集計2022年度売上!BP$5,集計pivot売上!$83:$83,0)),0)</f>
        <v>0</v>
      </c>
      <c r="BS8" s="57">
        <f>IFERROR(INDEX(集計pivot売上!$177:$196,MATCH(集計2022年度売上!$B8,集計pivot売上!$A$177:$A$196,0),MATCH(集計2022年度売上!BP$5,集計pivot売上!$177:$177,0)),0)</f>
        <v>0</v>
      </c>
      <c r="BT8" s="58">
        <f>IFERROR(INDEX(集計pivot売上!$151:$170,MATCH(集計2022年度売上!$B8,集計pivot売上!$A$151:$A$170,0),MATCH(集計2022年度売上!BP$5,集計pivot売上!$151:$151,0)),0)</f>
        <v>0</v>
      </c>
      <c r="BU8" s="104">
        <f>IFERROR(INDEX(集計pivot売上!$203:$222,MATCH(集計2022年度売上!$B8,集計pivot売上!$A$203:$A$222,0),MATCH(集計2022年度売上!BP$5,集計pivot売上!$203:$203,0)),0)</f>
        <v>0</v>
      </c>
      <c r="BV8" s="61">
        <f>IFERROR(INDEX(集計pivot売上!$54:$73,MATCH(集計2022年度売上!$B8,集計pivot売上!$A$54:$A$73,0),MATCH(集計2022年度売上!BP$5,集計pivot売上!$54:$54,0)),0)</f>
        <v>0</v>
      </c>
      <c r="BW8" s="59">
        <f t="shared" ref="BW8:BW23" si="9">BO8+BP8-BV8</f>
        <v>0</v>
      </c>
      <c r="BX8" s="54">
        <f>IFERROR(INDEX(集計pivot売上!$3:$22,MATCH(集計2022年度売上!$B8,集計pivot売上!$A$3:$A$22,0),MATCH(集計2022年度売上!BX$5,集計pivot売上!$3:$3,0)),0)</f>
        <v>0</v>
      </c>
      <c r="BY8" s="55">
        <f>IFERROR(INDEX(集計pivot売上!$28:$47,MATCH(集計2022年度売上!$B8,集計pivot売上!$A$28:$A$47,0),MATCH(集計2022年度売上!BX$5,集計pivot売上!$28:$28,0)),0)</f>
        <v>0</v>
      </c>
      <c r="BZ8" s="56">
        <f>IFERROR(INDEX(集計pivot売上!$83:$103,MATCH(集計2022年度売上!$B8,集計pivot売上!$A$83:$A$103,0),MATCH(集計2022年度売上!BX$5,集計pivot売上!$83:$83,0)),0)</f>
        <v>0</v>
      </c>
      <c r="CA8" s="57">
        <f>IFERROR(INDEX(集計pivot売上!$177:$196,MATCH(集計2022年度売上!$B8,集計pivot売上!$A$177:$A$196,0),MATCH(集計2022年度売上!BX$5,集計pivot売上!$177:$177,0)),0)</f>
        <v>0</v>
      </c>
      <c r="CB8" s="58">
        <f>IFERROR(INDEX(集計pivot売上!$151:$170,MATCH(集計2022年度売上!$B8,集計pivot売上!$A$151:$A$170,0),MATCH(集計2022年度売上!BX$5,集計pivot売上!$151:$151,0)),0)</f>
        <v>0</v>
      </c>
      <c r="CC8" s="104">
        <f>IFERROR(INDEX(集計pivot売上!$203:$222,MATCH(集計2022年度売上!$B8,集計pivot売上!$A$203:$A$222,0),MATCH(集計2022年度売上!BX$5,集計pivot売上!$203:$203,0)),0)</f>
        <v>0</v>
      </c>
      <c r="CD8" s="61">
        <f>IFERROR(INDEX(集計pivot売上!$54:$73,MATCH(集計2022年度売上!$B8,集計pivot売上!$A$54:$A$73,0),MATCH(集計2022年度売上!BX$5,集計pivot売上!$54:$54,0)),0)</f>
        <v>0</v>
      </c>
      <c r="CE8" s="59">
        <f t="shared" ref="CE8:CE23" si="10">BW8+BX8-CD8</f>
        <v>0</v>
      </c>
      <c r="CF8" s="54">
        <f>IFERROR(INDEX(集計pivot売上!$3:$22,MATCH(集計2022年度売上!$B8,集計pivot売上!$A$3:$A$22,0),MATCH(集計2022年度売上!CF$5,集計pivot売上!$3:$3,0)),0)</f>
        <v>0</v>
      </c>
      <c r="CG8" s="55">
        <f>IFERROR(INDEX(集計pivot売上!$28:$47,MATCH(集計2022年度売上!$B8,集計pivot売上!$A$28:$A$47,0),MATCH(集計2022年度売上!CF$5,集計pivot売上!$28:$28,0)),0)</f>
        <v>0</v>
      </c>
      <c r="CH8" s="56">
        <f>IFERROR(INDEX(集計pivot売上!$83:$103,MATCH(集計2022年度売上!$B8,集計pivot売上!$A$83:$A$103,0),MATCH(集計2022年度売上!CF$5,集計pivot売上!$83:$83,0)),0)</f>
        <v>0</v>
      </c>
      <c r="CI8" s="57">
        <f>IFERROR(INDEX(集計pivot売上!$177:$196,MATCH(集計2022年度売上!$B8,集計pivot売上!$A$177:$A$196,0),MATCH(集計2022年度売上!CF$5,集計pivot売上!$177:$177,0)),0)</f>
        <v>0</v>
      </c>
      <c r="CJ8" s="58">
        <f>IFERROR(INDEX(集計pivot売上!$151:$170,MATCH(集計2022年度売上!$B8,集計pivot売上!$A$151:$A$170,0),MATCH(集計2022年度売上!CF$5,集計pivot売上!$151:$151,0)),0)</f>
        <v>0</v>
      </c>
      <c r="CK8" s="104">
        <f>IFERROR(INDEX(集計pivot売上!$203:$222,MATCH(集計2022年度売上!$B8,集計pivot売上!$A$203:$A$222,0),MATCH(集計2022年度売上!CF$5,集計pivot売上!$203:$203,0)),0)</f>
        <v>0</v>
      </c>
      <c r="CL8" s="61">
        <f>IFERROR(INDEX(集計pivot売上!$54:$73,MATCH(集計2022年度売上!$B8,集計pivot売上!$A$54:$A$73,0),MATCH(集計2022年度売上!CF$5,集計pivot売上!$54:$54,0)),0)</f>
        <v>0</v>
      </c>
      <c r="CM8" s="59">
        <f t="shared" ref="CM8:CM23" si="11">CE8+CF8-CL8</f>
        <v>0</v>
      </c>
      <c r="CN8" s="54">
        <f>IFERROR(INDEX(集計pivot売上!$3:$22,MATCH(集計2022年度売上!$B8,集計pivot売上!$A$3:$A$22,0),MATCH(集計2022年度売上!CN$5,集計pivot売上!$3:$3,0)),0)</f>
        <v>0</v>
      </c>
      <c r="CO8" s="55">
        <f>IFERROR(INDEX(集計pivot売上!$28:$47,MATCH(集計2022年度売上!$B8,集計pivot売上!$A$28:$A$47,0),MATCH(集計2022年度売上!CN$5,集計pivot売上!$28:$28,0)),0)</f>
        <v>0</v>
      </c>
      <c r="CP8" s="56">
        <f>IFERROR(INDEX(集計pivot売上!$83:$103,MATCH(集計2022年度売上!$B8,集計pivot売上!$A$83:$A$103,0),MATCH(集計2022年度売上!CN$5,集計pivot売上!$83:$83,0)),0)</f>
        <v>0</v>
      </c>
      <c r="CQ8" s="57">
        <f>IFERROR(INDEX(集計pivot売上!$177:$196,MATCH(集計2022年度売上!$B8,集計pivot売上!$A$177:$A$196,0),MATCH(集計2022年度売上!CN$5,集計pivot売上!$177:$177,0)),0)</f>
        <v>0</v>
      </c>
      <c r="CR8" s="58">
        <f>IFERROR(INDEX(集計pivot売上!$151:$170,MATCH(集計2022年度売上!$B8,集計pivot売上!$A$151:$A$170,0),MATCH(集計2022年度売上!CN$5,集計pivot売上!$151:$151,0)),0)</f>
        <v>0</v>
      </c>
      <c r="CS8" s="104">
        <f>IFERROR(INDEX(集計pivot売上!$203:$222,MATCH(集計2022年度売上!$B8,集計pivot売上!$A$203:$A$222,0),MATCH(集計2022年度売上!CN$5,集計pivot売上!$203:$203,0)),0)</f>
        <v>0</v>
      </c>
      <c r="CT8" s="61">
        <f>IFERROR(INDEX(集計pivot売上!$54:$73,MATCH(集計2022年度売上!$B8,集計pivot売上!$A$54:$A$73,0),MATCH(集計2022年度売上!CN$5,集計pivot売上!$54:$54,0)),0)</f>
        <v>0</v>
      </c>
      <c r="CU8" s="63">
        <f t="shared" ref="CU8:CU23" si="12">CM8+CN8-CT8</f>
        <v>0</v>
      </c>
      <c r="CW8" t="str">
        <f t="shared" si="0"/>
        <v>合成清酒</v>
      </c>
      <c r="CX8" s="46">
        <f t="shared" ref="CX8:CX23" si="13">SUMIF($C$6:$CU$6,"=ネット",$C8:$CU8)+SUMIF($C$6:$CU$6,"=店舗",$C8:$CU8)+C8</f>
        <v>0</v>
      </c>
      <c r="CY8" s="46">
        <f t="shared" ref="CY8:CY23" si="14">SUMIF($C$6:$CU$6,"=業販",$C8:$CU8)</f>
        <v>0</v>
      </c>
      <c r="CZ8" s="46">
        <f t="shared" ref="CZ8:CZ23" si="15">SUMIF($C$6:$CU$6,"=廃棄",$C8:$CU8)</f>
        <v>0</v>
      </c>
      <c r="DA8" s="46">
        <f t="shared" ref="DA8:DA23" si="16">CU8</f>
        <v>0</v>
      </c>
      <c r="DC8" s="46">
        <f t="shared" ref="DC8:DC23" si="17">C8</f>
        <v>0</v>
      </c>
      <c r="DD8" s="46">
        <f t="shared" ref="DD8:DD23" si="18">SUMIF($C$6:$CU$6,"=仕入",$C8:$CU8)</f>
        <v>0</v>
      </c>
      <c r="DE8" s="46">
        <f t="shared" ref="DE8:DE23" si="19">SUMIF($C$6:$CU$6,"=売上原価",$C8:$CU8)</f>
        <v>0</v>
      </c>
      <c r="DF8" s="46">
        <f t="shared" ref="DF8:DF23" si="20">SUM(DC8:DD8)-DE8</f>
        <v>0</v>
      </c>
      <c r="DG8" s="46">
        <f t="shared" ref="DG8:DG23" si="21">DF8-CU8</f>
        <v>0</v>
      </c>
    </row>
    <row r="9" spans="2:111" s="46" customFormat="1" x14ac:dyDescent="0.55000000000000004">
      <c r="B9" s="52" t="str">
        <f>'master（記入例）'!AL5</f>
        <v>連続式蒸留焼酎</v>
      </c>
      <c r="C9" s="53">
        <v>0</v>
      </c>
      <c r="D9" s="54">
        <f>IFERROR(INDEX(集計pivot売上!$3:$22,MATCH(集計2022年度売上!$B9,集計pivot売上!$A$3:$A$22,0),MATCH(集計2022年度売上!D$5,集計pivot売上!$3:$3,0)),0)</f>
        <v>0</v>
      </c>
      <c r="E9" s="55">
        <f>IFERROR(INDEX(集計pivot売上!$28:$47,MATCH(集計2022年度売上!$B9,集計pivot売上!$A$28:$A$47,0),MATCH(集計2022年度売上!D$5,集計pivot売上!$28:$28,0)),0)</f>
        <v>0</v>
      </c>
      <c r="F9" s="56">
        <f>IFERROR(INDEX(集計pivot売上!$83:$103,MATCH(集計2022年度売上!$B9,集計pivot売上!$A$83:$A$103,0),MATCH(集計2022年度売上!D$5,集計pivot売上!$83:$83,0)),0)</f>
        <v>0</v>
      </c>
      <c r="G9" s="57">
        <f>IFERROR(INDEX(集計pivot売上!$177:$196,MATCH(集計2022年度売上!$B9,集計pivot売上!$A$177:$A$196,0),MATCH(集計2022年度売上!D$5,集計pivot売上!$177:$177,0)),0)</f>
        <v>0</v>
      </c>
      <c r="H9" s="58">
        <f>IFERROR(INDEX(集計pivot売上!$151:$170,MATCH(集計2022年度売上!$B9,集計pivot売上!$A$151:$A$170,0),MATCH(集計2022年度売上!D$5,集計pivot売上!$151:$151,0)),0)</f>
        <v>0</v>
      </c>
      <c r="I9" s="104">
        <f>IFERROR(INDEX(集計pivot売上!$203:$222,MATCH(集計2022年度売上!$B9,集計pivot売上!$A$203:$A$222,0),MATCH(集計2022年度売上!D$5,集計pivot売上!$203:$203,0)),0)</f>
        <v>0</v>
      </c>
      <c r="J9" s="61">
        <f>IFERROR(INDEX(集計pivot売上!$54:$73,MATCH(集計2022年度売上!$B9,集計pivot売上!$A$54:$A$73,0),MATCH(集計2022年度売上!D$5,集計pivot売上!$54:$54,0)),0)</f>
        <v>0</v>
      </c>
      <c r="K9" s="59">
        <f t="shared" si="1"/>
        <v>0</v>
      </c>
      <c r="L9" s="54">
        <f>IFERROR(INDEX(集計pivot売上!$3:$22,MATCH(集計2022年度売上!$B9,集計pivot売上!$A$3:$A$22,0),MATCH(集計2022年度売上!L$5,集計pivot売上!$3:$3,0)),0)</f>
        <v>0</v>
      </c>
      <c r="M9" s="55">
        <f>IFERROR(INDEX(集計pivot売上!$28:$47,MATCH(集計2022年度売上!$B9,集計pivot売上!$A$28:$A$47,0),MATCH(集計2022年度売上!L$5,集計pivot売上!$28:$28,0)),0)</f>
        <v>0</v>
      </c>
      <c r="N9" s="56">
        <f>IFERROR(INDEX(集計pivot売上!$83:$103,MATCH(集計2022年度売上!$B9,集計pivot売上!$A$83:$A$103,0),MATCH(集計2022年度売上!L$5,集計pivot売上!$83:$83,0)),0)</f>
        <v>0</v>
      </c>
      <c r="O9" s="57">
        <f>IFERROR(INDEX(集計pivot売上!$177:$196,MATCH(集計2022年度売上!$B9,集計pivot売上!$A$177:$A$196,0),MATCH(集計2022年度売上!L$5,集計pivot売上!$177:$177,0)),0)</f>
        <v>0</v>
      </c>
      <c r="P9" s="58">
        <f>IFERROR(INDEX(集計pivot売上!$151:$170,MATCH(集計2022年度売上!$B9,集計pivot売上!$A$151:$A$170,0),MATCH(集計2022年度売上!L$5,集計pivot売上!$151:$151,0)),0)</f>
        <v>0</v>
      </c>
      <c r="Q9" s="104">
        <f>IFERROR(INDEX(集計pivot売上!$203:$222,MATCH(集計2022年度売上!$B9,集計pivot売上!$A$203:$A$222,0),MATCH(集計2022年度売上!L$5,集計pivot売上!$203:$203,0)),0)</f>
        <v>0</v>
      </c>
      <c r="R9" s="61">
        <f>IFERROR(INDEX(集計pivot売上!$54:$73,MATCH(集計2022年度売上!$B9,集計pivot売上!$A$54:$A$73,0),MATCH(集計2022年度売上!L$5,集計pivot売上!$54:$54,0)),0)</f>
        <v>0</v>
      </c>
      <c r="S9" s="59">
        <f t="shared" si="2"/>
        <v>0</v>
      </c>
      <c r="T9" s="54">
        <f>IFERROR(INDEX(集計pivot売上!$3:$22,MATCH(集計2022年度売上!$B9,集計pivot売上!$A$3:$A$22,0),MATCH(集計2022年度売上!T$5,集計pivot売上!$3:$3,0)),0)</f>
        <v>0</v>
      </c>
      <c r="U9" s="55">
        <f>IFERROR(INDEX(集計pivot売上!$28:$47,MATCH(集計2022年度売上!$B9,集計pivot売上!$A$28:$A$47,0),MATCH(集計2022年度売上!T$5,集計pivot売上!$28:$28,0)),0)</f>
        <v>0</v>
      </c>
      <c r="V9" s="56">
        <f>IFERROR(INDEX(集計pivot売上!$83:$103,MATCH(集計2022年度売上!$B9,集計pivot売上!$A$83:$A$103,0),MATCH(集計2022年度売上!T$5,集計pivot売上!$83:$83,0)),0)</f>
        <v>0</v>
      </c>
      <c r="W9" s="57">
        <f>IFERROR(INDEX(集計pivot売上!$177:$196,MATCH(集計2022年度売上!$B9,集計pivot売上!$A$177:$A$196,0),MATCH(集計2022年度売上!T$5,集計pivot売上!$177:$177,0)),0)</f>
        <v>0</v>
      </c>
      <c r="X9" s="58">
        <f>IFERROR(INDEX(集計pivot売上!$151:$170,MATCH(集計2022年度売上!$B9,集計pivot売上!$A$151:$A$170,0),MATCH(集計2022年度売上!T$5,集計pivot売上!$151:$151,0)),0)</f>
        <v>0</v>
      </c>
      <c r="Y9" s="104">
        <f>IFERROR(INDEX(集計pivot売上!$203:$222,MATCH(集計2022年度売上!$B9,集計pivot売上!$A$203:$A$222,0),MATCH(集計2022年度売上!T$5,集計pivot売上!$203:$203,0)),0)</f>
        <v>0</v>
      </c>
      <c r="Z9" s="61">
        <f>IFERROR(INDEX(集計pivot売上!$54:$73,MATCH(集計2022年度売上!$B9,集計pivot売上!$A$54:$A$73,0),MATCH(集計2022年度売上!T$5,集計pivot売上!$54:$54,0)),0)</f>
        <v>0</v>
      </c>
      <c r="AA9" s="59">
        <f t="shared" si="3"/>
        <v>0</v>
      </c>
      <c r="AB9" s="54">
        <f>IFERROR(INDEX(集計pivot売上!$3:$22,MATCH(集計2022年度売上!$B9,集計pivot売上!$A$3:$A$22,0),MATCH(集計2022年度売上!AB$5,集計pivot売上!$3:$3,0)),0)</f>
        <v>0</v>
      </c>
      <c r="AC9" s="55">
        <f>IFERROR(INDEX(集計pivot売上!$28:$47,MATCH(集計2022年度売上!$B9,集計pivot売上!$A$28:$A$47,0),MATCH(集計2022年度売上!AB$5,集計pivot売上!$28:$28,0)),0)</f>
        <v>0</v>
      </c>
      <c r="AD9" s="56">
        <f>IFERROR(INDEX(集計pivot売上!$83:$103,MATCH(集計2022年度売上!$B9,集計pivot売上!$A$83:$A$103,0),MATCH(集計2022年度売上!AB$5,集計pivot売上!$83:$83,0)),0)</f>
        <v>0</v>
      </c>
      <c r="AE9" s="57">
        <f>IFERROR(INDEX(集計pivot売上!$177:$196,MATCH(集計2022年度売上!$B9,集計pivot売上!$A$177:$A$196,0),MATCH(集計2022年度売上!AB$5,集計pivot売上!$177:$177,0)),0)</f>
        <v>0</v>
      </c>
      <c r="AF9" s="58">
        <f>IFERROR(INDEX(集計pivot売上!$151:$170,MATCH(集計2022年度売上!$B9,集計pivot売上!$A$151:$A$170,0),MATCH(集計2022年度売上!AB$5,集計pivot売上!$151:$151,0)),0)</f>
        <v>0</v>
      </c>
      <c r="AG9" s="104">
        <f>IFERROR(INDEX(集計pivot売上!$203:$222,MATCH(集計2022年度売上!$B9,集計pivot売上!$A$203:$A$222,0),MATCH(集計2022年度売上!AB$5,集計pivot売上!$203:$203,0)),0)</f>
        <v>0</v>
      </c>
      <c r="AH9" s="61">
        <f>IFERROR(INDEX(集計pivot売上!$54:$73,MATCH(集計2022年度売上!$B9,集計pivot売上!$A$54:$A$73,0),MATCH(集計2022年度売上!AB$5,集計pivot売上!$54:$54,0)),0)</f>
        <v>0</v>
      </c>
      <c r="AI9" s="59">
        <f t="shared" si="4"/>
        <v>0</v>
      </c>
      <c r="AJ9" s="54">
        <f>IFERROR(INDEX(集計pivot売上!$3:$22,MATCH(集計2022年度売上!$B9,集計pivot売上!$A$3:$A$22,0),MATCH(集計2022年度売上!AJ$5,集計pivot売上!$3:$3,0)),0)</f>
        <v>0</v>
      </c>
      <c r="AK9" s="55">
        <f>IFERROR(INDEX(集計pivot売上!$28:$47,MATCH(集計2022年度売上!$B9,集計pivot売上!$A$28:$A$47,0),MATCH(集計2022年度売上!AJ$5,集計pivot売上!$28:$28,0)),0)</f>
        <v>0</v>
      </c>
      <c r="AL9" s="56">
        <f>IFERROR(INDEX(集計pivot売上!$83:$103,MATCH(集計2022年度売上!$B9,集計pivot売上!$A$83:$A$103,0),MATCH(集計2022年度売上!AJ$5,集計pivot売上!$83:$83,0)),0)</f>
        <v>0</v>
      </c>
      <c r="AM9" s="57">
        <f>IFERROR(INDEX(集計pivot売上!$177:$196,MATCH(集計2022年度売上!$B9,集計pivot売上!$A$177:$A$196,0),MATCH(集計2022年度売上!AJ$5,集計pivot売上!$177:$177,0)),0)</f>
        <v>0</v>
      </c>
      <c r="AN9" s="58">
        <f>IFERROR(INDEX(集計pivot売上!$151:$170,MATCH(集計2022年度売上!$B9,集計pivot売上!$A$151:$A$170,0),MATCH(集計2022年度売上!AJ$5,集計pivot売上!$151:$151,0)),0)</f>
        <v>0</v>
      </c>
      <c r="AO9" s="104">
        <f>IFERROR(INDEX(集計pivot売上!$203:$222,MATCH(集計2022年度売上!$B9,集計pivot売上!$A$203:$A$222,0),MATCH(集計2022年度売上!AJ$5,集計pivot売上!$203:$203,0)),0)</f>
        <v>0</v>
      </c>
      <c r="AP9" s="61">
        <f>IFERROR(INDEX(集計pivot売上!$54:$73,MATCH(集計2022年度売上!$B9,集計pivot売上!$A$54:$A$73,0),MATCH(集計2022年度売上!AJ$5,集計pivot売上!$54:$54,0)),0)</f>
        <v>0</v>
      </c>
      <c r="AQ9" s="59">
        <f t="shared" si="5"/>
        <v>0</v>
      </c>
      <c r="AR9" s="54">
        <f>IFERROR(INDEX(集計pivot売上!$3:$22,MATCH(集計2022年度売上!$B9,集計pivot売上!$A$3:$A$22,0),MATCH(集計2022年度売上!AR$5,集計pivot売上!$3:$3,0)),0)</f>
        <v>0</v>
      </c>
      <c r="AS9" s="55">
        <f>IFERROR(INDEX(集計pivot売上!$28:$47,MATCH(集計2022年度売上!$B9,集計pivot売上!$A$28:$A$47,0),MATCH(集計2022年度売上!AR$5,集計pivot売上!$28:$28,0)),0)</f>
        <v>0</v>
      </c>
      <c r="AT9" s="56">
        <f>IFERROR(INDEX(集計pivot売上!$83:$103,MATCH(集計2022年度売上!$B9,集計pivot売上!$A$83:$A$103,0),MATCH(集計2022年度売上!AR$5,集計pivot売上!$83:$83,0)),0)</f>
        <v>0</v>
      </c>
      <c r="AU9" s="57">
        <f>IFERROR(INDEX(集計pivot売上!$177:$196,MATCH(集計2022年度売上!$B9,集計pivot売上!$A$177:$A$196,0),MATCH(集計2022年度売上!AR$5,集計pivot売上!$177:$177,0)),0)</f>
        <v>0</v>
      </c>
      <c r="AV9" s="58">
        <f>IFERROR(INDEX(集計pivot売上!$151:$170,MATCH(集計2022年度売上!$B9,集計pivot売上!$A$151:$A$170,0),MATCH(集計2022年度売上!AR$5,集計pivot売上!$151:$151,0)),0)</f>
        <v>0</v>
      </c>
      <c r="AW9" s="104">
        <f>IFERROR(INDEX(集計pivot売上!$203:$222,MATCH(集計2022年度売上!$B9,集計pivot売上!$A$203:$A$222,0),MATCH(集計2022年度売上!AR$5,集計pivot売上!$203:$203,0)),0)</f>
        <v>0</v>
      </c>
      <c r="AX9" s="61">
        <f>IFERROR(INDEX(集計pivot売上!$54:$73,MATCH(集計2022年度売上!$B9,集計pivot売上!$A$54:$A$73,0),MATCH(集計2022年度売上!AR$5,集計pivot売上!$54:$54,0)),0)</f>
        <v>0</v>
      </c>
      <c r="AY9" s="59">
        <f t="shared" si="6"/>
        <v>0</v>
      </c>
      <c r="AZ9" s="54">
        <f>IFERROR(INDEX(集計pivot売上!$3:$22,MATCH(集計2022年度売上!$B9,集計pivot売上!$A$3:$A$22,0),MATCH(集計2022年度売上!AZ$5,集計pivot売上!$3:$3,0)),0)</f>
        <v>0</v>
      </c>
      <c r="BA9" s="55">
        <f>IFERROR(INDEX(集計pivot売上!$28:$47,MATCH(集計2022年度売上!$B9,集計pivot売上!$A$28:$A$47,0),MATCH(集計2022年度売上!AZ$5,集計pivot売上!$28:$28,0)),0)</f>
        <v>0</v>
      </c>
      <c r="BB9" s="56">
        <f>IFERROR(INDEX(集計pivot売上!$83:$103,MATCH(集計2022年度売上!$B9,集計pivot売上!$A$83:$A$103,0),MATCH(集計2022年度売上!AZ$5,集計pivot売上!$83:$83,0)),0)</f>
        <v>0</v>
      </c>
      <c r="BC9" s="57">
        <f>IFERROR(INDEX(集計pivot売上!$177:$196,MATCH(集計2022年度売上!$B9,集計pivot売上!$A$177:$A$196,0),MATCH(集計2022年度売上!AZ$5,集計pivot売上!$177:$177,0)),0)</f>
        <v>0</v>
      </c>
      <c r="BD9" s="58">
        <f>IFERROR(INDEX(集計pivot売上!$151:$170,MATCH(集計2022年度売上!$B9,集計pivot売上!$A$151:$A$170,0),MATCH(集計2022年度売上!AZ$5,集計pivot売上!$151:$151,0)),0)</f>
        <v>0</v>
      </c>
      <c r="BE9" s="104">
        <f>IFERROR(INDEX(集計pivot売上!$203:$222,MATCH(集計2022年度売上!$B9,集計pivot売上!$A$203:$A$222,0),MATCH(集計2022年度売上!AZ$5,集計pivot売上!$203:$203,0)),0)</f>
        <v>0</v>
      </c>
      <c r="BF9" s="61">
        <f>IFERROR(INDEX(集計pivot売上!$54:$73,MATCH(集計2022年度売上!$B9,集計pivot売上!$A$54:$A$73,0),MATCH(集計2022年度売上!AZ$5,集計pivot売上!$54:$54,0)),0)</f>
        <v>0</v>
      </c>
      <c r="BG9" s="59">
        <f t="shared" si="7"/>
        <v>0</v>
      </c>
      <c r="BH9" s="54">
        <f>IFERROR(INDEX(集計pivot売上!$3:$22,MATCH(集計2022年度売上!$B9,集計pivot売上!$A$3:$A$22,0),MATCH(集計2022年度売上!BH$5,集計pivot売上!$3:$3,0)),0)</f>
        <v>0</v>
      </c>
      <c r="BI9" s="55">
        <f>IFERROR(INDEX(集計pivot売上!$28:$47,MATCH(集計2022年度売上!$B9,集計pivot売上!$A$28:$A$47,0),MATCH(集計2022年度売上!BH$5,集計pivot売上!$28:$28,0)),0)</f>
        <v>0</v>
      </c>
      <c r="BJ9" s="56">
        <f>IFERROR(INDEX(集計pivot売上!$83:$103,MATCH(集計2022年度売上!$B9,集計pivot売上!$A$83:$A$103,0),MATCH(集計2022年度売上!BH$5,集計pivot売上!$83:$83,0)),0)</f>
        <v>0</v>
      </c>
      <c r="BK9" s="57">
        <f>IFERROR(INDEX(集計pivot売上!$177:$196,MATCH(集計2022年度売上!$B9,集計pivot売上!$A$177:$A$196,0),MATCH(集計2022年度売上!BH$5,集計pivot売上!$177:$177,0)),0)</f>
        <v>0</v>
      </c>
      <c r="BL9" s="58">
        <f>IFERROR(INDEX(集計pivot売上!$151:$170,MATCH(集計2022年度売上!$B9,集計pivot売上!$A$151:$A$170,0),MATCH(集計2022年度売上!BH$5,集計pivot売上!$151:$151,0)),0)</f>
        <v>0</v>
      </c>
      <c r="BM9" s="104">
        <f>IFERROR(INDEX(集計pivot売上!$203:$222,MATCH(集計2022年度売上!$B9,集計pivot売上!$A$203:$A$222,0),MATCH(集計2022年度売上!BH$5,集計pivot売上!$203:$203,0)),0)</f>
        <v>0</v>
      </c>
      <c r="BN9" s="61">
        <f>IFERROR(INDEX(集計pivot売上!$54:$73,MATCH(集計2022年度売上!$B9,集計pivot売上!$A$54:$A$73,0),MATCH(集計2022年度売上!BH$5,集計pivot売上!$54:$54,0)),0)</f>
        <v>0</v>
      </c>
      <c r="BO9" s="59">
        <f t="shared" si="8"/>
        <v>0</v>
      </c>
      <c r="BP9" s="54">
        <f>IFERROR(INDEX(集計pivot売上!$3:$22,MATCH(集計2022年度売上!$B9,集計pivot売上!$A$3:$A$22,0),MATCH(集計2022年度売上!BP$5,集計pivot売上!$3:$3,0)),0)</f>
        <v>0</v>
      </c>
      <c r="BQ9" s="55">
        <f>IFERROR(INDEX(集計pivot売上!$28:$47,MATCH(集計2022年度売上!$B9,集計pivot売上!$A$28:$A$47,0),MATCH(集計2022年度売上!BP$5,集計pivot売上!$28:$28,0)),0)</f>
        <v>0</v>
      </c>
      <c r="BR9" s="56">
        <f>IFERROR(INDEX(集計pivot売上!$83:$103,MATCH(集計2022年度売上!$B9,集計pivot売上!$A$83:$A$103,0),MATCH(集計2022年度売上!BP$5,集計pivot売上!$83:$83,0)),0)</f>
        <v>0</v>
      </c>
      <c r="BS9" s="57">
        <f>IFERROR(INDEX(集計pivot売上!$177:$196,MATCH(集計2022年度売上!$B9,集計pivot売上!$A$177:$A$196,0),MATCH(集計2022年度売上!BP$5,集計pivot売上!$177:$177,0)),0)</f>
        <v>0</v>
      </c>
      <c r="BT9" s="58">
        <f>IFERROR(INDEX(集計pivot売上!$151:$170,MATCH(集計2022年度売上!$B9,集計pivot売上!$A$151:$A$170,0),MATCH(集計2022年度売上!BP$5,集計pivot売上!$151:$151,0)),0)</f>
        <v>0</v>
      </c>
      <c r="BU9" s="104">
        <f>IFERROR(INDEX(集計pivot売上!$203:$222,MATCH(集計2022年度売上!$B9,集計pivot売上!$A$203:$A$222,0),MATCH(集計2022年度売上!BP$5,集計pivot売上!$203:$203,0)),0)</f>
        <v>0</v>
      </c>
      <c r="BV9" s="61">
        <f>IFERROR(INDEX(集計pivot売上!$54:$73,MATCH(集計2022年度売上!$B9,集計pivot売上!$A$54:$A$73,0),MATCH(集計2022年度売上!BP$5,集計pivot売上!$54:$54,0)),0)</f>
        <v>0</v>
      </c>
      <c r="BW9" s="59">
        <f t="shared" si="9"/>
        <v>0</v>
      </c>
      <c r="BX9" s="54">
        <f>IFERROR(INDEX(集計pivot売上!$3:$22,MATCH(集計2022年度売上!$B9,集計pivot売上!$A$3:$A$22,0),MATCH(集計2022年度売上!BX$5,集計pivot売上!$3:$3,0)),0)</f>
        <v>0</v>
      </c>
      <c r="BY9" s="55">
        <f>IFERROR(INDEX(集計pivot売上!$28:$47,MATCH(集計2022年度売上!$B9,集計pivot売上!$A$28:$A$47,0),MATCH(集計2022年度売上!BX$5,集計pivot売上!$28:$28,0)),0)</f>
        <v>0</v>
      </c>
      <c r="BZ9" s="56">
        <f>IFERROR(INDEX(集計pivot売上!$83:$103,MATCH(集計2022年度売上!$B9,集計pivot売上!$A$83:$A$103,0),MATCH(集計2022年度売上!BX$5,集計pivot売上!$83:$83,0)),0)</f>
        <v>0</v>
      </c>
      <c r="CA9" s="57">
        <f>IFERROR(INDEX(集計pivot売上!$177:$196,MATCH(集計2022年度売上!$B9,集計pivot売上!$A$177:$A$196,0),MATCH(集計2022年度売上!BX$5,集計pivot売上!$177:$177,0)),0)</f>
        <v>0</v>
      </c>
      <c r="CB9" s="58">
        <f>IFERROR(INDEX(集計pivot売上!$151:$170,MATCH(集計2022年度売上!$B9,集計pivot売上!$A$151:$A$170,0),MATCH(集計2022年度売上!BX$5,集計pivot売上!$151:$151,0)),0)</f>
        <v>0</v>
      </c>
      <c r="CC9" s="104">
        <f>IFERROR(INDEX(集計pivot売上!$203:$222,MATCH(集計2022年度売上!$B9,集計pivot売上!$A$203:$A$222,0),MATCH(集計2022年度売上!BX$5,集計pivot売上!$203:$203,0)),0)</f>
        <v>0</v>
      </c>
      <c r="CD9" s="61">
        <f>IFERROR(INDEX(集計pivot売上!$54:$73,MATCH(集計2022年度売上!$B9,集計pivot売上!$A$54:$A$73,0),MATCH(集計2022年度売上!BX$5,集計pivot売上!$54:$54,0)),0)</f>
        <v>0</v>
      </c>
      <c r="CE9" s="59">
        <f t="shared" si="10"/>
        <v>0</v>
      </c>
      <c r="CF9" s="54">
        <f>IFERROR(INDEX(集計pivot売上!$3:$22,MATCH(集計2022年度売上!$B9,集計pivot売上!$A$3:$A$22,0),MATCH(集計2022年度売上!CF$5,集計pivot売上!$3:$3,0)),0)</f>
        <v>0</v>
      </c>
      <c r="CG9" s="55">
        <f>IFERROR(INDEX(集計pivot売上!$28:$47,MATCH(集計2022年度売上!$B9,集計pivot売上!$A$28:$A$47,0),MATCH(集計2022年度売上!CF$5,集計pivot売上!$28:$28,0)),0)</f>
        <v>0</v>
      </c>
      <c r="CH9" s="56">
        <f>IFERROR(INDEX(集計pivot売上!$83:$103,MATCH(集計2022年度売上!$B9,集計pivot売上!$A$83:$A$103,0),MATCH(集計2022年度売上!CF$5,集計pivot売上!$83:$83,0)),0)</f>
        <v>0</v>
      </c>
      <c r="CI9" s="57">
        <f>IFERROR(INDEX(集計pivot売上!$177:$196,MATCH(集計2022年度売上!$B9,集計pivot売上!$A$177:$A$196,0),MATCH(集計2022年度売上!CF$5,集計pivot売上!$177:$177,0)),0)</f>
        <v>0</v>
      </c>
      <c r="CJ9" s="58">
        <f>IFERROR(INDEX(集計pivot売上!$151:$170,MATCH(集計2022年度売上!$B9,集計pivot売上!$A$151:$A$170,0),MATCH(集計2022年度売上!CF$5,集計pivot売上!$151:$151,0)),0)</f>
        <v>0</v>
      </c>
      <c r="CK9" s="104">
        <f>IFERROR(INDEX(集計pivot売上!$203:$222,MATCH(集計2022年度売上!$B9,集計pivot売上!$A$203:$A$222,0),MATCH(集計2022年度売上!CF$5,集計pivot売上!$203:$203,0)),0)</f>
        <v>0</v>
      </c>
      <c r="CL9" s="61">
        <f>IFERROR(INDEX(集計pivot売上!$54:$73,MATCH(集計2022年度売上!$B9,集計pivot売上!$A$54:$A$73,0),MATCH(集計2022年度売上!CF$5,集計pivot売上!$54:$54,0)),0)</f>
        <v>0</v>
      </c>
      <c r="CM9" s="59">
        <f t="shared" si="11"/>
        <v>0</v>
      </c>
      <c r="CN9" s="54">
        <f>IFERROR(INDEX(集計pivot売上!$3:$22,MATCH(集計2022年度売上!$B9,集計pivot売上!$A$3:$A$22,0),MATCH(集計2022年度売上!CN$5,集計pivot売上!$3:$3,0)),0)</f>
        <v>0</v>
      </c>
      <c r="CO9" s="55">
        <f>IFERROR(INDEX(集計pivot売上!$28:$47,MATCH(集計2022年度売上!$B9,集計pivot売上!$A$28:$A$47,0),MATCH(集計2022年度売上!CN$5,集計pivot売上!$28:$28,0)),0)</f>
        <v>0</v>
      </c>
      <c r="CP9" s="56">
        <f>IFERROR(INDEX(集計pivot売上!$83:$103,MATCH(集計2022年度売上!$B9,集計pivot売上!$A$83:$A$103,0),MATCH(集計2022年度売上!CN$5,集計pivot売上!$83:$83,0)),0)</f>
        <v>0</v>
      </c>
      <c r="CQ9" s="57">
        <f>IFERROR(INDEX(集計pivot売上!$177:$196,MATCH(集計2022年度売上!$B9,集計pivot売上!$A$177:$A$196,0),MATCH(集計2022年度売上!CN$5,集計pivot売上!$177:$177,0)),0)</f>
        <v>0</v>
      </c>
      <c r="CR9" s="58">
        <f>IFERROR(INDEX(集計pivot売上!$151:$170,MATCH(集計2022年度売上!$B9,集計pivot売上!$A$151:$A$170,0),MATCH(集計2022年度売上!CN$5,集計pivot売上!$151:$151,0)),0)</f>
        <v>0</v>
      </c>
      <c r="CS9" s="104">
        <f>IFERROR(INDEX(集計pivot売上!$203:$222,MATCH(集計2022年度売上!$B9,集計pivot売上!$A$203:$A$222,0),MATCH(集計2022年度売上!CN$5,集計pivot売上!$203:$203,0)),0)</f>
        <v>0</v>
      </c>
      <c r="CT9" s="61">
        <f>IFERROR(INDEX(集計pivot売上!$54:$73,MATCH(集計2022年度売上!$B9,集計pivot売上!$A$54:$A$73,0),MATCH(集計2022年度売上!CN$5,集計pivot売上!$54:$54,0)),0)</f>
        <v>0</v>
      </c>
      <c r="CU9" s="63">
        <f t="shared" si="12"/>
        <v>0</v>
      </c>
      <c r="CW9" t="str">
        <f t="shared" si="0"/>
        <v>連続式蒸留焼酎</v>
      </c>
      <c r="CX9" s="46">
        <f t="shared" si="13"/>
        <v>0</v>
      </c>
      <c r="CY9" s="46">
        <f t="shared" si="14"/>
        <v>0</v>
      </c>
      <c r="CZ9" s="46">
        <f t="shared" si="15"/>
        <v>0</v>
      </c>
      <c r="DA9" s="46">
        <f t="shared" si="16"/>
        <v>0</v>
      </c>
      <c r="DC9" s="46">
        <f t="shared" si="17"/>
        <v>0</v>
      </c>
      <c r="DD9" s="46">
        <f t="shared" si="18"/>
        <v>0</v>
      </c>
      <c r="DE9" s="46">
        <f t="shared" si="19"/>
        <v>0</v>
      </c>
      <c r="DF9" s="46">
        <f t="shared" si="20"/>
        <v>0</v>
      </c>
      <c r="DG9" s="46">
        <f t="shared" si="21"/>
        <v>0</v>
      </c>
    </row>
    <row r="10" spans="2:111" s="46" customFormat="1" x14ac:dyDescent="0.55000000000000004">
      <c r="B10" s="52" t="str">
        <f>'master（記入例）'!AL6</f>
        <v>単式蒸留焼酎</v>
      </c>
      <c r="C10" s="53">
        <v>8000</v>
      </c>
      <c r="D10" s="54">
        <f>IFERROR(INDEX(集計pivot売上!$3:$22,MATCH(集計2022年度売上!$B10,集計pivot売上!$A$3:$A$22,0),MATCH(集計2022年度売上!D$5,集計pivot売上!$3:$3,0)),0)</f>
        <v>0</v>
      </c>
      <c r="E10" s="55">
        <f>IFERROR(INDEX(集計pivot売上!$28:$47,MATCH(集計2022年度売上!$B10,集計pivot売上!$A$28:$A$47,0),MATCH(集計2022年度売上!D$5,集計pivot売上!$28:$28,0)),0)</f>
        <v>0</v>
      </c>
      <c r="F10" s="56">
        <f>IFERROR(INDEX(集計pivot売上!$83:$103,MATCH(集計2022年度売上!$B10,集計pivot売上!$A$83:$A$103,0),MATCH(集計2022年度売上!D$5,集計pivot売上!$83:$83,0)),0)</f>
        <v>0</v>
      </c>
      <c r="G10" s="57">
        <f>IFERROR(INDEX(集計pivot売上!$177:$196,MATCH(集計2022年度売上!$B10,集計pivot売上!$A$177:$A$196,0),MATCH(集計2022年度売上!D$5,集計pivot売上!$177:$177,0)),0)</f>
        <v>0</v>
      </c>
      <c r="H10" s="58">
        <f>IFERROR(INDEX(集計pivot売上!$151:$170,MATCH(集計2022年度売上!$B10,集計pivot売上!$A$151:$A$170,0),MATCH(集計2022年度売上!D$5,集計pivot売上!$151:$151,0)),0)</f>
        <v>0</v>
      </c>
      <c r="I10" s="104">
        <f>IFERROR(INDEX(集計pivot売上!$203:$222,MATCH(集計2022年度売上!$B10,集計pivot売上!$A$203:$A$222,0),MATCH(集計2022年度売上!D$5,集計pivot売上!$203:$203,0)),0)</f>
        <v>0</v>
      </c>
      <c r="J10" s="61">
        <f>IFERROR(INDEX(集計pivot売上!$54:$73,MATCH(集計2022年度売上!$B10,集計pivot売上!$A$54:$A$73,0),MATCH(集計2022年度売上!D$5,集計pivot売上!$54:$54,0)),0)</f>
        <v>0</v>
      </c>
      <c r="K10" s="59">
        <f t="shared" si="1"/>
        <v>8000</v>
      </c>
      <c r="L10" s="54">
        <f>IFERROR(INDEX(集計pivot売上!$3:$22,MATCH(集計2022年度売上!$B10,集計pivot売上!$A$3:$A$22,0),MATCH(集計2022年度売上!L$5,集計pivot売上!$3:$3,0)),0)</f>
        <v>0</v>
      </c>
      <c r="M10" s="55">
        <f>IFERROR(INDEX(集計pivot売上!$28:$47,MATCH(集計2022年度売上!$B10,集計pivot売上!$A$28:$A$47,0),MATCH(集計2022年度売上!L$5,集計pivot売上!$28:$28,0)),0)</f>
        <v>0</v>
      </c>
      <c r="N10" s="56">
        <f>IFERROR(INDEX(集計pivot売上!$83:$103,MATCH(集計2022年度売上!$B10,集計pivot売上!$A$83:$A$103,0),MATCH(集計2022年度売上!L$5,集計pivot売上!$83:$83,0)),0)</f>
        <v>0</v>
      </c>
      <c r="O10" s="57">
        <f>IFERROR(INDEX(集計pivot売上!$177:$196,MATCH(集計2022年度売上!$B10,集計pivot売上!$A$177:$A$196,0),MATCH(集計2022年度売上!L$5,集計pivot売上!$177:$177,0)),0)</f>
        <v>0</v>
      </c>
      <c r="P10" s="58">
        <f>IFERROR(INDEX(集計pivot売上!$151:$170,MATCH(集計2022年度売上!$B10,集計pivot売上!$A$151:$A$170,0),MATCH(集計2022年度売上!L$5,集計pivot売上!$151:$151,0)),0)</f>
        <v>0</v>
      </c>
      <c r="Q10" s="104">
        <f>IFERROR(INDEX(集計pivot売上!$203:$222,MATCH(集計2022年度売上!$B10,集計pivot売上!$A$203:$A$222,0),MATCH(集計2022年度売上!L$5,集計pivot売上!$203:$203,0)),0)</f>
        <v>0</v>
      </c>
      <c r="R10" s="61">
        <f>IFERROR(INDEX(集計pivot売上!$54:$73,MATCH(集計2022年度売上!$B10,集計pivot売上!$A$54:$A$73,0),MATCH(集計2022年度売上!L$5,集計pivot売上!$54:$54,0)),0)</f>
        <v>0</v>
      </c>
      <c r="S10" s="59">
        <f t="shared" si="2"/>
        <v>8000</v>
      </c>
      <c r="T10" s="54">
        <f>IFERROR(INDEX(集計pivot売上!$3:$22,MATCH(集計2022年度売上!$B10,集計pivot売上!$A$3:$A$22,0),MATCH(集計2022年度売上!T$5,集計pivot売上!$3:$3,0)),0)</f>
        <v>0</v>
      </c>
      <c r="U10" s="55">
        <f>IFERROR(INDEX(集計pivot売上!$28:$47,MATCH(集計2022年度売上!$B10,集計pivot売上!$A$28:$A$47,0),MATCH(集計2022年度売上!T$5,集計pivot売上!$28:$28,0)),0)</f>
        <v>0</v>
      </c>
      <c r="V10" s="56">
        <f>IFERROR(INDEX(集計pivot売上!$83:$103,MATCH(集計2022年度売上!$B10,集計pivot売上!$A$83:$A$103,0),MATCH(集計2022年度売上!T$5,集計pivot売上!$83:$83,0)),0)</f>
        <v>0</v>
      </c>
      <c r="W10" s="57">
        <f>IFERROR(INDEX(集計pivot売上!$177:$196,MATCH(集計2022年度売上!$B10,集計pivot売上!$A$177:$A$196,0),MATCH(集計2022年度売上!T$5,集計pivot売上!$177:$177,0)),0)</f>
        <v>0</v>
      </c>
      <c r="X10" s="58">
        <f>IFERROR(INDEX(集計pivot売上!$151:$170,MATCH(集計2022年度売上!$B10,集計pivot売上!$A$151:$A$170,0),MATCH(集計2022年度売上!T$5,集計pivot売上!$151:$151,0)),0)</f>
        <v>0</v>
      </c>
      <c r="Y10" s="104">
        <f>IFERROR(INDEX(集計pivot売上!$203:$222,MATCH(集計2022年度売上!$B10,集計pivot売上!$A$203:$A$222,0),MATCH(集計2022年度売上!T$5,集計pivot売上!$203:$203,0)),0)</f>
        <v>0</v>
      </c>
      <c r="Z10" s="61">
        <f>IFERROR(INDEX(集計pivot売上!$54:$73,MATCH(集計2022年度売上!$B10,集計pivot売上!$A$54:$A$73,0),MATCH(集計2022年度売上!T$5,集計pivot売上!$54:$54,0)),0)</f>
        <v>0</v>
      </c>
      <c r="AA10" s="59">
        <f t="shared" si="3"/>
        <v>8000</v>
      </c>
      <c r="AB10" s="54">
        <f>IFERROR(INDEX(集計pivot売上!$3:$22,MATCH(集計2022年度売上!$B10,集計pivot売上!$A$3:$A$22,0),MATCH(集計2022年度売上!AB$5,集計pivot売上!$3:$3,0)),0)</f>
        <v>0</v>
      </c>
      <c r="AC10" s="55">
        <f>IFERROR(INDEX(集計pivot売上!$28:$47,MATCH(集計2022年度売上!$B10,集計pivot売上!$A$28:$A$47,0),MATCH(集計2022年度売上!AB$5,集計pivot売上!$28:$28,0)),0)</f>
        <v>0</v>
      </c>
      <c r="AD10" s="56">
        <f>IFERROR(INDEX(集計pivot売上!$83:$103,MATCH(集計2022年度売上!$B10,集計pivot売上!$A$83:$A$103,0),MATCH(集計2022年度売上!AB$5,集計pivot売上!$83:$83,0)),0)</f>
        <v>0</v>
      </c>
      <c r="AE10" s="57">
        <f>IFERROR(INDEX(集計pivot売上!$177:$196,MATCH(集計2022年度売上!$B10,集計pivot売上!$A$177:$A$196,0),MATCH(集計2022年度売上!AB$5,集計pivot売上!$177:$177,0)),0)</f>
        <v>0</v>
      </c>
      <c r="AF10" s="58">
        <f>IFERROR(INDEX(集計pivot売上!$151:$170,MATCH(集計2022年度売上!$B10,集計pivot売上!$A$151:$A$170,0),MATCH(集計2022年度売上!AB$5,集計pivot売上!$151:$151,0)),0)</f>
        <v>0</v>
      </c>
      <c r="AG10" s="104">
        <f>IFERROR(INDEX(集計pivot売上!$203:$222,MATCH(集計2022年度売上!$B10,集計pivot売上!$A$203:$A$222,0),MATCH(集計2022年度売上!AB$5,集計pivot売上!$203:$203,0)),0)</f>
        <v>0</v>
      </c>
      <c r="AH10" s="61">
        <f>IFERROR(INDEX(集計pivot売上!$54:$73,MATCH(集計2022年度売上!$B10,集計pivot売上!$A$54:$A$73,0),MATCH(集計2022年度売上!AB$5,集計pivot売上!$54:$54,0)),0)</f>
        <v>0</v>
      </c>
      <c r="AI10" s="59">
        <f t="shared" si="4"/>
        <v>8000</v>
      </c>
      <c r="AJ10" s="54">
        <f>IFERROR(INDEX(集計pivot売上!$3:$22,MATCH(集計2022年度売上!$B10,集計pivot売上!$A$3:$A$22,0),MATCH(集計2022年度売上!AJ$5,集計pivot売上!$3:$3,0)),0)</f>
        <v>0</v>
      </c>
      <c r="AK10" s="55">
        <f>IFERROR(INDEX(集計pivot売上!$28:$47,MATCH(集計2022年度売上!$B10,集計pivot売上!$A$28:$A$47,0),MATCH(集計2022年度売上!AJ$5,集計pivot売上!$28:$28,0)),0)</f>
        <v>0</v>
      </c>
      <c r="AL10" s="56">
        <f>IFERROR(INDEX(集計pivot売上!$83:$103,MATCH(集計2022年度売上!$B10,集計pivot売上!$A$83:$A$103,0),MATCH(集計2022年度売上!AJ$5,集計pivot売上!$83:$83,0)),0)</f>
        <v>0</v>
      </c>
      <c r="AM10" s="57">
        <f>IFERROR(INDEX(集計pivot売上!$177:$196,MATCH(集計2022年度売上!$B10,集計pivot売上!$A$177:$A$196,0),MATCH(集計2022年度売上!AJ$5,集計pivot売上!$177:$177,0)),0)</f>
        <v>0</v>
      </c>
      <c r="AN10" s="58">
        <f>IFERROR(INDEX(集計pivot売上!$151:$170,MATCH(集計2022年度売上!$B10,集計pivot売上!$A$151:$A$170,0),MATCH(集計2022年度売上!AJ$5,集計pivot売上!$151:$151,0)),0)</f>
        <v>0</v>
      </c>
      <c r="AO10" s="104">
        <f>IFERROR(INDEX(集計pivot売上!$203:$222,MATCH(集計2022年度売上!$B10,集計pivot売上!$A$203:$A$222,0),MATCH(集計2022年度売上!AJ$5,集計pivot売上!$203:$203,0)),0)</f>
        <v>0</v>
      </c>
      <c r="AP10" s="61">
        <f>IFERROR(INDEX(集計pivot売上!$54:$73,MATCH(集計2022年度売上!$B10,集計pivot売上!$A$54:$A$73,0),MATCH(集計2022年度売上!AJ$5,集計pivot売上!$54:$54,0)),0)</f>
        <v>0</v>
      </c>
      <c r="AQ10" s="59">
        <f t="shared" si="5"/>
        <v>8000</v>
      </c>
      <c r="AR10" s="54">
        <f>IFERROR(INDEX(集計pivot売上!$3:$22,MATCH(集計2022年度売上!$B10,集計pivot売上!$A$3:$A$22,0),MATCH(集計2022年度売上!AR$5,集計pivot売上!$3:$3,0)),0)</f>
        <v>0</v>
      </c>
      <c r="AS10" s="55">
        <f>IFERROR(INDEX(集計pivot売上!$28:$47,MATCH(集計2022年度売上!$B10,集計pivot売上!$A$28:$A$47,0),MATCH(集計2022年度売上!AR$5,集計pivot売上!$28:$28,0)),0)</f>
        <v>0</v>
      </c>
      <c r="AT10" s="56">
        <f>IFERROR(INDEX(集計pivot売上!$83:$103,MATCH(集計2022年度売上!$B10,集計pivot売上!$A$83:$A$103,0),MATCH(集計2022年度売上!AR$5,集計pivot売上!$83:$83,0)),0)</f>
        <v>0</v>
      </c>
      <c r="AU10" s="57">
        <f>IFERROR(INDEX(集計pivot売上!$177:$196,MATCH(集計2022年度売上!$B10,集計pivot売上!$A$177:$A$196,0),MATCH(集計2022年度売上!AR$5,集計pivot売上!$177:$177,0)),0)</f>
        <v>0</v>
      </c>
      <c r="AV10" s="58">
        <f>IFERROR(INDEX(集計pivot売上!$151:$170,MATCH(集計2022年度売上!$B10,集計pivot売上!$A$151:$A$170,0),MATCH(集計2022年度売上!AR$5,集計pivot売上!$151:$151,0)),0)</f>
        <v>0</v>
      </c>
      <c r="AW10" s="104">
        <f>IFERROR(INDEX(集計pivot売上!$203:$222,MATCH(集計2022年度売上!$B10,集計pivot売上!$A$203:$A$222,0),MATCH(集計2022年度売上!AR$5,集計pivot売上!$203:$203,0)),0)</f>
        <v>0</v>
      </c>
      <c r="AX10" s="61">
        <f>IFERROR(INDEX(集計pivot売上!$54:$73,MATCH(集計2022年度売上!$B10,集計pivot売上!$A$54:$A$73,0),MATCH(集計2022年度売上!AR$5,集計pivot売上!$54:$54,0)),0)</f>
        <v>0</v>
      </c>
      <c r="AY10" s="59">
        <f t="shared" si="6"/>
        <v>8000</v>
      </c>
      <c r="AZ10" s="54">
        <f>IFERROR(INDEX(集計pivot売上!$3:$22,MATCH(集計2022年度売上!$B10,集計pivot売上!$A$3:$A$22,0),MATCH(集計2022年度売上!AZ$5,集計pivot売上!$3:$3,0)),0)</f>
        <v>0</v>
      </c>
      <c r="BA10" s="55">
        <f>IFERROR(INDEX(集計pivot売上!$28:$47,MATCH(集計2022年度売上!$B10,集計pivot売上!$A$28:$A$47,0),MATCH(集計2022年度売上!AZ$5,集計pivot売上!$28:$28,0)),0)</f>
        <v>0</v>
      </c>
      <c r="BB10" s="56">
        <f>IFERROR(INDEX(集計pivot売上!$83:$103,MATCH(集計2022年度売上!$B10,集計pivot売上!$A$83:$A$103,0),MATCH(集計2022年度売上!AZ$5,集計pivot売上!$83:$83,0)),0)</f>
        <v>0</v>
      </c>
      <c r="BC10" s="57">
        <f>IFERROR(INDEX(集計pivot売上!$177:$196,MATCH(集計2022年度売上!$B10,集計pivot売上!$A$177:$A$196,0),MATCH(集計2022年度売上!AZ$5,集計pivot売上!$177:$177,0)),0)</f>
        <v>0</v>
      </c>
      <c r="BD10" s="58">
        <f>IFERROR(INDEX(集計pivot売上!$151:$170,MATCH(集計2022年度売上!$B10,集計pivot売上!$A$151:$A$170,0),MATCH(集計2022年度売上!AZ$5,集計pivot売上!$151:$151,0)),0)</f>
        <v>0</v>
      </c>
      <c r="BE10" s="104">
        <f>IFERROR(INDEX(集計pivot売上!$203:$222,MATCH(集計2022年度売上!$B10,集計pivot売上!$A$203:$A$222,0),MATCH(集計2022年度売上!AZ$5,集計pivot売上!$203:$203,0)),0)</f>
        <v>0</v>
      </c>
      <c r="BF10" s="61">
        <f>IFERROR(INDEX(集計pivot売上!$54:$73,MATCH(集計2022年度売上!$B10,集計pivot売上!$A$54:$A$73,0),MATCH(集計2022年度売上!AZ$5,集計pivot売上!$54:$54,0)),0)</f>
        <v>0</v>
      </c>
      <c r="BG10" s="59">
        <f t="shared" si="7"/>
        <v>8000</v>
      </c>
      <c r="BH10" s="54">
        <f>IFERROR(INDEX(集計pivot売上!$3:$22,MATCH(集計2022年度売上!$B10,集計pivot売上!$A$3:$A$22,0),MATCH(集計2022年度売上!BH$5,集計pivot売上!$3:$3,0)),0)</f>
        <v>0</v>
      </c>
      <c r="BI10" s="55">
        <f>IFERROR(INDEX(集計pivot売上!$28:$47,MATCH(集計2022年度売上!$B10,集計pivot売上!$A$28:$A$47,0),MATCH(集計2022年度売上!BH$5,集計pivot売上!$28:$28,0)),0)</f>
        <v>0</v>
      </c>
      <c r="BJ10" s="56">
        <f>IFERROR(INDEX(集計pivot売上!$83:$103,MATCH(集計2022年度売上!$B10,集計pivot売上!$A$83:$A$103,0),MATCH(集計2022年度売上!BH$5,集計pivot売上!$83:$83,0)),0)</f>
        <v>0</v>
      </c>
      <c r="BK10" s="57">
        <f>IFERROR(INDEX(集計pivot売上!$177:$196,MATCH(集計2022年度売上!$B10,集計pivot売上!$A$177:$A$196,0),MATCH(集計2022年度売上!BH$5,集計pivot売上!$177:$177,0)),0)</f>
        <v>0</v>
      </c>
      <c r="BL10" s="58">
        <f>IFERROR(INDEX(集計pivot売上!$151:$170,MATCH(集計2022年度売上!$B10,集計pivot売上!$A$151:$A$170,0),MATCH(集計2022年度売上!BH$5,集計pivot売上!$151:$151,0)),0)</f>
        <v>0</v>
      </c>
      <c r="BM10" s="104">
        <f>IFERROR(INDEX(集計pivot売上!$203:$222,MATCH(集計2022年度売上!$B10,集計pivot売上!$A$203:$A$222,0),MATCH(集計2022年度売上!BH$5,集計pivot売上!$203:$203,0)),0)</f>
        <v>0</v>
      </c>
      <c r="BN10" s="61">
        <f>IFERROR(INDEX(集計pivot売上!$54:$73,MATCH(集計2022年度売上!$B10,集計pivot売上!$A$54:$A$73,0),MATCH(集計2022年度売上!BH$5,集計pivot売上!$54:$54,0)),0)</f>
        <v>0</v>
      </c>
      <c r="BO10" s="59">
        <f t="shared" si="8"/>
        <v>8000</v>
      </c>
      <c r="BP10" s="54">
        <f>IFERROR(INDEX(集計pivot売上!$3:$22,MATCH(集計2022年度売上!$B10,集計pivot売上!$A$3:$A$22,0),MATCH(集計2022年度売上!BP$5,集計pivot売上!$3:$3,0)),0)</f>
        <v>0</v>
      </c>
      <c r="BQ10" s="55">
        <f>IFERROR(INDEX(集計pivot売上!$28:$47,MATCH(集計2022年度売上!$B10,集計pivot売上!$A$28:$A$47,0),MATCH(集計2022年度売上!BP$5,集計pivot売上!$28:$28,0)),0)</f>
        <v>0</v>
      </c>
      <c r="BR10" s="56">
        <f>IFERROR(INDEX(集計pivot売上!$83:$103,MATCH(集計2022年度売上!$B10,集計pivot売上!$A$83:$A$103,0),MATCH(集計2022年度売上!BP$5,集計pivot売上!$83:$83,0)),0)</f>
        <v>0</v>
      </c>
      <c r="BS10" s="57">
        <f>IFERROR(INDEX(集計pivot売上!$177:$196,MATCH(集計2022年度売上!$B10,集計pivot売上!$A$177:$A$196,0),MATCH(集計2022年度売上!BP$5,集計pivot売上!$177:$177,0)),0)</f>
        <v>0</v>
      </c>
      <c r="BT10" s="58">
        <f>IFERROR(INDEX(集計pivot売上!$151:$170,MATCH(集計2022年度売上!$B10,集計pivot売上!$A$151:$A$170,0),MATCH(集計2022年度売上!BP$5,集計pivot売上!$151:$151,0)),0)</f>
        <v>0</v>
      </c>
      <c r="BU10" s="104">
        <f>IFERROR(INDEX(集計pivot売上!$203:$222,MATCH(集計2022年度売上!$B10,集計pivot売上!$A$203:$A$222,0),MATCH(集計2022年度売上!BP$5,集計pivot売上!$203:$203,0)),0)</f>
        <v>0</v>
      </c>
      <c r="BV10" s="61">
        <f>IFERROR(INDEX(集計pivot売上!$54:$73,MATCH(集計2022年度売上!$B10,集計pivot売上!$A$54:$A$73,0),MATCH(集計2022年度売上!BP$5,集計pivot売上!$54:$54,0)),0)</f>
        <v>0</v>
      </c>
      <c r="BW10" s="59">
        <f t="shared" si="9"/>
        <v>8000</v>
      </c>
      <c r="BX10" s="54">
        <f>IFERROR(INDEX(集計pivot売上!$3:$22,MATCH(集計2022年度売上!$B10,集計pivot売上!$A$3:$A$22,0),MATCH(集計2022年度売上!BX$5,集計pivot売上!$3:$3,0)),0)</f>
        <v>0</v>
      </c>
      <c r="BY10" s="55">
        <f>IFERROR(INDEX(集計pivot売上!$28:$47,MATCH(集計2022年度売上!$B10,集計pivot売上!$A$28:$A$47,0),MATCH(集計2022年度売上!BX$5,集計pivot売上!$28:$28,0)),0)</f>
        <v>0</v>
      </c>
      <c r="BZ10" s="56">
        <f>IFERROR(INDEX(集計pivot売上!$83:$103,MATCH(集計2022年度売上!$B10,集計pivot売上!$A$83:$A$103,0),MATCH(集計2022年度売上!BX$5,集計pivot売上!$83:$83,0)),0)</f>
        <v>0</v>
      </c>
      <c r="CA10" s="57">
        <f>IFERROR(INDEX(集計pivot売上!$177:$196,MATCH(集計2022年度売上!$B10,集計pivot売上!$A$177:$A$196,0),MATCH(集計2022年度売上!BX$5,集計pivot売上!$177:$177,0)),0)</f>
        <v>0</v>
      </c>
      <c r="CB10" s="58">
        <f>IFERROR(INDEX(集計pivot売上!$151:$170,MATCH(集計2022年度売上!$B10,集計pivot売上!$A$151:$A$170,0),MATCH(集計2022年度売上!BX$5,集計pivot売上!$151:$151,0)),0)</f>
        <v>0</v>
      </c>
      <c r="CC10" s="104">
        <f>IFERROR(INDEX(集計pivot売上!$203:$222,MATCH(集計2022年度売上!$B10,集計pivot売上!$A$203:$A$222,0),MATCH(集計2022年度売上!BX$5,集計pivot売上!$203:$203,0)),0)</f>
        <v>0</v>
      </c>
      <c r="CD10" s="61">
        <f>IFERROR(INDEX(集計pivot売上!$54:$73,MATCH(集計2022年度売上!$B10,集計pivot売上!$A$54:$A$73,0),MATCH(集計2022年度売上!BX$5,集計pivot売上!$54:$54,0)),0)</f>
        <v>0</v>
      </c>
      <c r="CE10" s="59">
        <f t="shared" si="10"/>
        <v>8000</v>
      </c>
      <c r="CF10" s="54">
        <f>IFERROR(INDEX(集計pivot売上!$3:$22,MATCH(集計2022年度売上!$B10,集計pivot売上!$A$3:$A$22,0),MATCH(集計2022年度売上!CF$5,集計pivot売上!$3:$3,0)),0)</f>
        <v>0</v>
      </c>
      <c r="CG10" s="55">
        <f>IFERROR(INDEX(集計pivot売上!$28:$47,MATCH(集計2022年度売上!$B10,集計pivot売上!$A$28:$A$47,0),MATCH(集計2022年度売上!CF$5,集計pivot売上!$28:$28,0)),0)</f>
        <v>0</v>
      </c>
      <c r="CH10" s="56">
        <f>IFERROR(INDEX(集計pivot売上!$83:$103,MATCH(集計2022年度売上!$B10,集計pivot売上!$A$83:$A$103,0),MATCH(集計2022年度売上!CF$5,集計pivot売上!$83:$83,0)),0)</f>
        <v>0</v>
      </c>
      <c r="CI10" s="57">
        <f>IFERROR(INDEX(集計pivot売上!$177:$196,MATCH(集計2022年度売上!$B10,集計pivot売上!$A$177:$A$196,0),MATCH(集計2022年度売上!CF$5,集計pivot売上!$177:$177,0)),0)</f>
        <v>0</v>
      </c>
      <c r="CJ10" s="58">
        <f>IFERROR(INDEX(集計pivot売上!$151:$170,MATCH(集計2022年度売上!$B10,集計pivot売上!$A$151:$A$170,0),MATCH(集計2022年度売上!CF$5,集計pivot売上!$151:$151,0)),0)</f>
        <v>0</v>
      </c>
      <c r="CK10" s="104">
        <f>IFERROR(INDEX(集計pivot売上!$203:$222,MATCH(集計2022年度売上!$B10,集計pivot売上!$A$203:$A$222,0),MATCH(集計2022年度売上!CF$5,集計pivot売上!$203:$203,0)),0)</f>
        <v>0</v>
      </c>
      <c r="CL10" s="61">
        <f>IFERROR(INDEX(集計pivot売上!$54:$73,MATCH(集計2022年度売上!$B10,集計pivot売上!$A$54:$A$73,0),MATCH(集計2022年度売上!CF$5,集計pivot売上!$54:$54,0)),0)</f>
        <v>0</v>
      </c>
      <c r="CM10" s="59">
        <f t="shared" si="11"/>
        <v>8000</v>
      </c>
      <c r="CN10" s="54">
        <f>IFERROR(INDEX(集計pivot売上!$3:$22,MATCH(集計2022年度売上!$B10,集計pivot売上!$A$3:$A$22,0),MATCH(集計2022年度売上!CN$5,集計pivot売上!$3:$3,0)),0)</f>
        <v>0</v>
      </c>
      <c r="CO10" s="55">
        <f>IFERROR(INDEX(集計pivot売上!$28:$47,MATCH(集計2022年度売上!$B10,集計pivot売上!$A$28:$A$47,0),MATCH(集計2022年度売上!CN$5,集計pivot売上!$28:$28,0)),0)</f>
        <v>0</v>
      </c>
      <c r="CP10" s="56">
        <f>IFERROR(INDEX(集計pivot売上!$83:$103,MATCH(集計2022年度売上!$B10,集計pivot売上!$A$83:$A$103,0),MATCH(集計2022年度売上!CN$5,集計pivot売上!$83:$83,0)),0)</f>
        <v>0</v>
      </c>
      <c r="CQ10" s="57">
        <f>IFERROR(INDEX(集計pivot売上!$177:$196,MATCH(集計2022年度売上!$B10,集計pivot売上!$A$177:$A$196,0),MATCH(集計2022年度売上!CN$5,集計pivot売上!$177:$177,0)),0)</f>
        <v>0</v>
      </c>
      <c r="CR10" s="58">
        <f>IFERROR(INDEX(集計pivot売上!$151:$170,MATCH(集計2022年度売上!$B10,集計pivot売上!$A$151:$A$170,0),MATCH(集計2022年度売上!CN$5,集計pivot売上!$151:$151,0)),0)</f>
        <v>0</v>
      </c>
      <c r="CS10" s="104">
        <f>IFERROR(INDEX(集計pivot売上!$203:$222,MATCH(集計2022年度売上!$B10,集計pivot売上!$A$203:$A$222,0),MATCH(集計2022年度売上!CN$5,集計pivot売上!$203:$203,0)),0)</f>
        <v>0</v>
      </c>
      <c r="CT10" s="61">
        <f>IFERROR(INDEX(集計pivot売上!$54:$73,MATCH(集計2022年度売上!$B10,集計pivot売上!$A$54:$A$73,0),MATCH(集計2022年度売上!CN$5,集計pivot売上!$54:$54,0)),0)</f>
        <v>0</v>
      </c>
      <c r="CU10" s="63">
        <f t="shared" si="12"/>
        <v>8000</v>
      </c>
      <c r="CW10" t="str">
        <f t="shared" si="0"/>
        <v>単式蒸留焼酎</v>
      </c>
      <c r="CX10" s="46">
        <f t="shared" si="13"/>
        <v>8000</v>
      </c>
      <c r="CY10" s="46">
        <f t="shared" si="14"/>
        <v>0</v>
      </c>
      <c r="CZ10" s="46">
        <f t="shared" si="15"/>
        <v>0</v>
      </c>
      <c r="DA10" s="46">
        <f t="shared" si="16"/>
        <v>8000</v>
      </c>
      <c r="DC10" s="46">
        <f t="shared" si="17"/>
        <v>8000</v>
      </c>
      <c r="DD10" s="46">
        <f t="shared" si="18"/>
        <v>0</v>
      </c>
      <c r="DE10" s="46">
        <f t="shared" si="19"/>
        <v>0</v>
      </c>
      <c r="DF10" s="46">
        <f t="shared" si="20"/>
        <v>8000</v>
      </c>
      <c r="DG10" s="46">
        <f t="shared" si="21"/>
        <v>0</v>
      </c>
    </row>
    <row r="11" spans="2:111" s="46" customFormat="1" x14ac:dyDescent="0.55000000000000004">
      <c r="B11" s="52" t="str">
        <f>'master（記入例）'!AL7</f>
        <v>みりん</v>
      </c>
      <c r="C11" s="53">
        <v>0</v>
      </c>
      <c r="D11" s="54">
        <f>IFERROR(INDEX(集計pivot売上!$3:$22,MATCH(集計2022年度売上!$B11,集計pivot売上!$A$3:$A$22,0),MATCH(集計2022年度売上!D$5,集計pivot売上!$3:$3,0)),0)</f>
        <v>0</v>
      </c>
      <c r="E11" s="55">
        <f>IFERROR(INDEX(集計pivot売上!$28:$47,MATCH(集計2022年度売上!$B11,集計pivot売上!$A$28:$A$47,0),MATCH(集計2022年度売上!D$5,集計pivot売上!$28:$28,0)),0)</f>
        <v>0</v>
      </c>
      <c r="F11" s="56">
        <f>IFERROR(INDEX(集計pivot売上!$83:$103,MATCH(集計2022年度売上!$B11,集計pivot売上!$A$83:$A$103,0),MATCH(集計2022年度売上!D$5,集計pivot売上!$83:$83,0)),0)</f>
        <v>0</v>
      </c>
      <c r="G11" s="57">
        <f>IFERROR(INDEX(集計pivot売上!$177:$196,MATCH(集計2022年度売上!$B11,集計pivot売上!$A$177:$A$196,0),MATCH(集計2022年度売上!D$5,集計pivot売上!$177:$177,0)),0)</f>
        <v>0</v>
      </c>
      <c r="H11" s="58">
        <f>IFERROR(INDEX(集計pivot売上!$151:$170,MATCH(集計2022年度売上!$B11,集計pivot売上!$A$151:$A$170,0),MATCH(集計2022年度売上!D$5,集計pivot売上!$151:$151,0)),0)</f>
        <v>0</v>
      </c>
      <c r="I11" s="104">
        <f>IFERROR(INDEX(集計pivot売上!$203:$222,MATCH(集計2022年度売上!$B11,集計pivot売上!$A$203:$A$222,0),MATCH(集計2022年度売上!D$5,集計pivot売上!$203:$203,0)),0)</f>
        <v>0</v>
      </c>
      <c r="J11" s="61">
        <f>IFERROR(INDEX(集計pivot売上!$54:$73,MATCH(集計2022年度売上!$B11,集計pivot売上!$A$54:$A$73,0),MATCH(集計2022年度売上!D$5,集計pivot売上!$54:$54,0)),0)</f>
        <v>0</v>
      </c>
      <c r="K11" s="59">
        <f t="shared" si="1"/>
        <v>0</v>
      </c>
      <c r="L11" s="54">
        <f>IFERROR(INDEX(集計pivot売上!$3:$22,MATCH(集計2022年度売上!$B11,集計pivot売上!$A$3:$A$22,0),MATCH(集計2022年度売上!L$5,集計pivot売上!$3:$3,0)),0)</f>
        <v>0</v>
      </c>
      <c r="M11" s="55">
        <f>IFERROR(INDEX(集計pivot売上!$28:$47,MATCH(集計2022年度売上!$B11,集計pivot売上!$A$28:$A$47,0),MATCH(集計2022年度売上!L$5,集計pivot売上!$28:$28,0)),0)</f>
        <v>0</v>
      </c>
      <c r="N11" s="56">
        <f>IFERROR(INDEX(集計pivot売上!$83:$103,MATCH(集計2022年度売上!$B11,集計pivot売上!$A$83:$A$103,0),MATCH(集計2022年度売上!L$5,集計pivot売上!$83:$83,0)),0)</f>
        <v>0</v>
      </c>
      <c r="O11" s="57">
        <f>IFERROR(INDEX(集計pivot売上!$177:$196,MATCH(集計2022年度売上!$B11,集計pivot売上!$A$177:$A$196,0),MATCH(集計2022年度売上!L$5,集計pivot売上!$177:$177,0)),0)</f>
        <v>0</v>
      </c>
      <c r="P11" s="58">
        <f>IFERROR(INDEX(集計pivot売上!$151:$170,MATCH(集計2022年度売上!$B11,集計pivot売上!$A$151:$A$170,0),MATCH(集計2022年度売上!L$5,集計pivot売上!$151:$151,0)),0)</f>
        <v>0</v>
      </c>
      <c r="Q11" s="104">
        <f>IFERROR(INDEX(集計pivot売上!$203:$222,MATCH(集計2022年度売上!$B11,集計pivot売上!$A$203:$A$222,0),MATCH(集計2022年度売上!L$5,集計pivot売上!$203:$203,0)),0)</f>
        <v>0</v>
      </c>
      <c r="R11" s="61">
        <f>IFERROR(INDEX(集計pivot売上!$54:$73,MATCH(集計2022年度売上!$B11,集計pivot売上!$A$54:$A$73,0),MATCH(集計2022年度売上!L$5,集計pivot売上!$54:$54,0)),0)</f>
        <v>0</v>
      </c>
      <c r="S11" s="59">
        <f t="shared" si="2"/>
        <v>0</v>
      </c>
      <c r="T11" s="54">
        <f>IFERROR(INDEX(集計pivot売上!$3:$22,MATCH(集計2022年度売上!$B11,集計pivot売上!$A$3:$A$22,0),MATCH(集計2022年度売上!T$5,集計pivot売上!$3:$3,0)),0)</f>
        <v>0</v>
      </c>
      <c r="U11" s="55">
        <f>IFERROR(INDEX(集計pivot売上!$28:$47,MATCH(集計2022年度売上!$B11,集計pivot売上!$A$28:$A$47,0),MATCH(集計2022年度売上!T$5,集計pivot売上!$28:$28,0)),0)</f>
        <v>0</v>
      </c>
      <c r="V11" s="56">
        <f>IFERROR(INDEX(集計pivot売上!$83:$103,MATCH(集計2022年度売上!$B11,集計pivot売上!$A$83:$A$103,0),MATCH(集計2022年度売上!T$5,集計pivot売上!$83:$83,0)),0)</f>
        <v>0</v>
      </c>
      <c r="W11" s="57">
        <f>IFERROR(INDEX(集計pivot売上!$177:$196,MATCH(集計2022年度売上!$B11,集計pivot売上!$A$177:$A$196,0),MATCH(集計2022年度売上!T$5,集計pivot売上!$177:$177,0)),0)</f>
        <v>0</v>
      </c>
      <c r="X11" s="58">
        <f>IFERROR(INDEX(集計pivot売上!$151:$170,MATCH(集計2022年度売上!$B11,集計pivot売上!$A$151:$A$170,0),MATCH(集計2022年度売上!T$5,集計pivot売上!$151:$151,0)),0)</f>
        <v>0</v>
      </c>
      <c r="Y11" s="104">
        <f>IFERROR(INDEX(集計pivot売上!$203:$222,MATCH(集計2022年度売上!$B11,集計pivot売上!$A$203:$A$222,0),MATCH(集計2022年度売上!T$5,集計pivot売上!$203:$203,0)),0)</f>
        <v>0</v>
      </c>
      <c r="Z11" s="61">
        <f>IFERROR(INDEX(集計pivot売上!$54:$73,MATCH(集計2022年度売上!$B11,集計pivot売上!$A$54:$A$73,0),MATCH(集計2022年度売上!T$5,集計pivot売上!$54:$54,0)),0)</f>
        <v>0</v>
      </c>
      <c r="AA11" s="59">
        <f t="shared" si="3"/>
        <v>0</v>
      </c>
      <c r="AB11" s="54">
        <f>IFERROR(INDEX(集計pivot売上!$3:$22,MATCH(集計2022年度売上!$B11,集計pivot売上!$A$3:$A$22,0),MATCH(集計2022年度売上!AB$5,集計pivot売上!$3:$3,0)),0)</f>
        <v>0</v>
      </c>
      <c r="AC11" s="55">
        <f>IFERROR(INDEX(集計pivot売上!$28:$47,MATCH(集計2022年度売上!$B11,集計pivot売上!$A$28:$A$47,0),MATCH(集計2022年度売上!AB$5,集計pivot売上!$28:$28,0)),0)</f>
        <v>0</v>
      </c>
      <c r="AD11" s="56">
        <f>IFERROR(INDEX(集計pivot売上!$83:$103,MATCH(集計2022年度売上!$B11,集計pivot売上!$A$83:$A$103,0),MATCH(集計2022年度売上!AB$5,集計pivot売上!$83:$83,0)),0)</f>
        <v>0</v>
      </c>
      <c r="AE11" s="57">
        <f>IFERROR(INDEX(集計pivot売上!$177:$196,MATCH(集計2022年度売上!$B11,集計pivot売上!$A$177:$A$196,0),MATCH(集計2022年度売上!AB$5,集計pivot売上!$177:$177,0)),0)</f>
        <v>0</v>
      </c>
      <c r="AF11" s="58">
        <f>IFERROR(INDEX(集計pivot売上!$151:$170,MATCH(集計2022年度売上!$B11,集計pivot売上!$A$151:$A$170,0),MATCH(集計2022年度売上!AB$5,集計pivot売上!$151:$151,0)),0)</f>
        <v>0</v>
      </c>
      <c r="AG11" s="104">
        <f>IFERROR(INDEX(集計pivot売上!$203:$222,MATCH(集計2022年度売上!$B11,集計pivot売上!$A$203:$A$222,0),MATCH(集計2022年度売上!AB$5,集計pivot売上!$203:$203,0)),0)</f>
        <v>0</v>
      </c>
      <c r="AH11" s="61">
        <f>IFERROR(INDEX(集計pivot売上!$54:$73,MATCH(集計2022年度売上!$B11,集計pivot売上!$A$54:$A$73,0),MATCH(集計2022年度売上!AB$5,集計pivot売上!$54:$54,0)),0)</f>
        <v>0</v>
      </c>
      <c r="AI11" s="59">
        <f t="shared" si="4"/>
        <v>0</v>
      </c>
      <c r="AJ11" s="54">
        <f>IFERROR(INDEX(集計pivot売上!$3:$22,MATCH(集計2022年度売上!$B11,集計pivot売上!$A$3:$A$22,0),MATCH(集計2022年度売上!AJ$5,集計pivot売上!$3:$3,0)),0)</f>
        <v>0</v>
      </c>
      <c r="AK11" s="55">
        <f>IFERROR(INDEX(集計pivot売上!$28:$47,MATCH(集計2022年度売上!$B11,集計pivot売上!$A$28:$A$47,0),MATCH(集計2022年度売上!AJ$5,集計pivot売上!$28:$28,0)),0)</f>
        <v>0</v>
      </c>
      <c r="AL11" s="56">
        <f>IFERROR(INDEX(集計pivot売上!$83:$103,MATCH(集計2022年度売上!$B11,集計pivot売上!$A$83:$A$103,0),MATCH(集計2022年度売上!AJ$5,集計pivot売上!$83:$83,0)),0)</f>
        <v>0</v>
      </c>
      <c r="AM11" s="57">
        <f>IFERROR(INDEX(集計pivot売上!$177:$196,MATCH(集計2022年度売上!$B11,集計pivot売上!$A$177:$A$196,0),MATCH(集計2022年度売上!AJ$5,集計pivot売上!$177:$177,0)),0)</f>
        <v>0</v>
      </c>
      <c r="AN11" s="58">
        <f>IFERROR(INDEX(集計pivot売上!$151:$170,MATCH(集計2022年度売上!$B11,集計pivot売上!$A$151:$A$170,0),MATCH(集計2022年度売上!AJ$5,集計pivot売上!$151:$151,0)),0)</f>
        <v>0</v>
      </c>
      <c r="AO11" s="104">
        <f>IFERROR(INDEX(集計pivot売上!$203:$222,MATCH(集計2022年度売上!$B11,集計pivot売上!$A$203:$A$222,0),MATCH(集計2022年度売上!AJ$5,集計pivot売上!$203:$203,0)),0)</f>
        <v>0</v>
      </c>
      <c r="AP11" s="61">
        <f>IFERROR(INDEX(集計pivot売上!$54:$73,MATCH(集計2022年度売上!$B11,集計pivot売上!$A$54:$A$73,0),MATCH(集計2022年度売上!AJ$5,集計pivot売上!$54:$54,0)),0)</f>
        <v>0</v>
      </c>
      <c r="AQ11" s="59">
        <f t="shared" si="5"/>
        <v>0</v>
      </c>
      <c r="AR11" s="54">
        <f>IFERROR(INDEX(集計pivot売上!$3:$22,MATCH(集計2022年度売上!$B11,集計pivot売上!$A$3:$A$22,0),MATCH(集計2022年度売上!AR$5,集計pivot売上!$3:$3,0)),0)</f>
        <v>0</v>
      </c>
      <c r="AS11" s="55">
        <f>IFERROR(INDEX(集計pivot売上!$28:$47,MATCH(集計2022年度売上!$B11,集計pivot売上!$A$28:$A$47,0),MATCH(集計2022年度売上!AR$5,集計pivot売上!$28:$28,0)),0)</f>
        <v>0</v>
      </c>
      <c r="AT11" s="56">
        <f>IFERROR(INDEX(集計pivot売上!$83:$103,MATCH(集計2022年度売上!$B11,集計pivot売上!$A$83:$A$103,0),MATCH(集計2022年度売上!AR$5,集計pivot売上!$83:$83,0)),0)</f>
        <v>0</v>
      </c>
      <c r="AU11" s="57">
        <f>IFERROR(INDEX(集計pivot売上!$177:$196,MATCH(集計2022年度売上!$B11,集計pivot売上!$A$177:$A$196,0),MATCH(集計2022年度売上!AR$5,集計pivot売上!$177:$177,0)),0)</f>
        <v>0</v>
      </c>
      <c r="AV11" s="58">
        <f>IFERROR(INDEX(集計pivot売上!$151:$170,MATCH(集計2022年度売上!$B11,集計pivot売上!$A$151:$A$170,0),MATCH(集計2022年度売上!AR$5,集計pivot売上!$151:$151,0)),0)</f>
        <v>0</v>
      </c>
      <c r="AW11" s="104">
        <f>IFERROR(INDEX(集計pivot売上!$203:$222,MATCH(集計2022年度売上!$B11,集計pivot売上!$A$203:$A$222,0),MATCH(集計2022年度売上!AR$5,集計pivot売上!$203:$203,0)),0)</f>
        <v>0</v>
      </c>
      <c r="AX11" s="61">
        <f>IFERROR(INDEX(集計pivot売上!$54:$73,MATCH(集計2022年度売上!$B11,集計pivot売上!$A$54:$A$73,0),MATCH(集計2022年度売上!AR$5,集計pivot売上!$54:$54,0)),0)</f>
        <v>0</v>
      </c>
      <c r="AY11" s="59">
        <f t="shared" si="6"/>
        <v>0</v>
      </c>
      <c r="AZ11" s="54">
        <f>IFERROR(INDEX(集計pivot売上!$3:$22,MATCH(集計2022年度売上!$B11,集計pivot売上!$A$3:$A$22,0),MATCH(集計2022年度売上!AZ$5,集計pivot売上!$3:$3,0)),0)</f>
        <v>0</v>
      </c>
      <c r="BA11" s="55">
        <f>IFERROR(INDEX(集計pivot売上!$28:$47,MATCH(集計2022年度売上!$B11,集計pivot売上!$A$28:$A$47,0),MATCH(集計2022年度売上!AZ$5,集計pivot売上!$28:$28,0)),0)</f>
        <v>0</v>
      </c>
      <c r="BB11" s="56">
        <f>IFERROR(INDEX(集計pivot売上!$83:$103,MATCH(集計2022年度売上!$B11,集計pivot売上!$A$83:$A$103,0),MATCH(集計2022年度売上!AZ$5,集計pivot売上!$83:$83,0)),0)</f>
        <v>0</v>
      </c>
      <c r="BC11" s="57">
        <f>IFERROR(INDEX(集計pivot売上!$177:$196,MATCH(集計2022年度売上!$B11,集計pivot売上!$A$177:$A$196,0),MATCH(集計2022年度売上!AZ$5,集計pivot売上!$177:$177,0)),0)</f>
        <v>0</v>
      </c>
      <c r="BD11" s="58">
        <f>IFERROR(INDEX(集計pivot売上!$151:$170,MATCH(集計2022年度売上!$B11,集計pivot売上!$A$151:$A$170,0),MATCH(集計2022年度売上!AZ$5,集計pivot売上!$151:$151,0)),0)</f>
        <v>0</v>
      </c>
      <c r="BE11" s="104">
        <f>IFERROR(INDEX(集計pivot売上!$203:$222,MATCH(集計2022年度売上!$B11,集計pivot売上!$A$203:$A$222,0),MATCH(集計2022年度売上!AZ$5,集計pivot売上!$203:$203,0)),0)</f>
        <v>0</v>
      </c>
      <c r="BF11" s="61">
        <f>IFERROR(INDEX(集計pivot売上!$54:$73,MATCH(集計2022年度売上!$B11,集計pivot売上!$A$54:$A$73,0),MATCH(集計2022年度売上!AZ$5,集計pivot売上!$54:$54,0)),0)</f>
        <v>0</v>
      </c>
      <c r="BG11" s="59">
        <f t="shared" si="7"/>
        <v>0</v>
      </c>
      <c r="BH11" s="54">
        <f>IFERROR(INDEX(集計pivot売上!$3:$22,MATCH(集計2022年度売上!$B11,集計pivot売上!$A$3:$A$22,0),MATCH(集計2022年度売上!BH$5,集計pivot売上!$3:$3,0)),0)</f>
        <v>0</v>
      </c>
      <c r="BI11" s="55">
        <f>IFERROR(INDEX(集計pivot売上!$28:$47,MATCH(集計2022年度売上!$B11,集計pivot売上!$A$28:$A$47,0),MATCH(集計2022年度売上!BH$5,集計pivot売上!$28:$28,0)),0)</f>
        <v>0</v>
      </c>
      <c r="BJ11" s="56">
        <f>IFERROR(INDEX(集計pivot売上!$83:$103,MATCH(集計2022年度売上!$B11,集計pivot売上!$A$83:$A$103,0),MATCH(集計2022年度売上!BH$5,集計pivot売上!$83:$83,0)),0)</f>
        <v>0</v>
      </c>
      <c r="BK11" s="57">
        <f>IFERROR(INDEX(集計pivot売上!$177:$196,MATCH(集計2022年度売上!$B11,集計pivot売上!$A$177:$A$196,0),MATCH(集計2022年度売上!BH$5,集計pivot売上!$177:$177,0)),0)</f>
        <v>0</v>
      </c>
      <c r="BL11" s="58">
        <f>IFERROR(INDEX(集計pivot売上!$151:$170,MATCH(集計2022年度売上!$B11,集計pivot売上!$A$151:$A$170,0),MATCH(集計2022年度売上!BH$5,集計pivot売上!$151:$151,0)),0)</f>
        <v>0</v>
      </c>
      <c r="BM11" s="104">
        <f>IFERROR(INDEX(集計pivot売上!$203:$222,MATCH(集計2022年度売上!$B11,集計pivot売上!$A$203:$A$222,0),MATCH(集計2022年度売上!BH$5,集計pivot売上!$203:$203,0)),0)</f>
        <v>0</v>
      </c>
      <c r="BN11" s="61">
        <f>IFERROR(INDEX(集計pivot売上!$54:$73,MATCH(集計2022年度売上!$B11,集計pivot売上!$A$54:$A$73,0),MATCH(集計2022年度売上!BH$5,集計pivot売上!$54:$54,0)),0)</f>
        <v>0</v>
      </c>
      <c r="BO11" s="59">
        <f t="shared" si="8"/>
        <v>0</v>
      </c>
      <c r="BP11" s="54">
        <f>IFERROR(INDEX(集計pivot売上!$3:$22,MATCH(集計2022年度売上!$B11,集計pivot売上!$A$3:$A$22,0),MATCH(集計2022年度売上!BP$5,集計pivot売上!$3:$3,0)),0)</f>
        <v>0</v>
      </c>
      <c r="BQ11" s="55">
        <f>IFERROR(INDEX(集計pivot売上!$28:$47,MATCH(集計2022年度売上!$B11,集計pivot売上!$A$28:$A$47,0),MATCH(集計2022年度売上!BP$5,集計pivot売上!$28:$28,0)),0)</f>
        <v>0</v>
      </c>
      <c r="BR11" s="56">
        <f>IFERROR(INDEX(集計pivot売上!$83:$103,MATCH(集計2022年度売上!$B11,集計pivot売上!$A$83:$A$103,0),MATCH(集計2022年度売上!BP$5,集計pivot売上!$83:$83,0)),0)</f>
        <v>0</v>
      </c>
      <c r="BS11" s="57">
        <f>IFERROR(INDEX(集計pivot売上!$177:$196,MATCH(集計2022年度売上!$B11,集計pivot売上!$A$177:$A$196,0),MATCH(集計2022年度売上!BP$5,集計pivot売上!$177:$177,0)),0)</f>
        <v>0</v>
      </c>
      <c r="BT11" s="58">
        <f>IFERROR(INDEX(集計pivot売上!$151:$170,MATCH(集計2022年度売上!$B11,集計pivot売上!$A$151:$A$170,0),MATCH(集計2022年度売上!BP$5,集計pivot売上!$151:$151,0)),0)</f>
        <v>0</v>
      </c>
      <c r="BU11" s="104">
        <f>IFERROR(INDEX(集計pivot売上!$203:$222,MATCH(集計2022年度売上!$B11,集計pivot売上!$A$203:$A$222,0),MATCH(集計2022年度売上!BP$5,集計pivot売上!$203:$203,0)),0)</f>
        <v>0</v>
      </c>
      <c r="BV11" s="61">
        <f>IFERROR(INDEX(集計pivot売上!$54:$73,MATCH(集計2022年度売上!$B11,集計pivot売上!$A$54:$A$73,0),MATCH(集計2022年度売上!BP$5,集計pivot売上!$54:$54,0)),0)</f>
        <v>0</v>
      </c>
      <c r="BW11" s="59">
        <f t="shared" si="9"/>
        <v>0</v>
      </c>
      <c r="BX11" s="54">
        <f>IFERROR(INDEX(集計pivot売上!$3:$22,MATCH(集計2022年度売上!$B11,集計pivot売上!$A$3:$A$22,0),MATCH(集計2022年度売上!BX$5,集計pivot売上!$3:$3,0)),0)</f>
        <v>0</v>
      </c>
      <c r="BY11" s="55">
        <f>IFERROR(INDEX(集計pivot売上!$28:$47,MATCH(集計2022年度売上!$B11,集計pivot売上!$A$28:$A$47,0),MATCH(集計2022年度売上!BX$5,集計pivot売上!$28:$28,0)),0)</f>
        <v>0</v>
      </c>
      <c r="BZ11" s="56">
        <f>IFERROR(INDEX(集計pivot売上!$83:$103,MATCH(集計2022年度売上!$B11,集計pivot売上!$A$83:$A$103,0),MATCH(集計2022年度売上!BX$5,集計pivot売上!$83:$83,0)),0)</f>
        <v>0</v>
      </c>
      <c r="CA11" s="57">
        <f>IFERROR(INDEX(集計pivot売上!$177:$196,MATCH(集計2022年度売上!$B11,集計pivot売上!$A$177:$A$196,0),MATCH(集計2022年度売上!BX$5,集計pivot売上!$177:$177,0)),0)</f>
        <v>0</v>
      </c>
      <c r="CB11" s="58">
        <f>IFERROR(INDEX(集計pivot売上!$151:$170,MATCH(集計2022年度売上!$B11,集計pivot売上!$A$151:$A$170,0),MATCH(集計2022年度売上!BX$5,集計pivot売上!$151:$151,0)),0)</f>
        <v>0</v>
      </c>
      <c r="CC11" s="104">
        <f>IFERROR(INDEX(集計pivot売上!$203:$222,MATCH(集計2022年度売上!$B11,集計pivot売上!$A$203:$A$222,0),MATCH(集計2022年度売上!BX$5,集計pivot売上!$203:$203,0)),0)</f>
        <v>0</v>
      </c>
      <c r="CD11" s="61">
        <f>IFERROR(INDEX(集計pivot売上!$54:$73,MATCH(集計2022年度売上!$B11,集計pivot売上!$A$54:$A$73,0),MATCH(集計2022年度売上!BX$5,集計pivot売上!$54:$54,0)),0)</f>
        <v>0</v>
      </c>
      <c r="CE11" s="59">
        <f t="shared" si="10"/>
        <v>0</v>
      </c>
      <c r="CF11" s="54">
        <f>IFERROR(INDEX(集計pivot売上!$3:$22,MATCH(集計2022年度売上!$B11,集計pivot売上!$A$3:$A$22,0),MATCH(集計2022年度売上!CF$5,集計pivot売上!$3:$3,0)),0)</f>
        <v>0</v>
      </c>
      <c r="CG11" s="55">
        <f>IFERROR(INDEX(集計pivot売上!$28:$47,MATCH(集計2022年度売上!$B11,集計pivot売上!$A$28:$A$47,0),MATCH(集計2022年度売上!CF$5,集計pivot売上!$28:$28,0)),0)</f>
        <v>0</v>
      </c>
      <c r="CH11" s="56">
        <f>IFERROR(INDEX(集計pivot売上!$83:$103,MATCH(集計2022年度売上!$B11,集計pivot売上!$A$83:$A$103,0),MATCH(集計2022年度売上!CF$5,集計pivot売上!$83:$83,0)),0)</f>
        <v>0</v>
      </c>
      <c r="CI11" s="57">
        <f>IFERROR(INDEX(集計pivot売上!$177:$196,MATCH(集計2022年度売上!$B11,集計pivot売上!$A$177:$A$196,0),MATCH(集計2022年度売上!CF$5,集計pivot売上!$177:$177,0)),0)</f>
        <v>0</v>
      </c>
      <c r="CJ11" s="58">
        <f>IFERROR(INDEX(集計pivot売上!$151:$170,MATCH(集計2022年度売上!$B11,集計pivot売上!$A$151:$A$170,0),MATCH(集計2022年度売上!CF$5,集計pivot売上!$151:$151,0)),0)</f>
        <v>0</v>
      </c>
      <c r="CK11" s="104">
        <f>IFERROR(INDEX(集計pivot売上!$203:$222,MATCH(集計2022年度売上!$B11,集計pivot売上!$A$203:$A$222,0),MATCH(集計2022年度売上!CF$5,集計pivot売上!$203:$203,0)),0)</f>
        <v>0</v>
      </c>
      <c r="CL11" s="61">
        <f>IFERROR(INDEX(集計pivot売上!$54:$73,MATCH(集計2022年度売上!$B11,集計pivot売上!$A$54:$A$73,0),MATCH(集計2022年度売上!CF$5,集計pivot売上!$54:$54,0)),0)</f>
        <v>0</v>
      </c>
      <c r="CM11" s="59">
        <f t="shared" si="11"/>
        <v>0</v>
      </c>
      <c r="CN11" s="54">
        <f>IFERROR(INDEX(集計pivot売上!$3:$22,MATCH(集計2022年度売上!$B11,集計pivot売上!$A$3:$A$22,0),MATCH(集計2022年度売上!CN$5,集計pivot売上!$3:$3,0)),0)</f>
        <v>0</v>
      </c>
      <c r="CO11" s="55">
        <f>IFERROR(INDEX(集計pivot売上!$28:$47,MATCH(集計2022年度売上!$B11,集計pivot売上!$A$28:$A$47,0),MATCH(集計2022年度売上!CN$5,集計pivot売上!$28:$28,0)),0)</f>
        <v>0</v>
      </c>
      <c r="CP11" s="56">
        <f>IFERROR(INDEX(集計pivot売上!$83:$103,MATCH(集計2022年度売上!$B11,集計pivot売上!$A$83:$A$103,0),MATCH(集計2022年度売上!CN$5,集計pivot売上!$83:$83,0)),0)</f>
        <v>0</v>
      </c>
      <c r="CQ11" s="57">
        <f>IFERROR(INDEX(集計pivot売上!$177:$196,MATCH(集計2022年度売上!$B11,集計pivot売上!$A$177:$A$196,0),MATCH(集計2022年度売上!CN$5,集計pivot売上!$177:$177,0)),0)</f>
        <v>0</v>
      </c>
      <c r="CR11" s="58">
        <f>IFERROR(INDEX(集計pivot売上!$151:$170,MATCH(集計2022年度売上!$B11,集計pivot売上!$A$151:$A$170,0),MATCH(集計2022年度売上!CN$5,集計pivot売上!$151:$151,0)),0)</f>
        <v>0</v>
      </c>
      <c r="CS11" s="104">
        <f>IFERROR(INDEX(集計pivot売上!$203:$222,MATCH(集計2022年度売上!$B11,集計pivot売上!$A$203:$A$222,0),MATCH(集計2022年度売上!CN$5,集計pivot売上!$203:$203,0)),0)</f>
        <v>0</v>
      </c>
      <c r="CT11" s="61">
        <f>IFERROR(INDEX(集計pivot売上!$54:$73,MATCH(集計2022年度売上!$B11,集計pivot売上!$A$54:$A$73,0),MATCH(集計2022年度売上!CN$5,集計pivot売上!$54:$54,0)),0)</f>
        <v>0</v>
      </c>
      <c r="CU11" s="63">
        <f t="shared" si="12"/>
        <v>0</v>
      </c>
      <c r="CW11" t="str">
        <f t="shared" si="0"/>
        <v>みりん</v>
      </c>
      <c r="CX11" s="46">
        <f t="shared" si="13"/>
        <v>0</v>
      </c>
      <c r="CY11" s="46">
        <f t="shared" si="14"/>
        <v>0</v>
      </c>
      <c r="CZ11" s="46">
        <f t="shared" si="15"/>
        <v>0</v>
      </c>
      <c r="DA11" s="46">
        <f t="shared" si="16"/>
        <v>0</v>
      </c>
      <c r="DC11" s="46">
        <f t="shared" si="17"/>
        <v>0</v>
      </c>
      <c r="DD11" s="46">
        <f t="shared" si="18"/>
        <v>0</v>
      </c>
      <c r="DE11" s="46">
        <f t="shared" si="19"/>
        <v>0</v>
      </c>
      <c r="DF11" s="46">
        <f t="shared" si="20"/>
        <v>0</v>
      </c>
      <c r="DG11" s="46">
        <f t="shared" si="21"/>
        <v>0</v>
      </c>
    </row>
    <row r="12" spans="2:111" s="46" customFormat="1" x14ac:dyDescent="0.55000000000000004">
      <c r="B12" s="52" t="str">
        <f>'master（記入例）'!AL8</f>
        <v>ビール</v>
      </c>
      <c r="C12" s="53">
        <v>4200</v>
      </c>
      <c r="D12" s="54">
        <f>IFERROR(INDEX(集計pivot売上!$3:$22,MATCH(集計2022年度売上!$B12,集計pivot売上!$A$3:$A$22,0),MATCH(集計2022年度売上!D$5,集計pivot売上!$3:$3,0)),0)</f>
        <v>0</v>
      </c>
      <c r="E12" s="55">
        <f>IFERROR(INDEX(集計pivot売上!$28:$47,MATCH(集計2022年度売上!$B12,集計pivot売上!$A$28:$A$47,0),MATCH(集計2022年度売上!D$5,集計pivot売上!$28:$28,0)),0)</f>
        <v>0</v>
      </c>
      <c r="F12" s="56">
        <f>IFERROR(INDEX(集計pivot売上!$83:$103,MATCH(集計2022年度売上!$B12,集計pivot売上!$A$83:$A$103,0),MATCH(集計2022年度売上!D$5,集計pivot売上!$83:$83,0)),0)</f>
        <v>0</v>
      </c>
      <c r="G12" s="57">
        <f>IFERROR(INDEX(集計pivot売上!$177:$196,MATCH(集計2022年度売上!$B12,集計pivot売上!$A$177:$A$196,0),MATCH(集計2022年度売上!D$5,集計pivot売上!$177:$177,0)),0)</f>
        <v>0</v>
      </c>
      <c r="H12" s="58">
        <f>IFERROR(INDEX(集計pivot売上!$151:$170,MATCH(集計2022年度売上!$B12,集計pivot売上!$A$151:$A$170,0),MATCH(集計2022年度売上!D$5,集計pivot売上!$151:$151,0)),0)</f>
        <v>0</v>
      </c>
      <c r="I12" s="104">
        <f>IFERROR(INDEX(集計pivot売上!$203:$222,MATCH(集計2022年度売上!$B12,集計pivot売上!$A$203:$A$222,0),MATCH(集計2022年度売上!D$5,集計pivot売上!$203:$203,0)),0)</f>
        <v>0</v>
      </c>
      <c r="J12" s="61">
        <f>IFERROR(INDEX(集計pivot売上!$54:$73,MATCH(集計2022年度売上!$B12,集計pivot売上!$A$54:$A$73,0),MATCH(集計2022年度売上!D$5,集計pivot売上!$54:$54,0)),0)</f>
        <v>0</v>
      </c>
      <c r="K12" s="59">
        <f t="shared" si="1"/>
        <v>4200</v>
      </c>
      <c r="L12" s="54">
        <f>IFERROR(INDEX(集計pivot売上!$3:$22,MATCH(集計2022年度売上!$B12,集計pivot売上!$A$3:$A$22,0),MATCH(集計2022年度売上!L$5,集計pivot売上!$3:$3,0)),0)</f>
        <v>0</v>
      </c>
      <c r="M12" s="55">
        <f>IFERROR(INDEX(集計pivot売上!$28:$47,MATCH(集計2022年度売上!$B12,集計pivot売上!$A$28:$A$47,0),MATCH(集計2022年度売上!L$5,集計pivot売上!$28:$28,0)),0)</f>
        <v>0</v>
      </c>
      <c r="N12" s="56">
        <f>IFERROR(INDEX(集計pivot売上!$83:$103,MATCH(集計2022年度売上!$B12,集計pivot売上!$A$83:$A$103,0),MATCH(集計2022年度売上!L$5,集計pivot売上!$83:$83,0)),0)</f>
        <v>0</v>
      </c>
      <c r="O12" s="57">
        <f>IFERROR(INDEX(集計pivot売上!$177:$196,MATCH(集計2022年度売上!$B12,集計pivot売上!$A$177:$A$196,0),MATCH(集計2022年度売上!L$5,集計pivot売上!$177:$177,0)),0)</f>
        <v>0</v>
      </c>
      <c r="P12" s="58">
        <f>IFERROR(INDEX(集計pivot売上!$151:$170,MATCH(集計2022年度売上!$B12,集計pivot売上!$A$151:$A$170,0),MATCH(集計2022年度売上!L$5,集計pivot売上!$151:$151,0)),0)</f>
        <v>0</v>
      </c>
      <c r="Q12" s="104">
        <f>IFERROR(INDEX(集計pivot売上!$203:$222,MATCH(集計2022年度売上!$B12,集計pivot売上!$A$203:$A$222,0),MATCH(集計2022年度売上!L$5,集計pivot売上!$203:$203,0)),0)</f>
        <v>0</v>
      </c>
      <c r="R12" s="61">
        <f>IFERROR(INDEX(集計pivot売上!$54:$73,MATCH(集計2022年度売上!$B12,集計pivot売上!$A$54:$A$73,0),MATCH(集計2022年度売上!L$5,集計pivot売上!$54:$54,0)),0)</f>
        <v>0</v>
      </c>
      <c r="S12" s="59">
        <f t="shared" si="2"/>
        <v>4200</v>
      </c>
      <c r="T12" s="54">
        <f>IFERROR(INDEX(集計pivot売上!$3:$22,MATCH(集計2022年度売上!$B12,集計pivot売上!$A$3:$A$22,0),MATCH(集計2022年度売上!T$5,集計pivot売上!$3:$3,0)),0)</f>
        <v>0</v>
      </c>
      <c r="U12" s="55">
        <f>IFERROR(INDEX(集計pivot売上!$28:$47,MATCH(集計2022年度売上!$B12,集計pivot売上!$A$28:$A$47,0),MATCH(集計2022年度売上!T$5,集計pivot売上!$28:$28,0)),0)</f>
        <v>0</v>
      </c>
      <c r="V12" s="56">
        <f>IFERROR(INDEX(集計pivot売上!$83:$103,MATCH(集計2022年度売上!$B12,集計pivot売上!$A$83:$A$103,0),MATCH(集計2022年度売上!T$5,集計pivot売上!$83:$83,0)),0)</f>
        <v>0</v>
      </c>
      <c r="W12" s="57">
        <f>IFERROR(INDEX(集計pivot売上!$177:$196,MATCH(集計2022年度売上!$B12,集計pivot売上!$A$177:$A$196,0),MATCH(集計2022年度売上!T$5,集計pivot売上!$177:$177,0)),0)</f>
        <v>0</v>
      </c>
      <c r="X12" s="58">
        <f>IFERROR(INDEX(集計pivot売上!$151:$170,MATCH(集計2022年度売上!$B12,集計pivot売上!$A$151:$A$170,0),MATCH(集計2022年度売上!T$5,集計pivot売上!$151:$151,0)),0)</f>
        <v>0</v>
      </c>
      <c r="Y12" s="104">
        <f>IFERROR(INDEX(集計pivot売上!$203:$222,MATCH(集計2022年度売上!$B12,集計pivot売上!$A$203:$A$222,0),MATCH(集計2022年度売上!T$5,集計pivot売上!$203:$203,0)),0)</f>
        <v>0</v>
      </c>
      <c r="Z12" s="61">
        <f>IFERROR(INDEX(集計pivot売上!$54:$73,MATCH(集計2022年度売上!$B12,集計pivot売上!$A$54:$A$73,0),MATCH(集計2022年度売上!T$5,集計pivot売上!$54:$54,0)),0)</f>
        <v>0</v>
      </c>
      <c r="AA12" s="59">
        <f t="shared" si="3"/>
        <v>4200</v>
      </c>
      <c r="AB12" s="54">
        <f>IFERROR(INDEX(集計pivot売上!$3:$22,MATCH(集計2022年度売上!$B12,集計pivot売上!$A$3:$A$22,0),MATCH(集計2022年度売上!AB$5,集計pivot売上!$3:$3,0)),0)</f>
        <v>0</v>
      </c>
      <c r="AC12" s="55">
        <f>IFERROR(INDEX(集計pivot売上!$28:$47,MATCH(集計2022年度売上!$B12,集計pivot売上!$A$28:$A$47,0),MATCH(集計2022年度売上!AB$5,集計pivot売上!$28:$28,0)),0)</f>
        <v>0</v>
      </c>
      <c r="AD12" s="56">
        <f>IFERROR(INDEX(集計pivot売上!$83:$103,MATCH(集計2022年度売上!$B12,集計pivot売上!$A$83:$A$103,0),MATCH(集計2022年度売上!AB$5,集計pivot売上!$83:$83,0)),0)</f>
        <v>0</v>
      </c>
      <c r="AE12" s="57">
        <f>IFERROR(INDEX(集計pivot売上!$177:$196,MATCH(集計2022年度売上!$B12,集計pivot売上!$A$177:$A$196,0),MATCH(集計2022年度売上!AB$5,集計pivot売上!$177:$177,0)),0)</f>
        <v>0</v>
      </c>
      <c r="AF12" s="58">
        <f>IFERROR(INDEX(集計pivot売上!$151:$170,MATCH(集計2022年度売上!$B12,集計pivot売上!$A$151:$A$170,0),MATCH(集計2022年度売上!AB$5,集計pivot売上!$151:$151,0)),0)</f>
        <v>0</v>
      </c>
      <c r="AG12" s="104">
        <f>IFERROR(INDEX(集計pivot売上!$203:$222,MATCH(集計2022年度売上!$B12,集計pivot売上!$A$203:$A$222,0),MATCH(集計2022年度売上!AB$5,集計pivot売上!$203:$203,0)),0)</f>
        <v>0</v>
      </c>
      <c r="AH12" s="61">
        <f>IFERROR(INDEX(集計pivot売上!$54:$73,MATCH(集計2022年度売上!$B12,集計pivot売上!$A$54:$A$73,0),MATCH(集計2022年度売上!AB$5,集計pivot売上!$54:$54,0)),0)</f>
        <v>0</v>
      </c>
      <c r="AI12" s="59">
        <f t="shared" si="4"/>
        <v>4200</v>
      </c>
      <c r="AJ12" s="54">
        <f>IFERROR(INDEX(集計pivot売上!$3:$22,MATCH(集計2022年度売上!$B12,集計pivot売上!$A$3:$A$22,0),MATCH(集計2022年度売上!AJ$5,集計pivot売上!$3:$3,0)),0)</f>
        <v>0</v>
      </c>
      <c r="AK12" s="55">
        <f>IFERROR(INDEX(集計pivot売上!$28:$47,MATCH(集計2022年度売上!$B12,集計pivot売上!$A$28:$A$47,0),MATCH(集計2022年度売上!AJ$5,集計pivot売上!$28:$28,0)),0)</f>
        <v>0</v>
      </c>
      <c r="AL12" s="56">
        <f>IFERROR(INDEX(集計pivot売上!$83:$103,MATCH(集計2022年度売上!$B12,集計pivot売上!$A$83:$A$103,0),MATCH(集計2022年度売上!AJ$5,集計pivot売上!$83:$83,0)),0)</f>
        <v>0</v>
      </c>
      <c r="AM12" s="57">
        <f>IFERROR(INDEX(集計pivot売上!$177:$196,MATCH(集計2022年度売上!$B12,集計pivot売上!$A$177:$A$196,0),MATCH(集計2022年度売上!AJ$5,集計pivot売上!$177:$177,0)),0)</f>
        <v>0</v>
      </c>
      <c r="AN12" s="58">
        <f>IFERROR(INDEX(集計pivot売上!$151:$170,MATCH(集計2022年度売上!$B12,集計pivot売上!$A$151:$A$170,0),MATCH(集計2022年度売上!AJ$5,集計pivot売上!$151:$151,0)),0)</f>
        <v>0</v>
      </c>
      <c r="AO12" s="104">
        <f>IFERROR(INDEX(集計pivot売上!$203:$222,MATCH(集計2022年度売上!$B12,集計pivot売上!$A$203:$A$222,0),MATCH(集計2022年度売上!AJ$5,集計pivot売上!$203:$203,0)),0)</f>
        <v>0</v>
      </c>
      <c r="AP12" s="61">
        <f>IFERROR(INDEX(集計pivot売上!$54:$73,MATCH(集計2022年度売上!$B12,集計pivot売上!$A$54:$A$73,0),MATCH(集計2022年度売上!AJ$5,集計pivot売上!$54:$54,0)),0)</f>
        <v>0</v>
      </c>
      <c r="AQ12" s="59">
        <f t="shared" si="5"/>
        <v>4200</v>
      </c>
      <c r="AR12" s="54">
        <f>IFERROR(INDEX(集計pivot売上!$3:$22,MATCH(集計2022年度売上!$B12,集計pivot売上!$A$3:$A$22,0),MATCH(集計2022年度売上!AR$5,集計pivot売上!$3:$3,0)),0)</f>
        <v>0</v>
      </c>
      <c r="AS12" s="55">
        <f>IFERROR(INDEX(集計pivot売上!$28:$47,MATCH(集計2022年度売上!$B12,集計pivot売上!$A$28:$A$47,0),MATCH(集計2022年度売上!AR$5,集計pivot売上!$28:$28,0)),0)</f>
        <v>0</v>
      </c>
      <c r="AT12" s="56">
        <f>IFERROR(INDEX(集計pivot売上!$83:$103,MATCH(集計2022年度売上!$B12,集計pivot売上!$A$83:$A$103,0),MATCH(集計2022年度売上!AR$5,集計pivot売上!$83:$83,0)),0)</f>
        <v>0</v>
      </c>
      <c r="AU12" s="57">
        <f>IFERROR(INDEX(集計pivot売上!$177:$196,MATCH(集計2022年度売上!$B12,集計pivot売上!$A$177:$A$196,0),MATCH(集計2022年度売上!AR$5,集計pivot売上!$177:$177,0)),0)</f>
        <v>0</v>
      </c>
      <c r="AV12" s="58">
        <f>IFERROR(INDEX(集計pivot売上!$151:$170,MATCH(集計2022年度売上!$B12,集計pivot売上!$A$151:$A$170,0),MATCH(集計2022年度売上!AR$5,集計pivot売上!$151:$151,0)),0)</f>
        <v>0</v>
      </c>
      <c r="AW12" s="104">
        <f>IFERROR(INDEX(集計pivot売上!$203:$222,MATCH(集計2022年度売上!$B12,集計pivot売上!$A$203:$A$222,0),MATCH(集計2022年度売上!AR$5,集計pivot売上!$203:$203,0)),0)</f>
        <v>0</v>
      </c>
      <c r="AX12" s="61">
        <f>IFERROR(INDEX(集計pivot売上!$54:$73,MATCH(集計2022年度売上!$B12,集計pivot売上!$A$54:$A$73,0),MATCH(集計2022年度売上!AR$5,集計pivot売上!$54:$54,0)),0)</f>
        <v>0</v>
      </c>
      <c r="AY12" s="59">
        <f t="shared" si="6"/>
        <v>4200</v>
      </c>
      <c r="AZ12" s="54">
        <f>IFERROR(INDEX(集計pivot売上!$3:$22,MATCH(集計2022年度売上!$B12,集計pivot売上!$A$3:$A$22,0),MATCH(集計2022年度売上!AZ$5,集計pivot売上!$3:$3,0)),0)</f>
        <v>0</v>
      </c>
      <c r="BA12" s="55">
        <f>IFERROR(INDEX(集計pivot売上!$28:$47,MATCH(集計2022年度売上!$B12,集計pivot売上!$A$28:$A$47,0),MATCH(集計2022年度売上!AZ$5,集計pivot売上!$28:$28,0)),0)</f>
        <v>0</v>
      </c>
      <c r="BB12" s="56">
        <f>IFERROR(INDEX(集計pivot売上!$83:$103,MATCH(集計2022年度売上!$B12,集計pivot売上!$A$83:$A$103,0),MATCH(集計2022年度売上!AZ$5,集計pivot売上!$83:$83,0)),0)</f>
        <v>0</v>
      </c>
      <c r="BC12" s="57">
        <f>IFERROR(INDEX(集計pivot売上!$177:$196,MATCH(集計2022年度売上!$B12,集計pivot売上!$A$177:$A$196,0),MATCH(集計2022年度売上!AZ$5,集計pivot売上!$177:$177,0)),0)</f>
        <v>0</v>
      </c>
      <c r="BD12" s="58">
        <f>IFERROR(INDEX(集計pivot売上!$151:$170,MATCH(集計2022年度売上!$B12,集計pivot売上!$A$151:$A$170,0),MATCH(集計2022年度売上!AZ$5,集計pivot売上!$151:$151,0)),0)</f>
        <v>0</v>
      </c>
      <c r="BE12" s="104">
        <f>IFERROR(INDEX(集計pivot売上!$203:$222,MATCH(集計2022年度売上!$B12,集計pivot売上!$A$203:$A$222,0),MATCH(集計2022年度売上!AZ$5,集計pivot売上!$203:$203,0)),0)</f>
        <v>0</v>
      </c>
      <c r="BF12" s="61">
        <f>IFERROR(INDEX(集計pivot売上!$54:$73,MATCH(集計2022年度売上!$B12,集計pivot売上!$A$54:$A$73,0),MATCH(集計2022年度売上!AZ$5,集計pivot売上!$54:$54,0)),0)</f>
        <v>0</v>
      </c>
      <c r="BG12" s="59">
        <f t="shared" si="7"/>
        <v>4200</v>
      </c>
      <c r="BH12" s="54">
        <f>IFERROR(INDEX(集計pivot売上!$3:$22,MATCH(集計2022年度売上!$B12,集計pivot売上!$A$3:$A$22,0),MATCH(集計2022年度売上!BH$5,集計pivot売上!$3:$3,0)),0)</f>
        <v>0</v>
      </c>
      <c r="BI12" s="55">
        <f>IFERROR(INDEX(集計pivot売上!$28:$47,MATCH(集計2022年度売上!$B12,集計pivot売上!$A$28:$A$47,0),MATCH(集計2022年度売上!BH$5,集計pivot売上!$28:$28,0)),0)</f>
        <v>0</v>
      </c>
      <c r="BJ12" s="56">
        <f>IFERROR(INDEX(集計pivot売上!$83:$103,MATCH(集計2022年度売上!$B12,集計pivot売上!$A$83:$A$103,0),MATCH(集計2022年度売上!BH$5,集計pivot売上!$83:$83,0)),0)</f>
        <v>0</v>
      </c>
      <c r="BK12" s="57">
        <f>IFERROR(INDEX(集計pivot売上!$177:$196,MATCH(集計2022年度売上!$B12,集計pivot売上!$A$177:$A$196,0),MATCH(集計2022年度売上!BH$5,集計pivot売上!$177:$177,0)),0)</f>
        <v>0</v>
      </c>
      <c r="BL12" s="58">
        <f>IFERROR(INDEX(集計pivot売上!$151:$170,MATCH(集計2022年度売上!$B12,集計pivot売上!$A$151:$A$170,0),MATCH(集計2022年度売上!BH$5,集計pivot売上!$151:$151,0)),0)</f>
        <v>0</v>
      </c>
      <c r="BM12" s="104">
        <f>IFERROR(INDEX(集計pivot売上!$203:$222,MATCH(集計2022年度売上!$B12,集計pivot売上!$A$203:$A$222,0),MATCH(集計2022年度売上!BH$5,集計pivot売上!$203:$203,0)),0)</f>
        <v>0</v>
      </c>
      <c r="BN12" s="61">
        <f>IFERROR(INDEX(集計pivot売上!$54:$73,MATCH(集計2022年度売上!$B12,集計pivot売上!$A$54:$A$73,0),MATCH(集計2022年度売上!BH$5,集計pivot売上!$54:$54,0)),0)</f>
        <v>0</v>
      </c>
      <c r="BO12" s="59">
        <f t="shared" si="8"/>
        <v>4200</v>
      </c>
      <c r="BP12" s="54">
        <f>IFERROR(INDEX(集計pivot売上!$3:$22,MATCH(集計2022年度売上!$B12,集計pivot売上!$A$3:$A$22,0),MATCH(集計2022年度売上!BP$5,集計pivot売上!$3:$3,0)),0)</f>
        <v>0</v>
      </c>
      <c r="BQ12" s="55">
        <f>IFERROR(INDEX(集計pivot売上!$28:$47,MATCH(集計2022年度売上!$B12,集計pivot売上!$A$28:$A$47,0),MATCH(集計2022年度売上!BP$5,集計pivot売上!$28:$28,0)),0)</f>
        <v>0</v>
      </c>
      <c r="BR12" s="56">
        <f>IFERROR(INDEX(集計pivot売上!$83:$103,MATCH(集計2022年度売上!$B12,集計pivot売上!$A$83:$A$103,0),MATCH(集計2022年度売上!BP$5,集計pivot売上!$83:$83,0)),0)</f>
        <v>0</v>
      </c>
      <c r="BS12" s="57">
        <f>IFERROR(INDEX(集計pivot売上!$177:$196,MATCH(集計2022年度売上!$B12,集計pivot売上!$A$177:$A$196,0),MATCH(集計2022年度売上!BP$5,集計pivot売上!$177:$177,0)),0)</f>
        <v>0</v>
      </c>
      <c r="BT12" s="58">
        <f>IFERROR(INDEX(集計pivot売上!$151:$170,MATCH(集計2022年度売上!$B12,集計pivot売上!$A$151:$A$170,0),MATCH(集計2022年度売上!BP$5,集計pivot売上!$151:$151,0)),0)</f>
        <v>0</v>
      </c>
      <c r="BU12" s="104">
        <f>IFERROR(INDEX(集計pivot売上!$203:$222,MATCH(集計2022年度売上!$B12,集計pivot売上!$A$203:$A$222,0),MATCH(集計2022年度売上!BP$5,集計pivot売上!$203:$203,0)),0)</f>
        <v>0</v>
      </c>
      <c r="BV12" s="61">
        <f>IFERROR(INDEX(集計pivot売上!$54:$73,MATCH(集計2022年度売上!$B12,集計pivot売上!$A$54:$A$73,0),MATCH(集計2022年度売上!BP$5,集計pivot売上!$54:$54,0)),0)</f>
        <v>0</v>
      </c>
      <c r="BW12" s="59">
        <f t="shared" si="9"/>
        <v>4200</v>
      </c>
      <c r="BX12" s="54">
        <f>IFERROR(INDEX(集計pivot売上!$3:$22,MATCH(集計2022年度売上!$B12,集計pivot売上!$A$3:$A$22,0),MATCH(集計2022年度売上!BX$5,集計pivot売上!$3:$3,0)),0)</f>
        <v>0</v>
      </c>
      <c r="BY12" s="55">
        <f>IFERROR(INDEX(集計pivot売上!$28:$47,MATCH(集計2022年度売上!$B12,集計pivot売上!$A$28:$A$47,0),MATCH(集計2022年度売上!BX$5,集計pivot売上!$28:$28,0)),0)</f>
        <v>0</v>
      </c>
      <c r="BZ12" s="56">
        <f>IFERROR(INDEX(集計pivot売上!$83:$103,MATCH(集計2022年度売上!$B12,集計pivot売上!$A$83:$A$103,0),MATCH(集計2022年度売上!BX$5,集計pivot売上!$83:$83,0)),0)</f>
        <v>0</v>
      </c>
      <c r="CA12" s="57">
        <f>IFERROR(INDEX(集計pivot売上!$177:$196,MATCH(集計2022年度売上!$B12,集計pivot売上!$A$177:$A$196,0),MATCH(集計2022年度売上!BX$5,集計pivot売上!$177:$177,0)),0)</f>
        <v>0</v>
      </c>
      <c r="CB12" s="58">
        <f>IFERROR(INDEX(集計pivot売上!$151:$170,MATCH(集計2022年度売上!$B12,集計pivot売上!$A$151:$A$170,0),MATCH(集計2022年度売上!BX$5,集計pivot売上!$151:$151,0)),0)</f>
        <v>0</v>
      </c>
      <c r="CC12" s="104">
        <f>IFERROR(INDEX(集計pivot売上!$203:$222,MATCH(集計2022年度売上!$B12,集計pivot売上!$A$203:$A$222,0),MATCH(集計2022年度売上!BX$5,集計pivot売上!$203:$203,0)),0)</f>
        <v>0</v>
      </c>
      <c r="CD12" s="61">
        <f>IFERROR(INDEX(集計pivot売上!$54:$73,MATCH(集計2022年度売上!$B12,集計pivot売上!$A$54:$A$73,0),MATCH(集計2022年度売上!BX$5,集計pivot売上!$54:$54,0)),0)</f>
        <v>0</v>
      </c>
      <c r="CE12" s="59">
        <f t="shared" si="10"/>
        <v>4200</v>
      </c>
      <c r="CF12" s="54">
        <f>IFERROR(INDEX(集計pivot売上!$3:$22,MATCH(集計2022年度売上!$B12,集計pivot売上!$A$3:$A$22,0),MATCH(集計2022年度売上!CF$5,集計pivot売上!$3:$3,0)),0)</f>
        <v>0</v>
      </c>
      <c r="CG12" s="55">
        <f>IFERROR(INDEX(集計pivot売上!$28:$47,MATCH(集計2022年度売上!$B12,集計pivot売上!$A$28:$A$47,0),MATCH(集計2022年度売上!CF$5,集計pivot売上!$28:$28,0)),0)</f>
        <v>0</v>
      </c>
      <c r="CH12" s="56">
        <f>IFERROR(INDEX(集計pivot売上!$83:$103,MATCH(集計2022年度売上!$B12,集計pivot売上!$A$83:$A$103,0),MATCH(集計2022年度売上!CF$5,集計pivot売上!$83:$83,0)),0)</f>
        <v>0</v>
      </c>
      <c r="CI12" s="57">
        <f>IFERROR(INDEX(集計pivot売上!$177:$196,MATCH(集計2022年度売上!$B12,集計pivot売上!$A$177:$A$196,0),MATCH(集計2022年度売上!CF$5,集計pivot売上!$177:$177,0)),0)</f>
        <v>0</v>
      </c>
      <c r="CJ12" s="58">
        <f>IFERROR(INDEX(集計pivot売上!$151:$170,MATCH(集計2022年度売上!$B12,集計pivot売上!$A$151:$A$170,0),MATCH(集計2022年度売上!CF$5,集計pivot売上!$151:$151,0)),0)</f>
        <v>0</v>
      </c>
      <c r="CK12" s="104">
        <f>IFERROR(INDEX(集計pivot売上!$203:$222,MATCH(集計2022年度売上!$B12,集計pivot売上!$A$203:$A$222,0),MATCH(集計2022年度売上!CF$5,集計pivot売上!$203:$203,0)),0)</f>
        <v>0</v>
      </c>
      <c r="CL12" s="61">
        <f>IFERROR(INDEX(集計pivot売上!$54:$73,MATCH(集計2022年度売上!$B12,集計pivot売上!$A$54:$A$73,0),MATCH(集計2022年度売上!CF$5,集計pivot売上!$54:$54,0)),0)</f>
        <v>0</v>
      </c>
      <c r="CM12" s="59">
        <f t="shared" si="11"/>
        <v>4200</v>
      </c>
      <c r="CN12" s="54">
        <f>IFERROR(INDEX(集計pivot売上!$3:$22,MATCH(集計2022年度売上!$B12,集計pivot売上!$A$3:$A$22,0),MATCH(集計2022年度売上!CN$5,集計pivot売上!$3:$3,0)),0)</f>
        <v>0</v>
      </c>
      <c r="CO12" s="55">
        <f>IFERROR(INDEX(集計pivot売上!$28:$47,MATCH(集計2022年度売上!$B12,集計pivot売上!$A$28:$A$47,0),MATCH(集計2022年度売上!CN$5,集計pivot売上!$28:$28,0)),0)</f>
        <v>0</v>
      </c>
      <c r="CP12" s="56">
        <f>IFERROR(INDEX(集計pivot売上!$83:$103,MATCH(集計2022年度売上!$B12,集計pivot売上!$A$83:$A$103,0),MATCH(集計2022年度売上!CN$5,集計pivot売上!$83:$83,0)),0)</f>
        <v>0</v>
      </c>
      <c r="CQ12" s="57">
        <f>IFERROR(INDEX(集計pivot売上!$177:$196,MATCH(集計2022年度売上!$B12,集計pivot売上!$A$177:$A$196,0),MATCH(集計2022年度売上!CN$5,集計pivot売上!$177:$177,0)),0)</f>
        <v>0</v>
      </c>
      <c r="CR12" s="58">
        <f>IFERROR(INDEX(集計pivot売上!$151:$170,MATCH(集計2022年度売上!$B12,集計pivot売上!$A$151:$A$170,0),MATCH(集計2022年度売上!CN$5,集計pivot売上!$151:$151,0)),0)</f>
        <v>0</v>
      </c>
      <c r="CS12" s="104">
        <f>IFERROR(INDEX(集計pivot売上!$203:$222,MATCH(集計2022年度売上!$B12,集計pivot売上!$A$203:$A$222,0),MATCH(集計2022年度売上!CN$5,集計pivot売上!$203:$203,0)),0)</f>
        <v>0</v>
      </c>
      <c r="CT12" s="61">
        <f>IFERROR(INDEX(集計pivot売上!$54:$73,MATCH(集計2022年度売上!$B12,集計pivot売上!$A$54:$A$73,0),MATCH(集計2022年度売上!CN$5,集計pivot売上!$54:$54,0)),0)</f>
        <v>0</v>
      </c>
      <c r="CU12" s="63">
        <f t="shared" si="12"/>
        <v>4200</v>
      </c>
      <c r="CW12" t="str">
        <f t="shared" si="0"/>
        <v>ビール</v>
      </c>
      <c r="CX12" s="46">
        <f t="shared" si="13"/>
        <v>4200</v>
      </c>
      <c r="CY12" s="46">
        <f t="shared" si="14"/>
        <v>0</v>
      </c>
      <c r="CZ12" s="46">
        <f t="shared" si="15"/>
        <v>0</v>
      </c>
      <c r="DA12" s="46">
        <f t="shared" si="16"/>
        <v>4200</v>
      </c>
      <c r="DC12" s="46">
        <f t="shared" si="17"/>
        <v>4200</v>
      </c>
      <c r="DD12" s="46">
        <f t="shared" si="18"/>
        <v>0</v>
      </c>
      <c r="DE12" s="46">
        <f t="shared" si="19"/>
        <v>0</v>
      </c>
      <c r="DF12" s="46">
        <f t="shared" si="20"/>
        <v>4200</v>
      </c>
      <c r="DG12" s="46">
        <f t="shared" si="21"/>
        <v>0</v>
      </c>
    </row>
    <row r="13" spans="2:111" s="46" customFormat="1" x14ac:dyDescent="0.55000000000000004">
      <c r="B13" s="52" t="str">
        <f>'master（記入例）'!AL9</f>
        <v>果実酒</v>
      </c>
      <c r="C13" s="53">
        <v>10900</v>
      </c>
      <c r="D13" s="54">
        <f>IFERROR(INDEX(集計pivot売上!$3:$22,MATCH(集計2022年度売上!$B13,集計pivot売上!$A$3:$A$22,0),MATCH(集計2022年度売上!D$5,集計pivot売上!$3:$3,0)),0)</f>
        <v>0</v>
      </c>
      <c r="E13" s="55">
        <f>IFERROR(INDEX(集計pivot売上!$28:$47,MATCH(集計2022年度売上!$B13,集計pivot売上!$A$28:$A$47,0),MATCH(集計2022年度売上!D$5,集計pivot売上!$28:$28,0)),0)</f>
        <v>0</v>
      </c>
      <c r="F13" s="56">
        <f>IFERROR(INDEX(集計pivot売上!$83:$103,MATCH(集計2022年度売上!$B13,集計pivot売上!$A$83:$A$103,0),MATCH(集計2022年度売上!D$5,集計pivot売上!$83:$83,0)),0)</f>
        <v>0</v>
      </c>
      <c r="G13" s="57">
        <f>IFERROR(INDEX(集計pivot売上!$177:$196,MATCH(集計2022年度売上!$B13,集計pivot売上!$A$177:$A$196,0),MATCH(集計2022年度売上!D$5,集計pivot売上!$177:$177,0)),0)</f>
        <v>0</v>
      </c>
      <c r="H13" s="58">
        <f>IFERROR(INDEX(集計pivot売上!$151:$170,MATCH(集計2022年度売上!$B13,集計pivot売上!$A$151:$A$170,0),MATCH(集計2022年度売上!D$5,集計pivot売上!$151:$151,0)),0)</f>
        <v>0</v>
      </c>
      <c r="I13" s="104">
        <f>IFERROR(INDEX(集計pivot売上!$203:$222,MATCH(集計2022年度売上!$B13,集計pivot売上!$A$203:$A$222,0),MATCH(集計2022年度売上!D$5,集計pivot売上!$203:$203,0)),0)</f>
        <v>0</v>
      </c>
      <c r="J13" s="61">
        <f>IFERROR(INDEX(集計pivot売上!$54:$73,MATCH(集計2022年度売上!$B13,集計pivot売上!$A$54:$A$73,0),MATCH(集計2022年度売上!D$5,集計pivot売上!$54:$54,0)),0)</f>
        <v>0</v>
      </c>
      <c r="K13" s="59">
        <f t="shared" si="1"/>
        <v>10900</v>
      </c>
      <c r="L13" s="54">
        <f>IFERROR(INDEX(集計pivot売上!$3:$22,MATCH(集計2022年度売上!$B13,集計pivot売上!$A$3:$A$22,0),MATCH(集計2022年度売上!L$5,集計pivot売上!$3:$3,0)),0)</f>
        <v>0</v>
      </c>
      <c r="M13" s="55">
        <f>IFERROR(INDEX(集計pivot売上!$28:$47,MATCH(集計2022年度売上!$B13,集計pivot売上!$A$28:$A$47,0),MATCH(集計2022年度売上!L$5,集計pivot売上!$28:$28,0)),0)</f>
        <v>0</v>
      </c>
      <c r="N13" s="56">
        <f>IFERROR(INDEX(集計pivot売上!$83:$103,MATCH(集計2022年度売上!$B13,集計pivot売上!$A$83:$A$103,0),MATCH(集計2022年度売上!L$5,集計pivot売上!$83:$83,0)),0)</f>
        <v>0</v>
      </c>
      <c r="O13" s="57">
        <f>IFERROR(INDEX(集計pivot売上!$177:$196,MATCH(集計2022年度売上!$B13,集計pivot売上!$A$177:$A$196,0),MATCH(集計2022年度売上!L$5,集計pivot売上!$177:$177,0)),0)</f>
        <v>0</v>
      </c>
      <c r="P13" s="58">
        <f>IFERROR(INDEX(集計pivot売上!$151:$170,MATCH(集計2022年度売上!$B13,集計pivot売上!$A$151:$A$170,0),MATCH(集計2022年度売上!L$5,集計pivot売上!$151:$151,0)),0)</f>
        <v>0</v>
      </c>
      <c r="Q13" s="104">
        <f>IFERROR(INDEX(集計pivot売上!$203:$222,MATCH(集計2022年度売上!$B13,集計pivot売上!$A$203:$A$222,0),MATCH(集計2022年度売上!L$5,集計pivot売上!$203:$203,0)),0)</f>
        <v>0</v>
      </c>
      <c r="R13" s="61">
        <f>IFERROR(INDEX(集計pivot売上!$54:$73,MATCH(集計2022年度売上!$B13,集計pivot売上!$A$54:$A$73,0),MATCH(集計2022年度売上!L$5,集計pivot売上!$54:$54,0)),0)</f>
        <v>0</v>
      </c>
      <c r="S13" s="59">
        <f t="shared" si="2"/>
        <v>10900</v>
      </c>
      <c r="T13" s="54">
        <f>IFERROR(INDEX(集計pivot売上!$3:$22,MATCH(集計2022年度売上!$B13,集計pivot売上!$A$3:$A$22,0),MATCH(集計2022年度売上!T$5,集計pivot売上!$3:$3,0)),0)</f>
        <v>0</v>
      </c>
      <c r="U13" s="55">
        <f>IFERROR(INDEX(集計pivot売上!$28:$47,MATCH(集計2022年度売上!$B13,集計pivot売上!$A$28:$A$47,0),MATCH(集計2022年度売上!T$5,集計pivot売上!$28:$28,0)),0)</f>
        <v>0</v>
      </c>
      <c r="V13" s="56">
        <f>IFERROR(INDEX(集計pivot売上!$83:$103,MATCH(集計2022年度売上!$B13,集計pivot売上!$A$83:$A$103,0),MATCH(集計2022年度売上!T$5,集計pivot売上!$83:$83,0)),0)</f>
        <v>0</v>
      </c>
      <c r="W13" s="57">
        <f>IFERROR(INDEX(集計pivot売上!$177:$196,MATCH(集計2022年度売上!$B13,集計pivot売上!$A$177:$A$196,0),MATCH(集計2022年度売上!T$5,集計pivot売上!$177:$177,0)),0)</f>
        <v>0</v>
      </c>
      <c r="X13" s="58">
        <f>IFERROR(INDEX(集計pivot売上!$151:$170,MATCH(集計2022年度売上!$B13,集計pivot売上!$A$151:$A$170,0),MATCH(集計2022年度売上!T$5,集計pivot売上!$151:$151,0)),0)</f>
        <v>0</v>
      </c>
      <c r="Y13" s="104">
        <f>IFERROR(INDEX(集計pivot売上!$203:$222,MATCH(集計2022年度売上!$B13,集計pivot売上!$A$203:$A$222,0),MATCH(集計2022年度売上!T$5,集計pivot売上!$203:$203,0)),0)</f>
        <v>0</v>
      </c>
      <c r="Z13" s="61">
        <f>IFERROR(INDEX(集計pivot売上!$54:$73,MATCH(集計2022年度売上!$B13,集計pivot売上!$A$54:$A$73,0),MATCH(集計2022年度売上!T$5,集計pivot売上!$54:$54,0)),0)</f>
        <v>0</v>
      </c>
      <c r="AA13" s="59">
        <f t="shared" si="3"/>
        <v>10900</v>
      </c>
      <c r="AB13" s="54">
        <f>IFERROR(INDEX(集計pivot売上!$3:$22,MATCH(集計2022年度売上!$B13,集計pivot売上!$A$3:$A$22,0),MATCH(集計2022年度売上!AB$5,集計pivot売上!$3:$3,0)),0)</f>
        <v>0</v>
      </c>
      <c r="AC13" s="55">
        <f>IFERROR(INDEX(集計pivot売上!$28:$47,MATCH(集計2022年度売上!$B13,集計pivot売上!$A$28:$A$47,0),MATCH(集計2022年度売上!AB$5,集計pivot売上!$28:$28,0)),0)</f>
        <v>0</v>
      </c>
      <c r="AD13" s="56">
        <f>IFERROR(INDEX(集計pivot売上!$83:$103,MATCH(集計2022年度売上!$B13,集計pivot売上!$A$83:$A$103,0),MATCH(集計2022年度売上!AB$5,集計pivot売上!$83:$83,0)),0)</f>
        <v>0</v>
      </c>
      <c r="AE13" s="57">
        <f>IFERROR(INDEX(集計pivot売上!$177:$196,MATCH(集計2022年度売上!$B13,集計pivot売上!$A$177:$A$196,0),MATCH(集計2022年度売上!AB$5,集計pivot売上!$177:$177,0)),0)</f>
        <v>0</v>
      </c>
      <c r="AF13" s="58">
        <f>IFERROR(INDEX(集計pivot売上!$151:$170,MATCH(集計2022年度売上!$B13,集計pivot売上!$A$151:$A$170,0),MATCH(集計2022年度売上!AB$5,集計pivot売上!$151:$151,0)),0)</f>
        <v>0</v>
      </c>
      <c r="AG13" s="104">
        <f>IFERROR(INDEX(集計pivot売上!$203:$222,MATCH(集計2022年度売上!$B13,集計pivot売上!$A$203:$A$222,0),MATCH(集計2022年度売上!AB$5,集計pivot売上!$203:$203,0)),0)</f>
        <v>0</v>
      </c>
      <c r="AH13" s="61">
        <f>IFERROR(INDEX(集計pivot売上!$54:$73,MATCH(集計2022年度売上!$B13,集計pivot売上!$A$54:$A$73,0),MATCH(集計2022年度売上!AB$5,集計pivot売上!$54:$54,0)),0)</f>
        <v>0</v>
      </c>
      <c r="AI13" s="59">
        <f t="shared" si="4"/>
        <v>10900</v>
      </c>
      <c r="AJ13" s="54">
        <f>IFERROR(INDEX(集計pivot売上!$3:$22,MATCH(集計2022年度売上!$B13,集計pivot売上!$A$3:$A$22,0),MATCH(集計2022年度売上!AJ$5,集計pivot売上!$3:$3,0)),0)</f>
        <v>0</v>
      </c>
      <c r="AK13" s="55">
        <f>IFERROR(INDEX(集計pivot売上!$28:$47,MATCH(集計2022年度売上!$B13,集計pivot売上!$A$28:$A$47,0),MATCH(集計2022年度売上!AJ$5,集計pivot売上!$28:$28,0)),0)</f>
        <v>0</v>
      </c>
      <c r="AL13" s="56">
        <f>IFERROR(INDEX(集計pivot売上!$83:$103,MATCH(集計2022年度売上!$B13,集計pivot売上!$A$83:$A$103,0),MATCH(集計2022年度売上!AJ$5,集計pivot売上!$83:$83,0)),0)</f>
        <v>0</v>
      </c>
      <c r="AM13" s="57">
        <f>IFERROR(INDEX(集計pivot売上!$177:$196,MATCH(集計2022年度売上!$B13,集計pivot売上!$A$177:$A$196,0),MATCH(集計2022年度売上!AJ$5,集計pivot売上!$177:$177,0)),0)</f>
        <v>0</v>
      </c>
      <c r="AN13" s="58">
        <f>IFERROR(INDEX(集計pivot売上!$151:$170,MATCH(集計2022年度売上!$B13,集計pivot売上!$A$151:$A$170,0),MATCH(集計2022年度売上!AJ$5,集計pivot売上!$151:$151,0)),0)</f>
        <v>0</v>
      </c>
      <c r="AO13" s="104">
        <f>IFERROR(INDEX(集計pivot売上!$203:$222,MATCH(集計2022年度売上!$B13,集計pivot売上!$A$203:$A$222,0),MATCH(集計2022年度売上!AJ$5,集計pivot売上!$203:$203,0)),0)</f>
        <v>0</v>
      </c>
      <c r="AP13" s="61">
        <f>IFERROR(INDEX(集計pivot売上!$54:$73,MATCH(集計2022年度売上!$B13,集計pivot売上!$A$54:$A$73,0),MATCH(集計2022年度売上!AJ$5,集計pivot売上!$54:$54,0)),0)</f>
        <v>0</v>
      </c>
      <c r="AQ13" s="59">
        <f t="shared" si="5"/>
        <v>10900</v>
      </c>
      <c r="AR13" s="54">
        <f>IFERROR(INDEX(集計pivot売上!$3:$22,MATCH(集計2022年度売上!$B13,集計pivot売上!$A$3:$A$22,0),MATCH(集計2022年度売上!AR$5,集計pivot売上!$3:$3,0)),0)</f>
        <v>0</v>
      </c>
      <c r="AS13" s="55">
        <f>IFERROR(INDEX(集計pivot売上!$28:$47,MATCH(集計2022年度売上!$B13,集計pivot売上!$A$28:$A$47,0),MATCH(集計2022年度売上!AR$5,集計pivot売上!$28:$28,0)),0)</f>
        <v>0</v>
      </c>
      <c r="AT13" s="56">
        <f>IFERROR(INDEX(集計pivot売上!$83:$103,MATCH(集計2022年度売上!$B13,集計pivot売上!$A$83:$A$103,0),MATCH(集計2022年度売上!AR$5,集計pivot売上!$83:$83,0)),0)</f>
        <v>0</v>
      </c>
      <c r="AU13" s="57">
        <f>IFERROR(INDEX(集計pivot売上!$177:$196,MATCH(集計2022年度売上!$B13,集計pivot売上!$A$177:$A$196,0),MATCH(集計2022年度売上!AR$5,集計pivot売上!$177:$177,0)),0)</f>
        <v>0</v>
      </c>
      <c r="AV13" s="58">
        <f>IFERROR(INDEX(集計pivot売上!$151:$170,MATCH(集計2022年度売上!$B13,集計pivot売上!$A$151:$A$170,0),MATCH(集計2022年度売上!AR$5,集計pivot売上!$151:$151,0)),0)</f>
        <v>0</v>
      </c>
      <c r="AW13" s="104">
        <f>IFERROR(INDEX(集計pivot売上!$203:$222,MATCH(集計2022年度売上!$B13,集計pivot売上!$A$203:$A$222,0),MATCH(集計2022年度売上!AR$5,集計pivot売上!$203:$203,0)),0)</f>
        <v>0</v>
      </c>
      <c r="AX13" s="61">
        <f>IFERROR(INDEX(集計pivot売上!$54:$73,MATCH(集計2022年度売上!$B13,集計pivot売上!$A$54:$A$73,0),MATCH(集計2022年度売上!AR$5,集計pivot売上!$54:$54,0)),0)</f>
        <v>0</v>
      </c>
      <c r="AY13" s="59">
        <f t="shared" si="6"/>
        <v>10900</v>
      </c>
      <c r="AZ13" s="54">
        <f>IFERROR(INDEX(集計pivot売上!$3:$22,MATCH(集計2022年度売上!$B13,集計pivot売上!$A$3:$A$22,0),MATCH(集計2022年度売上!AZ$5,集計pivot売上!$3:$3,0)),0)</f>
        <v>0</v>
      </c>
      <c r="BA13" s="55">
        <f>IFERROR(INDEX(集計pivot売上!$28:$47,MATCH(集計2022年度売上!$B13,集計pivot売上!$A$28:$A$47,0),MATCH(集計2022年度売上!AZ$5,集計pivot売上!$28:$28,0)),0)</f>
        <v>0</v>
      </c>
      <c r="BB13" s="56">
        <f>IFERROR(INDEX(集計pivot売上!$83:$103,MATCH(集計2022年度売上!$B13,集計pivot売上!$A$83:$A$103,0),MATCH(集計2022年度売上!AZ$5,集計pivot売上!$83:$83,0)),0)</f>
        <v>0</v>
      </c>
      <c r="BC13" s="57">
        <f>IFERROR(INDEX(集計pivot売上!$177:$196,MATCH(集計2022年度売上!$B13,集計pivot売上!$A$177:$A$196,0),MATCH(集計2022年度売上!AZ$5,集計pivot売上!$177:$177,0)),0)</f>
        <v>0</v>
      </c>
      <c r="BD13" s="58">
        <f>IFERROR(INDEX(集計pivot売上!$151:$170,MATCH(集計2022年度売上!$B13,集計pivot売上!$A$151:$A$170,0),MATCH(集計2022年度売上!AZ$5,集計pivot売上!$151:$151,0)),0)</f>
        <v>0</v>
      </c>
      <c r="BE13" s="104">
        <f>IFERROR(INDEX(集計pivot売上!$203:$222,MATCH(集計2022年度売上!$B13,集計pivot売上!$A$203:$A$222,0),MATCH(集計2022年度売上!AZ$5,集計pivot売上!$203:$203,0)),0)</f>
        <v>0</v>
      </c>
      <c r="BF13" s="61">
        <f>IFERROR(INDEX(集計pivot売上!$54:$73,MATCH(集計2022年度売上!$B13,集計pivot売上!$A$54:$A$73,0),MATCH(集計2022年度売上!AZ$5,集計pivot売上!$54:$54,0)),0)</f>
        <v>0</v>
      </c>
      <c r="BG13" s="59">
        <f t="shared" si="7"/>
        <v>10900</v>
      </c>
      <c r="BH13" s="54">
        <f>IFERROR(INDEX(集計pivot売上!$3:$22,MATCH(集計2022年度売上!$B13,集計pivot売上!$A$3:$A$22,0),MATCH(集計2022年度売上!BH$5,集計pivot売上!$3:$3,0)),0)</f>
        <v>0</v>
      </c>
      <c r="BI13" s="55">
        <f>IFERROR(INDEX(集計pivot売上!$28:$47,MATCH(集計2022年度売上!$B13,集計pivot売上!$A$28:$A$47,0),MATCH(集計2022年度売上!BH$5,集計pivot売上!$28:$28,0)),0)</f>
        <v>0</v>
      </c>
      <c r="BJ13" s="56">
        <f>IFERROR(INDEX(集計pivot売上!$83:$103,MATCH(集計2022年度売上!$B13,集計pivot売上!$A$83:$A$103,0),MATCH(集計2022年度売上!BH$5,集計pivot売上!$83:$83,0)),0)</f>
        <v>0</v>
      </c>
      <c r="BK13" s="57">
        <f>IFERROR(INDEX(集計pivot売上!$177:$196,MATCH(集計2022年度売上!$B13,集計pivot売上!$A$177:$A$196,0),MATCH(集計2022年度売上!BH$5,集計pivot売上!$177:$177,0)),0)</f>
        <v>0</v>
      </c>
      <c r="BL13" s="58">
        <f>IFERROR(INDEX(集計pivot売上!$151:$170,MATCH(集計2022年度売上!$B13,集計pivot売上!$A$151:$A$170,0),MATCH(集計2022年度売上!BH$5,集計pivot売上!$151:$151,0)),0)</f>
        <v>0</v>
      </c>
      <c r="BM13" s="104">
        <f>IFERROR(INDEX(集計pivot売上!$203:$222,MATCH(集計2022年度売上!$B13,集計pivot売上!$A$203:$A$222,0),MATCH(集計2022年度売上!BH$5,集計pivot売上!$203:$203,0)),0)</f>
        <v>0</v>
      </c>
      <c r="BN13" s="61">
        <f>IFERROR(INDEX(集計pivot売上!$54:$73,MATCH(集計2022年度売上!$B13,集計pivot売上!$A$54:$A$73,0),MATCH(集計2022年度売上!BH$5,集計pivot売上!$54:$54,0)),0)</f>
        <v>0</v>
      </c>
      <c r="BO13" s="59">
        <f t="shared" si="8"/>
        <v>10900</v>
      </c>
      <c r="BP13" s="54">
        <f>IFERROR(INDEX(集計pivot売上!$3:$22,MATCH(集計2022年度売上!$B13,集計pivot売上!$A$3:$A$22,0),MATCH(集計2022年度売上!BP$5,集計pivot売上!$3:$3,0)),0)</f>
        <v>0</v>
      </c>
      <c r="BQ13" s="55">
        <f>IFERROR(INDEX(集計pivot売上!$28:$47,MATCH(集計2022年度売上!$B13,集計pivot売上!$A$28:$A$47,0),MATCH(集計2022年度売上!BP$5,集計pivot売上!$28:$28,0)),0)</f>
        <v>0</v>
      </c>
      <c r="BR13" s="56">
        <f>IFERROR(INDEX(集計pivot売上!$83:$103,MATCH(集計2022年度売上!$B13,集計pivot売上!$A$83:$A$103,0),MATCH(集計2022年度売上!BP$5,集計pivot売上!$83:$83,0)),0)</f>
        <v>0</v>
      </c>
      <c r="BS13" s="57">
        <f>IFERROR(INDEX(集計pivot売上!$177:$196,MATCH(集計2022年度売上!$B13,集計pivot売上!$A$177:$A$196,0),MATCH(集計2022年度売上!BP$5,集計pivot売上!$177:$177,0)),0)</f>
        <v>0</v>
      </c>
      <c r="BT13" s="58">
        <f>IFERROR(INDEX(集計pivot売上!$151:$170,MATCH(集計2022年度売上!$B13,集計pivot売上!$A$151:$A$170,0),MATCH(集計2022年度売上!BP$5,集計pivot売上!$151:$151,0)),0)</f>
        <v>0</v>
      </c>
      <c r="BU13" s="104">
        <f>IFERROR(INDEX(集計pivot売上!$203:$222,MATCH(集計2022年度売上!$B13,集計pivot売上!$A$203:$A$222,0),MATCH(集計2022年度売上!BP$5,集計pivot売上!$203:$203,0)),0)</f>
        <v>0</v>
      </c>
      <c r="BV13" s="61">
        <f>IFERROR(INDEX(集計pivot売上!$54:$73,MATCH(集計2022年度売上!$B13,集計pivot売上!$A$54:$A$73,0),MATCH(集計2022年度売上!BP$5,集計pivot売上!$54:$54,0)),0)</f>
        <v>0</v>
      </c>
      <c r="BW13" s="59">
        <f t="shared" si="9"/>
        <v>10900</v>
      </c>
      <c r="BX13" s="54">
        <f>IFERROR(INDEX(集計pivot売上!$3:$22,MATCH(集計2022年度売上!$B13,集計pivot売上!$A$3:$A$22,0),MATCH(集計2022年度売上!BX$5,集計pivot売上!$3:$3,0)),0)</f>
        <v>0</v>
      </c>
      <c r="BY13" s="55">
        <f>IFERROR(INDEX(集計pivot売上!$28:$47,MATCH(集計2022年度売上!$B13,集計pivot売上!$A$28:$A$47,0),MATCH(集計2022年度売上!BX$5,集計pivot売上!$28:$28,0)),0)</f>
        <v>0</v>
      </c>
      <c r="BZ13" s="56">
        <f>IFERROR(INDEX(集計pivot売上!$83:$103,MATCH(集計2022年度売上!$B13,集計pivot売上!$A$83:$A$103,0),MATCH(集計2022年度売上!BX$5,集計pivot売上!$83:$83,0)),0)</f>
        <v>0</v>
      </c>
      <c r="CA13" s="57">
        <f>IFERROR(INDEX(集計pivot売上!$177:$196,MATCH(集計2022年度売上!$B13,集計pivot売上!$A$177:$A$196,0),MATCH(集計2022年度売上!BX$5,集計pivot売上!$177:$177,0)),0)</f>
        <v>0</v>
      </c>
      <c r="CB13" s="58">
        <f>IFERROR(INDEX(集計pivot売上!$151:$170,MATCH(集計2022年度売上!$B13,集計pivot売上!$A$151:$A$170,0),MATCH(集計2022年度売上!BX$5,集計pivot売上!$151:$151,0)),0)</f>
        <v>0</v>
      </c>
      <c r="CC13" s="104">
        <f>IFERROR(INDEX(集計pivot売上!$203:$222,MATCH(集計2022年度売上!$B13,集計pivot売上!$A$203:$A$222,0),MATCH(集計2022年度売上!BX$5,集計pivot売上!$203:$203,0)),0)</f>
        <v>0</v>
      </c>
      <c r="CD13" s="61">
        <f>IFERROR(INDEX(集計pivot売上!$54:$73,MATCH(集計2022年度売上!$B13,集計pivot売上!$A$54:$A$73,0),MATCH(集計2022年度売上!BX$5,集計pivot売上!$54:$54,0)),0)</f>
        <v>0</v>
      </c>
      <c r="CE13" s="59">
        <f t="shared" si="10"/>
        <v>10900</v>
      </c>
      <c r="CF13" s="54">
        <f>IFERROR(INDEX(集計pivot売上!$3:$22,MATCH(集計2022年度売上!$B13,集計pivot売上!$A$3:$A$22,0),MATCH(集計2022年度売上!CF$5,集計pivot売上!$3:$3,0)),0)</f>
        <v>0</v>
      </c>
      <c r="CG13" s="55">
        <f>IFERROR(INDEX(集計pivot売上!$28:$47,MATCH(集計2022年度売上!$B13,集計pivot売上!$A$28:$A$47,0),MATCH(集計2022年度売上!CF$5,集計pivot売上!$28:$28,0)),0)</f>
        <v>0</v>
      </c>
      <c r="CH13" s="56">
        <f>IFERROR(INDEX(集計pivot売上!$83:$103,MATCH(集計2022年度売上!$B13,集計pivot売上!$A$83:$A$103,0),MATCH(集計2022年度売上!CF$5,集計pivot売上!$83:$83,0)),0)</f>
        <v>0</v>
      </c>
      <c r="CI13" s="57">
        <f>IFERROR(INDEX(集計pivot売上!$177:$196,MATCH(集計2022年度売上!$B13,集計pivot売上!$A$177:$A$196,0),MATCH(集計2022年度売上!CF$5,集計pivot売上!$177:$177,0)),0)</f>
        <v>0</v>
      </c>
      <c r="CJ13" s="58">
        <f>IFERROR(INDEX(集計pivot売上!$151:$170,MATCH(集計2022年度売上!$B13,集計pivot売上!$A$151:$A$170,0),MATCH(集計2022年度売上!CF$5,集計pivot売上!$151:$151,0)),0)</f>
        <v>0</v>
      </c>
      <c r="CK13" s="104">
        <f>IFERROR(INDEX(集計pivot売上!$203:$222,MATCH(集計2022年度売上!$B13,集計pivot売上!$A$203:$A$222,0),MATCH(集計2022年度売上!CF$5,集計pivot売上!$203:$203,0)),0)</f>
        <v>0</v>
      </c>
      <c r="CL13" s="61">
        <f>IFERROR(INDEX(集計pivot売上!$54:$73,MATCH(集計2022年度売上!$B13,集計pivot売上!$A$54:$A$73,0),MATCH(集計2022年度売上!CF$5,集計pivot売上!$54:$54,0)),0)</f>
        <v>0</v>
      </c>
      <c r="CM13" s="59">
        <f t="shared" si="11"/>
        <v>10900</v>
      </c>
      <c r="CN13" s="54">
        <f>IFERROR(INDEX(集計pivot売上!$3:$22,MATCH(集計2022年度売上!$B13,集計pivot売上!$A$3:$A$22,0),MATCH(集計2022年度売上!CN$5,集計pivot売上!$3:$3,0)),0)</f>
        <v>0</v>
      </c>
      <c r="CO13" s="55">
        <f>IFERROR(INDEX(集計pivot売上!$28:$47,MATCH(集計2022年度売上!$B13,集計pivot売上!$A$28:$A$47,0),MATCH(集計2022年度売上!CN$5,集計pivot売上!$28:$28,0)),0)</f>
        <v>0</v>
      </c>
      <c r="CP13" s="56">
        <f>IFERROR(INDEX(集計pivot売上!$83:$103,MATCH(集計2022年度売上!$B13,集計pivot売上!$A$83:$A$103,0),MATCH(集計2022年度売上!CN$5,集計pivot売上!$83:$83,0)),0)</f>
        <v>0</v>
      </c>
      <c r="CQ13" s="57">
        <f>IFERROR(INDEX(集計pivot売上!$177:$196,MATCH(集計2022年度売上!$B13,集計pivot売上!$A$177:$A$196,0),MATCH(集計2022年度売上!CN$5,集計pivot売上!$177:$177,0)),0)</f>
        <v>0</v>
      </c>
      <c r="CR13" s="58">
        <f>IFERROR(INDEX(集計pivot売上!$151:$170,MATCH(集計2022年度売上!$B13,集計pivot売上!$A$151:$A$170,0),MATCH(集計2022年度売上!CN$5,集計pivot売上!$151:$151,0)),0)</f>
        <v>0</v>
      </c>
      <c r="CS13" s="104">
        <f>IFERROR(INDEX(集計pivot売上!$203:$222,MATCH(集計2022年度売上!$B13,集計pivot売上!$A$203:$A$222,0),MATCH(集計2022年度売上!CN$5,集計pivot売上!$203:$203,0)),0)</f>
        <v>0</v>
      </c>
      <c r="CT13" s="61">
        <f>IFERROR(INDEX(集計pivot売上!$54:$73,MATCH(集計2022年度売上!$B13,集計pivot売上!$A$54:$A$73,0),MATCH(集計2022年度売上!CN$5,集計pivot売上!$54:$54,0)),0)</f>
        <v>0</v>
      </c>
      <c r="CU13" s="63">
        <f t="shared" si="12"/>
        <v>10900</v>
      </c>
      <c r="CW13" t="str">
        <f t="shared" si="0"/>
        <v>果実酒</v>
      </c>
      <c r="CX13" s="46">
        <f t="shared" si="13"/>
        <v>10900</v>
      </c>
      <c r="CY13" s="46">
        <f t="shared" si="14"/>
        <v>0</v>
      </c>
      <c r="CZ13" s="46">
        <f t="shared" si="15"/>
        <v>0</v>
      </c>
      <c r="DA13" s="46">
        <f t="shared" si="16"/>
        <v>10900</v>
      </c>
      <c r="DC13" s="46">
        <f t="shared" si="17"/>
        <v>10900</v>
      </c>
      <c r="DD13" s="46">
        <f t="shared" si="18"/>
        <v>0</v>
      </c>
      <c r="DE13" s="46">
        <f t="shared" si="19"/>
        <v>0</v>
      </c>
      <c r="DF13" s="46">
        <f t="shared" si="20"/>
        <v>10900</v>
      </c>
      <c r="DG13" s="46">
        <f t="shared" si="21"/>
        <v>0</v>
      </c>
    </row>
    <row r="14" spans="2:111" s="46" customFormat="1" x14ac:dyDescent="0.55000000000000004">
      <c r="B14" s="52" t="str">
        <f>'master（記入例）'!AL10</f>
        <v>甘味果実酒</v>
      </c>
      <c r="C14" s="53">
        <v>0</v>
      </c>
      <c r="D14" s="54">
        <f>IFERROR(INDEX(集計pivot売上!$3:$22,MATCH(集計2022年度売上!$B14,集計pivot売上!$A$3:$A$22,0),MATCH(集計2022年度売上!D$5,集計pivot売上!$3:$3,0)),0)</f>
        <v>0</v>
      </c>
      <c r="E14" s="55">
        <f>IFERROR(INDEX(集計pivot売上!$28:$47,MATCH(集計2022年度売上!$B14,集計pivot売上!$A$28:$A$47,0),MATCH(集計2022年度売上!D$5,集計pivot売上!$28:$28,0)),0)</f>
        <v>0</v>
      </c>
      <c r="F14" s="56">
        <f>IFERROR(INDEX(集計pivot売上!$83:$103,MATCH(集計2022年度売上!$B14,集計pivot売上!$A$83:$A$103,0),MATCH(集計2022年度売上!D$5,集計pivot売上!$83:$83,0)),0)</f>
        <v>0</v>
      </c>
      <c r="G14" s="57">
        <f>IFERROR(INDEX(集計pivot売上!$177:$196,MATCH(集計2022年度売上!$B14,集計pivot売上!$A$177:$A$196,0),MATCH(集計2022年度売上!D$5,集計pivot売上!$177:$177,0)),0)</f>
        <v>0</v>
      </c>
      <c r="H14" s="58">
        <f>IFERROR(INDEX(集計pivot売上!$151:$170,MATCH(集計2022年度売上!$B14,集計pivot売上!$A$151:$A$170,0),MATCH(集計2022年度売上!D$5,集計pivot売上!$151:$151,0)),0)</f>
        <v>0</v>
      </c>
      <c r="I14" s="104">
        <f>IFERROR(INDEX(集計pivot売上!$203:$222,MATCH(集計2022年度売上!$B14,集計pivot売上!$A$203:$A$222,0),MATCH(集計2022年度売上!D$5,集計pivot売上!$203:$203,0)),0)</f>
        <v>0</v>
      </c>
      <c r="J14" s="61">
        <f>IFERROR(INDEX(集計pivot売上!$54:$73,MATCH(集計2022年度売上!$B14,集計pivot売上!$A$54:$A$73,0),MATCH(集計2022年度売上!D$5,集計pivot売上!$54:$54,0)),0)</f>
        <v>0</v>
      </c>
      <c r="K14" s="59">
        <f t="shared" si="1"/>
        <v>0</v>
      </c>
      <c r="L14" s="54">
        <f>IFERROR(INDEX(集計pivot売上!$3:$22,MATCH(集計2022年度売上!$B14,集計pivot売上!$A$3:$A$22,0),MATCH(集計2022年度売上!L$5,集計pivot売上!$3:$3,0)),0)</f>
        <v>0</v>
      </c>
      <c r="M14" s="55">
        <f>IFERROR(INDEX(集計pivot売上!$28:$47,MATCH(集計2022年度売上!$B14,集計pivot売上!$A$28:$A$47,0),MATCH(集計2022年度売上!L$5,集計pivot売上!$28:$28,0)),0)</f>
        <v>0</v>
      </c>
      <c r="N14" s="56">
        <f>IFERROR(INDEX(集計pivot売上!$83:$103,MATCH(集計2022年度売上!$B14,集計pivot売上!$A$83:$A$103,0),MATCH(集計2022年度売上!L$5,集計pivot売上!$83:$83,0)),0)</f>
        <v>0</v>
      </c>
      <c r="O14" s="57">
        <f>IFERROR(INDEX(集計pivot売上!$177:$196,MATCH(集計2022年度売上!$B14,集計pivot売上!$A$177:$A$196,0),MATCH(集計2022年度売上!L$5,集計pivot売上!$177:$177,0)),0)</f>
        <v>0</v>
      </c>
      <c r="P14" s="58">
        <f>IFERROR(INDEX(集計pivot売上!$151:$170,MATCH(集計2022年度売上!$B14,集計pivot売上!$A$151:$A$170,0),MATCH(集計2022年度売上!L$5,集計pivot売上!$151:$151,0)),0)</f>
        <v>0</v>
      </c>
      <c r="Q14" s="104">
        <f>IFERROR(INDEX(集計pivot売上!$203:$222,MATCH(集計2022年度売上!$B14,集計pivot売上!$A$203:$A$222,0),MATCH(集計2022年度売上!L$5,集計pivot売上!$203:$203,0)),0)</f>
        <v>0</v>
      </c>
      <c r="R14" s="61">
        <f>IFERROR(INDEX(集計pivot売上!$54:$73,MATCH(集計2022年度売上!$B14,集計pivot売上!$A$54:$A$73,0),MATCH(集計2022年度売上!L$5,集計pivot売上!$54:$54,0)),0)</f>
        <v>0</v>
      </c>
      <c r="S14" s="59">
        <f t="shared" si="2"/>
        <v>0</v>
      </c>
      <c r="T14" s="54">
        <f>IFERROR(INDEX(集計pivot売上!$3:$22,MATCH(集計2022年度売上!$B14,集計pivot売上!$A$3:$A$22,0),MATCH(集計2022年度売上!T$5,集計pivot売上!$3:$3,0)),0)</f>
        <v>0</v>
      </c>
      <c r="U14" s="55">
        <f>IFERROR(INDEX(集計pivot売上!$28:$47,MATCH(集計2022年度売上!$B14,集計pivot売上!$A$28:$A$47,0),MATCH(集計2022年度売上!T$5,集計pivot売上!$28:$28,0)),0)</f>
        <v>0</v>
      </c>
      <c r="V14" s="56">
        <f>IFERROR(INDEX(集計pivot売上!$83:$103,MATCH(集計2022年度売上!$B14,集計pivot売上!$A$83:$A$103,0),MATCH(集計2022年度売上!T$5,集計pivot売上!$83:$83,0)),0)</f>
        <v>0</v>
      </c>
      <c r="W14" s="57">
        <f>IFERROR(INDEX(集計pivot売上!$177:$196,MATCH(集計2022年度売上!$B14,集計pivot売上!$A$177:$A$196,0),MATCH(集計2022年度売上!T$5,集計pivot売上!$177:$177,0)),0)</f>
        <v>0</v>
      </c>
      <c r="X14" s="58">
        <f>IFERROR(INDEX(集計pivot売上!$151:$170,MATCH(集計2022年度売上!$B14,集計pivot売上!$A$151:$A$170,0),MATCH(集計2022年度売上!T$5,集計pivot売上!$151:$151,0)),0)</f>
        <v>0</v>
      </c>
      <c r="Y14" s="104">
        <f>IFERROR(INDEX(集計pivot売上!$203:$222,MATCH(集計2022年度売上!$B14,集計pivot売上!$A$203:$A$222,0),MATCH(集計2022年度売上!T$5,集計pivot売上!$203:$203,0)),0)</f>
        <v>0</v>
      </c>
      <c r="Z14" s="61">
        <f>IFERROR(INDEX(集計pivot売上!$54:$73,MATCH(集計2022年度売上!$B14,集計pivot売上!$A$54:$A$73,0),MATCH(集計2022年度売上!T$5,集計pivot売上!$54:$54,0)),0)</f>
        <v>0</v>
      </c>
      <c r="AA14" s="59">
        <f t="shared" si="3"/>
        <v>0</v>
      </c>
      <c r="AB14" s="54">
        <f>IFERROR(INDEX(集計pivot売上!$3:$22,MATCH(集計2022年度売上!$B14,集計pivot売上!$A$3:$A$22,0),MATCH(集計2022年度売上!AB$5,集計pivot売上!$3:$3,0)),0)</f>
        <v>0</v>
      </c>
      <c r="AC14" s="55">
        <f>IFERROR(INDEX(集計pivot売上!$28:$47,MATCH(集計2022年度売上!$B14,集計pivot売上!$A$28:$A$47,0),MATCH(集計2022年度売上!AB$5,集計pivot売上!$28:$28,0)),0)</f>
        <v>0</v>
      </c>
      <c r="AD14" s="56">
        <f>IFERROR(INDEX(集計pivot売上!$83:$103,MATCH(集計2022年度売上!$B14,集計pivot売上!$A$83:$A$103,0),MATCH(集計2022年度売上!AB$5,集計pivot売上!$83:$83,0)),0)</f>
        <v>0</v>
      </c>
      <c r="AE14" s="57">
        <f>IFERROR(INDEX(集計pivot売上!$177:$196,MATCH(集計2022年度売上!$B14,集計pivot売上!$A$177:$A$196,0),MATCH(集計2022年度売上!AB$5,集計pivot売上!$177:$177,0)),0)</f>
        <v>0</v>
      </c>
      <c r="AF14" s="58">
        <f>IFERROR(INDEX(集計pivot売上!$151:$170,MATCH(集計2022年度売上!$B14,集計pivot売上!$A$151:$A$170,0),MATCH(集計2022年度売上!AB$5,集計pivot売上!$151:$151,0)),0)</f>
        <v>0</v>
      </c>
      <c r="AG14" s="104">
        <f>IFERROR(INDEX(集計pivot売上!$203:$222,MATCH(集計2022年度売上!$B14,集計pivot売上!$A$203:$A$222,0),MATCH(集計2022年度売上!AB$5,集計pivot売上!$203:$203,0)),0)</f>
        <v>0</v>
      </c>
      <c r="AH14" s="61">
        <f>IFERROR(INDEX(集計pivot売上!$54:$73,MATCH(集計2022年度売上!$B14,集計pivot売上!$A$54:$A$73,0),MATCH(集計2022年度売上!AB$5,集計pivot売上!$54:$54,0)),0)</f>
        <v>0</v>
      </c>
      <c r="AI14" s="59">
        <f t="shared" si="4"/>
        <v>0</v>
      </c>
      <c r="AJ14" s="54">
        <f>IFERROR(INDEX(集計pivot売上!$3:$22,MATCH(集計2022年度売上!$B14,集計pivot売上!$A$3:$A$22,0),MATCH(集計2022年度売上!AJ$5,集計pivot売上!$3:$3,0)),0)</f>
        <v>0</v>
      </c>
      <c r="AK14" s="55">
        <f>IFERROR(INDEX(集計pivot売上!$28:$47,MATCH(集計2022年度売上!$B14,集計pivot売上!$A$28:$A$47,0),MATCH(集計2022年度売上!AJ$5,集計pivot売上!$28:$28,0)),0)</f>
        <v>0</v>
      </c>
      <c r="AL14" s="56">
        <f>IFERROR(INDEX(集計pivot売上!$83:$103,MATCH(集計2022年度売上!$B14,集計pivot売上!$A$83:$A$103,0),MATCH(集計2022年度売上!AJ$5,集計pivot売上!$83:$83,0)),0)</f>
        <v>0</v>
      </c>
      <c r="AM14" s="57">
        <f>IFERROR(INDEX(集計pivot売上!$177:$196,MATCH(集計2022年度売上!$B14,集計pivot売上!$A$177:$A$196,0),MATCH(集計2022年度売上!AJ$5,集計pivot売上!$177:$177,0)),0)</f>
        <v>0</v>
      </c>
      <c r="AN14" s="58">
        <f>IFERROR(INDEX(集計pivot売上!$151:$170,MATCH(集計2022年度売上!$B14,集計pivot売上!$A$151:$A$170,0),MATCH(集計2022年度売上!AJ$5,集計pivot売上!$151:$151,0)),0)</f>
        <v>0</v>
      </c>
      <c r="AO14" s="104">
        <f>IFERROR(INDEX(集計pivot売上!$203:$222,MATCH(集計2022年度売上!$B14,集計pivot売上!$A$203:$A$222,0),MATCH(集計2022年度売上!AJ$5,集計pivot売上!$203:$203,0)),0)</f>
        <v>0</v>
      </c>
      <c r="AP14" s="61">
        <f>IFERROR(INDEX(集計pivot売上!$54:$73,MATCH(集計2022年度売上!$B14,集計pivot売上!$A$54:$A$73,0),MATCH(集計2022年度売上!AJ$5,集計pivot売上!$54:$54,0)),0)</f>
        <v>0</v>
      </c>
      <c r="AQ14" s="59">
        <f t="shared" si="5"/>
        <v>0</v>
      </c>
      <c r="AR14" s="54">
        <f>IFERROR(INDEX(集計pivot売上!$3:$22,MATCH(集計2022年度売上!$B14,集計pivot売上!$A$3:$A$22,0),MATCH(集計2022年度売上!AR$5,集計pivot売上!$3:$3,0)),0)</f>
        <v>0</v>
      </c>
      <c r="AS14" s="55">
        <f>IFERROR(INDEX(集計pivot売上!$28:$47,MATCH(集計2022年度売上!$B14,集計pivot売上!$A$28:$A$47,0),MATCH(集計2022年度売上!AR$5,集計pivot売上!$28:$28,0)),0)</f>
        <v>0</v>
      </c>
      <c r="AT14" s="56">
        <f>IFERROR(INDEX(集計pivot売上!$83:$103,MATCH(集計2022年度売上!$B14,集計pivot売上!$A$83:$A$103,0),MATCH(集計2022年度売上!AR$5,集計pivot売上!$83:$83,0)),0)</f>
        <v>0</v>
      </c>
      <c r="AU14" s="57">
        <f>IFERROR(INDEX(集計pivot売上!$177:$196,MATCH(集計2022年度売上!$B14,集計pivot売上!$A$177:$A$196,0),MATCH(集計2022年度売上!AR$5,集計pivot売上!$177:$177,0)),0)</f>
        <v>0</v>
      </c>
      <c r="AV14" s="58">
        <f>IFERROR(INDEX(集計pivot売上!$151:$170,MATCH(集計2022年度売上!$B14,集計pivot売上!$A$151:$A$170,0),MATCH(集計2022年度売上!AR$5,集計pivot売上!$151:$151,0)),0)</f>
        <v>0</v>
      </c>
      <c r="AW14" s="104">
        <f>IFERROR(INDEX(集計pivot売上!$203:$222,MATCH(集計2022年度売上!$B14,集計pivot売上!$A$203:$A$222,0),MATCH(集計2022年度売上!AR$5,集計pivot売上!$203:$203,0)),0)</f>
        <v>0</v>
      </c>
      <c r="AX14" s="61">
        <f>IFERROR(INDEX(集計pivot売上!$54:$73,MATCH(集計2022年度売上!$B14,集計pivot売上!$A$54:$A$73,0),MATCH(集計2022年度売上!AR$5,集計pivot売上!$54:$54,0)),0)</f>
        <v>0</v>
      </c>
      <c r="AY14" s="59">
        <f t="shared" si="6"/>
        <v>0</v>
      </c>
      <c r="AZ14" s="54">
        <f>IFERROR(INDEX(集計pivot売上!$3:$22,MATCH(集計2022年度売上!$B14,集計pivot売上!$A$3:$A$22,0),MATCH(集計2022年度売上!AZ$5,集計pivot売上!$3:$3,0)),0)</f>
        <v>0</v>
      </c>
      <c r="BA14" s="55">
        <f>IFERROR(INDEX(集計pivot売上!$28:$47,MATCH(集計2022年度売上!$B14,集計pivot売上!$A$28:$A$47,0),MATCH(集計2022年度売上!AZ$5,集計pivot売上!$28:$28,0)),0)</f>
        <v>0</v>
      </c>
      <c r="BB14" s="56">
        <f>IFERROR(INDEX(集計pivot売上!$83:$103,MATCH(集計2022年度売上!$B14,集計pivot売上!$A$83:$A$103,0),MATCH(集計2022年度売上!AZ$5,集計pivot売上!$83:$83,0)),0)</f>
        <v>0</v>
      </c>
      <c r="BC14" s="57">
        <f>IFERROR(INDEX(集計pivot売上!$177:$196,MATCH(集計2022年度売上!$B14,集計pivot売上!$A$177:$A$196,0),MATCH(集計2022年度売上!AZ$5,集計pivot売上!$177:$177,0)),0)</f>
        <v>0</v>
      </c>
      <c r="BD14" s="58">
        <f>IFERROR(INDEX(集計pivot売上!$151:$170,MATCH(集計2022年度売上!$B14,集計pivot売上!$A$151:$A$170,0),MATCH(集計2022年度売上!AZ$5,集計pivot売上!$151:$151,0)),0)</f>
        <v>0</v>
      </c>
      <c r="BE14" s="104">
        <f>IFERROR(INDEX(集計pivot売上!$203:$222,MATCH(集計2022年度売上!$B14,集計pivot売上!$A$203:$A$222,0),MATCH(集計2022年度売上!AZ$5,集計pivot売上!$203:$203,0)),0)</f>
        <v>0</v>
      </c>
      <c r="BF14" s="61">
        <f>IFERROR(INDEX(集計pivot売上!$54:$73,MATCH(集計2022年度売上!$B14,集計pivot売上!$A$54:$A$73,0),MATCH(集計2022年度売上!AZ$5,集計pivot売上!$54:$54,0)),0)</f>
        <v>0</v>
      </c>
      <c r="BG14" s="59">
        <f t="shared" si="7"/>
        <v>0</v>
      </c>
      <c r="BH14" s="54">
        <f>IFERROR(INDEX(集計pivot売上!$3:$22,MATCH(集計2022年度売上!$B14,集計pivot売上!$A$3:$A$22,0),MATCH(集計2022年度売上!BH$5,集計pivot売上!$3:$3,0)),0)</f>
        <v>0</v>
      </c>
      <c r="BI14" s="55">
        <f>IFERROR(INDEX(集計pivot売上!$28:$47,MATCH(集計2022年度売上!$B14,集計pivot売上!$A$28:$A$47,0),MATCH(集計2022年度売上!BH$5,集計pivot売上!$28:$28,0)),0)</f>
        <v>0</v>
      </c>
      <c r="BJ14" s="56">
        <f>IFERROR(INDEX(集計pivot売上!$83:$103,MATCH(集計2022年度売上!$B14,集計pivot売上!$A$83:$A$103,0),MATCH(集計2022年度売上!BH$5,集計pivot売上!$83:$83,0)),0)</f>
        <v>0</v>
      </c>
      <c r="BK14" s="57">
        <f>IFERROR(INDEX(集計pivot売上!$177:$196,MATCH(集計2022年度売上!$B14,集計pivot売上!$A$177:$A$196,0),MATCH(集計2022年度売上!BH$5,集計pivot売上!$177:$177,0)),0)</f>
        <v>0</v>
      </c>
      <c r="BL14" s="58">
        <f>IFERROR(INDEX(集計pivot売上!$151:$170,MATCH(集計2022年度売上!$B14,集計pivot売上!$A$151:$A$170,0),MATCH(集計2022年度売上!BH$5,集計pivot売上!$151:$151,0)),0)</f>
        <v>0</v>
      </c>
      <c r="BM14" s="104">
        <f>IFERROR(INDEX(集計pivot売上!$203:$222,MATCH(集計2022年度売上!$B14,集計pivot売上!$A$203:$A$222,0),MATCH(集計2022年度売上!BH$5,集計pivot売上!$203:$203,0)),0)</f>
        <v>0</v>
      </c>
      <c r="BN14" s="61">
        <f>IFERROR(INDEX(集計pivot売上!$54:$73,MATCH(集計2022年度売上!$B14,集計pivot売上!$A$54:$A$73,0),MATCH(集計2022年度売上!BH$5,集計pivot売上!$54:$54,0)),0)</f>
        <v>0</v>
      </c>
      <c r="BO14" s="59">
        <f t="shared" si="8"/>
        <v>0</v>
      </c>
      <c r="BP14" s="54">
        <f>IFERROR(INDEX(集計pivot売上!$3:$22,MATCH(集計2022年度売上!$B14,集計pivot売上!$A$3:$A$22,0),MATCH(集計2022年度売上!BP$5,集計pivot売上!$3:$3,0)),0)</f>
        <v>0</v>
      </c>
      <c r="BQ14" s="55">
        <f>IFERROR(INDEX(集計pivot売上!$28:$47,MATCH(集計2022年度売上!$B14,集計pivot売上!$A$28:$A$47,0),MATCH(集計2022年度売上!BP$5,集計pivot売上!$28:$28,0)),0)</f>
        <v>0</v>
      </c>
      <c r="BR14" s="56">
        <f>IFERROR(INDEX(集計pivot売上!$83:$103,MATCH(集計2022年度売上!$B14,集計pivot売上!$A$83:$A$103,0),MATCH(集計2022年度売上!BP$5,集計pivot売上!$83:$83,0)),0)</f>
        <v>0</v>
      </c>
      <c r="BS14" s="57">
        <f>IFERROR(INDEX(集計pivot売上!$177:$196,MATCH(集計2022年度売上!$B14,集計pivot売上!$A$177:$A$196,0),MATCH(集計2022年度売上!BP$5,集計pivot売上!$177:$177,0)),0)</f>
        <v>0</v>
      </c>
      <c r="BT14" s="58">
        <f>IFERROR(INDEX(集計pivot売上!$151:$170,MATCH(集計2022年度売上!$B14,集計pivot売上!$A$151:$A$170,0),MATCH(集計2022年度売上!BP$5,集計pivot売上!$151:$151,0)),0)</f>
        <v>0</v>
      </c>
      <c r="BU14" s="104">
        <f>IFERROR(INDEX(集計pivot売上!$203:$222,MATCH(集計2022年度売上!$B14,集計pivot売上!$A$203:$A$222,0),MATCH(集計2022年度売上!BP$5,集計pivot売上!$203:$203,0)),0)</f>
        <v>0</v>
      </c>
      <c r="BV14" s="61">
        <f>IFERROR(INDEX(集計pivot売上!$54:$73,MATCH(集計2022年度売上!$B14,集計pivot売上!$A$54:$A$73,0),MATCH(集計2022年度売上!BP$5,集計pivot売上!$54:$54,0)),0)</f>
        <v>0</v>
      </c>
      <c r="BW14" s="59">
        <f t="shared" si="9"/>
        <v>0</v>
      </c>
      <c r="BX14" s="54">
        <f>IFERROR(INDEX(集計pivot売上!$3:$22,MATCH(集計2022年度売上!$B14,集計pivot売上!$A$3:$A$22,0),MATCH(集計2022年度売上!BX$5,集計pivot売上!$3:$3,0)),0)</f>
        <v>0</v>
      </c>
      <c r="BY14" s="55">
        <f>IFERROR(INDEX(集計pivot売上!$28:$47,MATCH(集計2022年度売上!$B14,集計pivot売上!$A$28:$A$47,0),MATCH(集計2022年度売上!BX$5,集計pivot売上!$28:$28,0)),0)</f>
        <v>0</v>
      </c>
      <c r="BZ14" s="56">
        <f>IFERROR(INDEX(集計pivot売上!$83:$103,MATCH(集計2022年度売上!$B14,集計pivot売上!$A$83:$A$103,0),MATCH(集計2022年度売上!BX$5,集計pivot売上!$83:$83,0)),0)</f>
        <v>0</v>
      </c>
      <c r="CA14" s="57">
        <f>IFERROR(INDEX(集計pivot売上!$177:$196,MATCH(集計2022年度売上!$B14,集計pivot売上!$A$177:$A$196,0),MATCH(集計2022年度売上!BX$5,集計pivot売上!$177:$177,0)),0)</f>
        <v>0</v>
      </c>
      <c r="CB14" s="58">
        <f>IFERROR(INDEX(集計pivot売上!$151:$170,MATCH(集計2022年度売上!$B14,集計pivot売上!$A$151:$A$170,0),MATCH(集計2022年度売上!BX$5,集計pivot売上!$151:$151,0)),0)</f>
        <v>0</v>
      </c>
      <c r="CC14" s="104">
        <f>IFERROR(INDEX(集計pivot売上!$203:$222,MATCH(集計2022年度売上!$B14,集計pivot売上!$A$203:$A$222,0),MATCH(集計2022年度売上!BX$5,集計pivot売上!$203:$203,0)),0)</f>
        <v>0</v>
      </c>
      <c r="CD14" s="61">
        <f>IFERROR(INDEX(集計pivot売上!$54:$73,MATCH(集計2022年度売上!$B14,集計pivot売上!$A$54:$A$73,0),MATCH(集計2022年度売上!BX$5,集計pivot売上!$54:$54,0)),0)</f>
        <v>0</v>
      </c>
      <c r="CE14" s="59">
        <f t="shared" si="10"/>
        <v>0</v>
      </c>
      <c r="CF14" s="54">
        <f>IFERROR(INDEX(集計pivot売上!$3:$22,MATCH(集計2022年度売上!$B14,集計pivot売上!$A$3:$A$22,0),MATCH(集計2022年度売上!CF$5,集計pivot売上!$3:$3,0)),0)</f>
        <v>0</v>
      </c>
      <c r="CG14" s="55">
        <f>IFERROR(INDEX(集計pivot売上!$28:$47,MATCH(集計2022年度売上!$B14,集計pivot売上!$A$28:$A$47,0),MATCH(集計2022年度売上!CF$5,集計pivot売上!$28:$28,0)),0)</f>
        <v>0</v>
      </c>
      <c r="CH14" s="56">
        <f>IFERROR(INDEX(集計pivot売上!$83:$103,MATCH(集計2022年度売上!$B14,集計pivot売上!$A$83:$A$103,0),MATCH(集計2022年度売上!CF$5,集計pivot売上!$83:$83,0)),0)</f>
        <v>0</v>
      </c>
      <c r="CI14" s="57">
        <f>IFERROR(INDEX(集計pivot売上!$177:$196,MATCH(集計2022年度売上!$B14,集計pivot売上!$A$177:$A$196,0),MATCH(集計2022年度売上!CF$5,集計pivot売上!$177:$177,0)),0)</f>
        <v>0</v>
      </c>
      <c r="CJ14" s="58">
        <f>IFERROR(INDEX(集計pivot売上!$151:$170,MATCH(集計2022年度売上!$B14,集計pivot売上!$A$151:$A$170,0),MATCH(集計2022年度売上!CF$5,集計pivot売上!$151:$151,0)),0)</f>
        <v>0</v>
      </c>
      <c r="CK14" s="104">
        <f>IFERROR(INDEX(集計pivot売上!$203:$222,MATCH(集計2022年度売上!$B14,集計pivot売上!$A$203:$A$222,0),MATCH(集計2022年度売上!CF$5,集計pivot売上!$203:$203,0)),0)</f>
        <v>0</v>
      </c>
      <c r="CL14" s="61">
        <f>IFERROR(INDEX(集計pivot売上!$54:$73,MATCH(集計2022年度売上!$B14,集計pivot売上!$A$54:$A$73,0),MATCH(集計2022年度売上!CF$5,集計pivot売上!$54:$54,0)),0)</f>
        <v>0</v>
      </c>
      <c r="CM14" s="59">
        <f t="shared" si="11"/>
        <v>0</v>
      </c>
      <c r="CN14" s="54">
        <f>IFERROR(INDEX(集計pivot売上!$3:$22,MATCH(集計2022年度売上!$B14,集計pivot売上!$A$3:$A$22,0),MATCH(集計2022年度売上!CN$5,集計pivot売上!$3:$3,0)),0)</f>
        <v>0</v>
      </c>
      <c r="CO14" s="55">
        <f>IFERROR(INDEX(集計pivot売上!$28:$47,MATCH(集計2022年度売上!$B14,集計pivot売上!$A$28:$A$47,0),MATCH(集計2022年度売上!CN$5,集計pivot売上!$28:$28,0)),0)</f>
        <v>0</v>
      </c>
      <c r="CP14" s="56">
        <f>IFERROR(INDEX(集計pivot売上!$83:$103,MATCH(集計2022年度売上!$B14,集計pivot売上!$A$83:$A$103,0),MATCH(集計2022年度売上!CN$5,集計pivot売上!$83:$83,0)),0)</f>
        <v>0</v>
      </c>
      <c r="CQ14" s="57">
        <f>IFERROR(INDEX(集計pivot売上!$177:$196,MATCH(集計2022年度売上!$B14,集計pivot売上!$A$177:$A$196,0),MATCH(集計2022年度売上!CN$5,集計pivot売上!$177:$177,0)),0)</f>
        <v>0</v>
      </c>
      <c r="CR14" s="58">
        <f>IFERROR(INDEX(集計pivot売上!$151:$170,MATCH(集計2022年度売上!$B14,集計pivot売上!$A$151:$A$170,0),MATCH(集計2022年度売上!CN$5,集計pivot売上!$151:$151,0)),0)</f>
        <v>0</v>
      </c>
      <c r="CS14" s="104">
        <f>IFERROR(INDEX(集計pivot売上!$203:$222,MATCH(集計2022年度売上!$B14,集計pivot売上!$A$203:$A$222,0),MATCH(集計2022年度売上!CN$5,集計pivot売上!$203:$203,0)),0)</f>
        <v>0</v>
      </c>
      <c r="CT14" s="61">
        <f>IFERROR(INDEX(集計pivot売上!$54:$73,MATCH(集計2022年度売上!$B14,集計pivot売上!$A$54:$A$73,0),MATCH(集計2022年度売上!CN$5,集計pivot売上!$54:$54,0)),0)</f>
        <v>0</v>
      </c>
      <c r="CU14" s="63">
        <f t="shared" si="12"/>
        <v>0</v>
      </c>
      <c r="CW14" t="str">
        <f t="shared" si="0"/>
        <v>甘味果実酒</v>
      </c>
      <c r="CX14" s="46">
        <f t="shared" si="13"/>
        <v>0</v>
      </c>
      <c r="CY14" s="46">
        <f t="shared" si="14"/>
        <v>0</v>
      </c>
      <c r="CZ14" s="46">
        <f t="shared" si="15"/>
        <v>0</v>
      </c>
      <c r="DA14" s="46">
        <f t="shared" si="16"/>
        <v>0</v>
      </c>
      <c r="DC14" s="46">
        <f t="shared" si="17"/>
        <v>0</v>
      </c>
      <c r="DD14" s="46">
        <f t="shared" si="18"/>
        <v>0</v>
      </c>
      <c r="DE14" s="46">
        <f t="shared" si="19"/>
        <v>0</v>
      </c>
      <c r="DF14" s="46">
        <f t="shared" si="20"/>
        <v>0</v>
      </c>
      <c r="DG14" s="46">
        <f t="shared" si="21"/>
        <v>0</v>
      </c>
    </row>
    <row r="15" spans="2:111" s="46" customFormat="1" x14ac:dyDescent="0.55000000000000004">
      <c r="B15" s="52" t="str">
        <f>'master（記入例）'!AL11</f>
        <v>ウイスキー</v>
      </c>
      <c r="C15" s="53">
        <v>911950</v>
      </c>
      <c r="D15" s="54">
        <f>IFERROR(INDEX(集計pivot売上!$3:$22,MATCH(集計2022年度売上!$B15,集計pivot売上!$A$3:$A$22,0),MATCH(集計2022年度売上!D$5,集計pivot売上!$3:$3,0)),0)</f>
        <v>0</v>
      </c>
      <c r="E15" s="55">
        <f>IFERROR(INDEX(集計pivot売上!$28:$47,MATCH(集計2022年度売上!$B15,集計pivot売上!$A$28:$A$47,0),MATCH(集計2022年度売上!D$5,集計pivot売上!$28:$28,0)),0)</f>
        <v>0</v>
      </c>
      <c r="F15" s="56">
        <f>IFERROR(INDEX(集計pivot売上!$83:$103,MATCH(集計2022年度売上!$B15,集計pivot売上!$A$83:$A$103,0),MATCH(集計2022年度売上!D$5,集計pivot売上!$83:$83,0)),0)</f>
        <v>0</v>
      </c>
      <c r="G15" s="57">
        <f>IFERROR(INDEX(集計pivot売上!$177:$196,MATCH(集計2022年度売上!$B15,集計pivot売上!$A$177:$A$196,0),MATCH(集計2022年度売上!D$5,集計pivot売上!$177:$177,0)),0)</f>
        <v>0</v>
      </c>
      <c r="H15" s="58">
        <f>IFERROR(INDEX(集計pivot売上!$151:$170,MATCH(集計2022年度売上!$B15,集計pivot売上!$A$151:$A$170,0),MATCH(集計2022年度売上!D$5,集計pivot売上!$151:$151,0)),0)</f>
        <v>0</v>
      </c>
      <c r="I15" s="104">
        <f>IFERROR(INDEX(集計pivot売上!$203:$222,MATCH(集計2022年度売上!$B15,集計pivot売上!$A$203:$A$222,0),MATCH(集計2022年度売上!D$5,集計pivot売上!$203:$203,0)),0)</f>
        <v>0</v>
      </c>
      <c r="J15" s="61">
        <f>IFERROR(INDEX(集計pivot売上!$54:$73,MATCH(集計2022年度売上!$B15,集計pivot売上!$A$54:$A$73,0),MATCH(集計2022年度売上!D$5,集計pivot売上!$54:$54,0)),0)</f>
        <v>0</v>
      </c>
      <c r="K15" s="59">
        <f t="shared" si="1"/>
        <v>911950</v>
      </c>
      <c r="L15" s="54">
        <f>IFERROR(INDEX(集計pivot売上!$3:$22,MATCH(集計2022年度売上!$B15,集計pivot売上!$A$3:$A$22,0),MATCH(集計2022年度売上!L$5,集計pivot売上!$3:$3,0)),0)</f>
        <v>0</v>
      </c>
      <c r="M15" s="55">
        <f>IFERROR(INDEX(集計pivot売上!$28:$47,MATCH(集計2022年度売上!$B15,集計pivot売上!$A$28:$A$47,0),MATCH(集計2022年度売上!L$5,集計pivot売上!$28:$28,0)),0)</f>
        <v>0</v>
      </c>
      <c r="N15" s="56">
        <f>IFERROR(INDEX(集計pivot売上!$83:$103,MATCH(集計2022年度売上!$B15,集計pivot売上!$A$83:$A$103,0),MATCH(集計2022年度売上!L$5,集計pivot売上!$83:$83,0)),0)</f>
        <v>0</v>
      </c>
      <c r="O15" s="57">
        <f>IFERROR(INDEX(集計pivot売上!$177:$196,MATCH(集計2022年度売上!$B15,集計pivot売上!$A$177:$A$196,0),MATCH(集計2022年度売上!L$5,集計pivot売上!$177:$177,0)),0)</f>
        <v>0</v>
      </c>
      <c r="P15" s="58">
        <f>IFERROR(INDEX(集計pivot売上!$151:$170,MATCH(集計2022年度売上!$B15,集計pivot売上!$A$151:$A$170,0),MATCH(集計2022年度売上!L$5,集計pivot売上!$151:$151,0)),0)</f>
        <v>0</v>
      </c>
      <c r="Q15" s="104">
        <f>IFERROR(INDEX(集計pivot売上!$203:$222,MATCH(集計2022年度売上!$B15,集計pivot売上!$A$203:$A$222,0),MATCH(集計2022年度売上!L$5,集計pivot売上!$203:$203,0)),0)</f>
        <v>0</v>
      </c>
      <c r="R15" s="61">
        <f>IFERROR(INDEX(集計pivot売上!$54:$73,MATCH(集計2022年度売上!$B15,集計pivot売上!$A$54:$A$73,0),MATCH(集計2022年度売上!L$5,集計pivot売上!$54:$54,0)),0)</f>
        <v>0</v>
      </c>
      <c r="S15" s="59">
        <f t="shared" si="2"/>
        <v>911950</v>
      </c>
      <c r="T15" s="54">
        <f>IFERROR(INDEX(集計pivot売上!$3:$22,MATCH(集計2022年度売上!$B15,集計pivot売上!$A$3:$A$22,0),MATCH(集計2022年度売上!T$5,集計pivot売上!$3:$3,0)),0)</f>
        <v>0</v>
      </c>
      <c r="U15" s="55">
        <f>IFERROR(INDEX(集計pivot売上!$28:$47,MATCH(集計2022年度売上!$B15,集計pivot売上!$A$28:$A$47,0),MATCH(集計2022年度売上!T$5,集計pivot売上!$28:$28,0)),0)</f>
        <v>0</v>
      </c>
      <c r="V15" s="56">
        <f>IFERROR(INDEX(集計pivot売上!$83:$103,MATCH(集計2022年度売上!$B15,集計pivot売上!$A$83:$A$103,0),MATCH(集計2022年度売上!T$5,集計pivot売上!$83:$83,0)),0)</f>
        <v>0</v>
      </c>
      <c r="W15" s="57">
        <f>IFERROR(INDEX(集計pivot売上!$177:$196,MATCH(集計2022年度売上!$B15,集計pivot売上!$A$177:$A$196,0),MATCH(集計2022年度売上!T$5,集計pivot売上!$177:$177,0)),0)</f>
        <v>0</v>
      </c>
      <c r="X15" s="58">
        <f>IFERROR(INDEX(集計pivot売上!$151:$170,MATCH(集計2022年度売上!$B15,集計pivot売上!$A$151:$A$170,0),MATCH(集計2022年度売上!T$5,集計pivot売上!$151:$151,0)),0)</f>
        <v>0</v>
      </c>
      <c r="Y15" s="104">
        <f>IFERROR(INDEX(集計pivot売上!$203:$222,MATCH(集計2022年度売上!$B15,集計pivot売上!$A$203:$A$222,0),MATCH(集計2022年度売上!T$5,集計pivot売上!$203:$203,0)),0)</f>
        <v>0</v>
      </c>
      <c r="Z15" s="61">
        <f>IFERROR(INDEX(集計pivot売上!$54:$73,MATCH(集計2022年度売上!$B15,集計pivot売上!$A$54:$A$73,0),MATCH(集計2022年度売上!T$5,集計pivot売上!$54:$54,0)),0)</f>
        <v>0</v>
      </c>
      <c r="AA15" s="59">
        <f t="shared" si="3"/>
        <v>911950</v>
      </c>
      <c r="AB15" s="54">
        <f>IFERROR(INDEX(集計pivot売上!$3:$22,MATCH(集計2022年度売上!$B15,集計pivot売上!$A$3:$A$22,0),MATCH(集計2022年度売上!AB$5,集計pivot売上!$3:$3,0)),0)</f>
        <v>0</v>
      </c>
      <c r="AC15" s="55">
        <f>IFERROR(INDEX(集計pivot売上!$28:$47,MATCH(集計2022年度売上!$B15,集計pivot売上!$A$28:$A$47,0),MATCH(集計2022年度売上!AB$5,集計pivot売上!$28:$28,0)),0)</f>
        <v>0</v>
      </c>
      <c r="AD15" s="56">
        <f>IFERROR(INDEX(集計pivot売上!$83:$103,MATCH(集計2022年度売上!$B15,集計pivot売上!$A$83:$A$103,0),MATCH(集計2022年度売上!AB$5,集計pivot売上!$83:$83,0)),0)</f>
        <v>0</v>
      </c>
      <c r="AE15" s="57">
        <f>IFERROR(INDEX(集計pivot売上!$177:$196,MATCH(集計2022年度売上!$B15,集計pivot売上!$A$177:$A$196,0),MATCH(集計2022年度売上!AB$5,集計pivot売上!$177:$177,0)),0)</f>
        <v>0</v>
      </c>
      <c r="AF15" s="58">
        <f>IFERROR(INDEX(集計pivot売上!$151:$170,MATCH(集計2022年度売上!$B15,集計pivot売上!$A$151:$A$170,0),MATCH(集計2022年度売上!AB$5,集計pivot売上!$151:$151,0)),0)</f>
        <v>0</v>
      </c>
      <c r="AG15" s="104">
        <f>IFERROR(INDEX(集計pivot売上!$203:$222,MATCH(集計2022年度売上!$B15,集計pivot売上!$A$203:$A$222,0),MATCH(集計2022年度売上!AB$5,集計pivot売上!$203:$203,0)),0)</f>
        <v>0</v>
      </c>
      <c r="AH15" s="61">
        <f>IFERROR(INDEX(集計pivot売上!$54:$73,MATCH(集計2022年度売上!$B15,集計pivot売上!$A$54:$A$73,0),MATCH(集計2022年度売上!AB$5,集計pivot売上!$54:$54,0)),0)</f>
        <v>0</v>
      </c>
      <c r="AI15" s="59">
        <f t="shared" si="4"/>
        <v>911950</v>
      </c>
      <c r="AJ15" s="54">
        <f>IFERROR(INDEX(集計pivot売上!$3:$22,MATCH(集計2022年度売上!$B15,集計pivot売上!$A$3:$A$22,0),MATCH(集計2022年度売上!AJ$5,集計pivot売上!$3:$3,0)),0)</f>
        <v>0</v>
      </c>
      <c r="AK15" s="55">
        <f>IFERROR(INDEX(集計pivot売上!$28:$47,MATCH(集計2022年度売上!$B15,集計pivot売上!$A$28:$A$47,0),MATCH(集計2022年度売上!AJ$5,集計pivot売上!$28:$28,0)),0)</f>
        <v>0</v>
      </c>
      <c r="AL15" s="56">
        <f>IFERROR(INDEX(集計pivot売上!$83:$103,MATCH(集計2022年度売上!$B15,集計pivot売上!$A$83:$A$103,0),MATCH(集計2022年度売上!AJ$5,集計pivot売上!$83:$83,0)),0)</f>
        <v>0</v>
      </c>
      <c r="AM15" s="57">
        <f>IFERROR(INDEX(集計pivot売上!$177:$196,MATCH(集計2022年度売上!$B15,集計pivot売上!$A$177:$A$196,0),MATCH(集計2022年度売上!AJ$5,集計pivot売上!$177:$177,0)),0)</f>
        <v>0</v>
      </c>
      <c r="AN15" s="58">
        <f>IFERROR(INDEX(集計pivot売上!$151:$170,MATCH(集計2022年度売上!$B15,集計pivot売上!$A$151:$A$170,0),MATCH(集計2022年度売上!AJ$5,集計pivot売上!$151:$151,0)),0)</f>
        <v>0</v>
      </c>
      <c r="AO15" s="104">
        <f>IFERROR(INDEX(集計pivot売上!$203:$222,MATCH(集計2022年度売上!$B15,集計pivot売上!$A$203:$A$222,0),MATCH(集計2022年度売上!AJ$5,集計pivot売上!$203:$203,0)),0)</f>
        <v>0</v>
      </c>
      <c r="AP15" s="61">
        <f>IFERROR(INDEX(集計pivot売上!$54:$73,MATCH(集計2022年度売上!$B15,集計pivot売上!$A$54:$A$73,0),MATCH(集計2022年度売上!AJ$5,集計pivot売上!$54:$54,0)),0)</f>
        <v>0</v>
      </c>
      <c r="AQ15" s="59">
        <f t="shared" si="5"/>
        <v>911950</v>
      </c>
      <c r="AR15" s="54">
        <f>IFERROR(INDEX(集計pivot売上!$3:$22,MATCH(集計2022年度売上!$B15,集計pivot売上!$A$3:$A$22,0),MATCH(集計2022年度売上!AR$5,集計pivot売上!$3:$3,0)),0)</f>
        <v>0</v>
      </c>
      <c r="AS15" s="55">
        <f>IFERROR(INDEX(集計pivot売上!$28:$47,MATCH(集計2022年度売上!$B15,集計pivot売上!$A$28:$A$47,0),MATCH(集計2022年度売上!AR$5,集計pivot売上!$28:$28,0)),0)</f>
        <v>0</v>
      </c>
      <c r="AT15" s="56">
        <f>IFERROR(INDEX(集計pivot売上!$83:$103,MATCH(集計2022年度売上!$B15,集計pivot売上!$A$83:$A$103,0),MATCH(集計2022年度売上!AR$5,集計pivot売上!$83:$83,0)),0)</f>
        <v>0</v>
      </c>
      <c r="AU15" s="57">
        <f>IFERROR(INDEX(集計pivot売上!$177:$196,MATCH(集計2022年度売上!$B15,集計pivot売上!$A$177:$A$196,0),MATCH(集計2022年度売上!AR$5,集計pivot売上!$177:$177,0)),0)</f>
        <v>0</v>
      </c>
      <c r="AV15" s="58">
        <f>IFERROR(INDEX(集計pivot売上!$151:$170,MATCH(集計2022年度売上!$B15,集計pivot売上!$A$151:$A$170,0),MATCH(集計2022年度売上!AR$5,集計pivot売上!$151:$151,0)),0)</f>
        <v>0</v>
      </c>
      <c r="AW15" s="104">
        <f>IFERROR(INDEX(集計pivot売上!$203:$222,MATCH(集計2022年度売上!$B15,集計pivot売上!$A$203:$A$222,0),MATCH(集計2022年度売上!AR$5,集計pivot売上!$203:$203,0)),0)</f>
        <v>0</v>
      </c>
      <c r="AX15" s="61">
        <f>IFERROR(INDEX(集計pivot売上!$54:$73,MATCH(集計2022年度売上!$B15,集計pivot売上!$A$54:$A$73,0),MATCH(集計2022年度売上!AR$5,集計pivot売上!$54:$54,0)),0)</f>
        <v>0</v>
      </c>
      <c r="AY15" s="59">
        <f t="shared" si="6"/>
        <v>911950</v>
      </c>
      <c r="AZ15" s="54">
        <f>IFERROR(INDEX(集計pivot売上!$3:$22,MATCH(集計2022年度売上!$B15,集計pivot売上!$A$3:$A$22,0),MATCH(集計2022年度売上!AZ$5,集計pivot売上!$3:$3,0)),0)</f>
        <v>0</v>
      </c>
      <c r="BA15" s="55">
        <f>IFERROR(INDEX(集計pivot売上!$28:$47,MATCH(集計2022年度売上!$B15,集計pivot売上!$A$28:$A$47,0),MATCH(集計2022年度売上!AZ$5,集計pivot売上!$28:$28,0)),0)</f>
        <v>0</v>
      </c>
      <c r="BB15" s="56">
        <f>IFERROR(INDEX(集計pivot売上!$83:$103,MATCH(集計2022年度売上!$B15,集計pivot売上!$A$83:$A$103,0),MATCH(集計2022年度売上!AZ$5,集計pivot売上!$83:$83,0)),0)</f>
        <v>0</v>
      </c>
      <c r="BC15" s="57">
        <f>IFERROR(INDEX(集計pivot売上!$177:$196,MATCH(集計2022年度売上!$B15,集計pivot売上!$A$177:$A$196,0),MATCH(集計2022年度売上!AZ$5,集計pivot売上!$177:$177,0)),0)</f>
        <v>0</v>
      </c>
      <c r="BD15" s="58">
        <f>IFERROR(INDEX(集計pivot売上!$151:$170,MATCH(集計2022年度売上!$B15,集計pivot売上!$A$151:$A$170,0),MATCH(集計2022年度売上!AZ$5,集計pivot売上!$151:$151,0)),0)</f>
        <v>0</v>
      </c>
      <c r="BE15" s="104">
        <f>IFERROR(INDEX(集計pivot売上!$203:$222,MATCH(集計2022年度売上!$B15,集計pivot売上!$A$203:$A$222,0),MATCH(集計2022年度売上!AZ$5,集計pivot売上!$203:$203,0)),0)</f>
        <v>0</v>
      </c>
      <c r="BF15" s="61">
        <f>IFERROR(INDEX(集計pivot売上!$54:$73,MATCH(集計2022年度売上!$B15,集計pivot売上!$A$54:$A$73,0),MATCH(集計2022年度売上!AZ$5,集計pivot売上!$54:$54,0)),0)</f>
        <v>0</v>
      </c>
      <c r="BG15" s="59">
        <f t="shared" si="7"/>
        <v>911950</v>
      </c>
      <c r="BH15" s="54">
        <f>IFERROR(INDEX(集計pivot売上!$3:$22,MATCH(集計2022年度売上!$B15,集計pivot売上!$A$3:$A$22,0),MATCH(集計2022年度売上!BH$5,集計pivot売上!$3:$3,0)),0)</f>
        <v>0</v>
      </c>
      <c r="BI15" s="55">
        <f>IFERROR(INDEX(集計pivot売上!$28:$47,MATCH(集計2022年度売上!$B15,集計pivot売上!$A$28:$A$47,0),MATCH(集計2022年度売上!BH$5,集計pivot売上!$28:$28,0)),0)</f>
        <v>0</v>
      </c>
      <c r="BJ15" s="56">
        <f>IFERROR(INDEX(集計pivot売上!$83:$103,MATCH(集計2022年度売上!$B15,集計pivot売上!$A$83:$A$103,0),MATCH(集計2022年度売上!BH$5,集計pivot売上!$83:$83,0)),0)</f>
        <v>0</v>
      </c>
      <c r="BK15" s="57">
        <f>IFERROR(INDEX(集計pivot売上!$177:$196,MATCH(集計2022年度売上!$B15,集計pivot売上!$A$177:$A$196,0),MATCH(集計2022年度売上!BH$5,集計pivot売上!$177:$177,0)),0)</f>
        <v>0</v>
      </c>
      <c r="BL15" s="58">
        <f>IFERROR(INDEX(集計pivot売上!$151:$170,MATCH(集計2022年度売上!$B15,集計pivot売上!$A$151:$A$170,0),MATCH(集計2022年度売上!BH$5,集計pivot売上!$151:$151,0)),0)</f>
        <v>0</v>
      </c>
      <c r="BM15" s="104">
        <f>IFERROR(INDEX(集計pivot売上!$203:$222,MATCH(集計2022年度売上!$B15,集計pivot売上!$A$203:$A$222,0),MATCH(集計2022年度売上!BH$5,集計pivot売上!$203:$203,0)),0)</f>
        <v>0</v>
      </c>
      <c r="BN15" s="61">
        <f>IFERROR(INDEX(集計pivot売上!$54:$73,MATCH(集計2022年度売上!$B15,集計pivot売上!$A$54:$A$73,0),MATCH(集計2022年度売上!BH$5,集計pivot売上!$54:$54,0)),0)</f>
        <v>0</v>
      </c>
      <c r="BO15" s="59">
        <f t="shared" si="8"/>
        <v>911950</v>
      </c>
      <c r="BP15" s="54">
        <f>IFERROR(INDEX(集計pivot売上!$3:$22,MATCH(集計2022年度売上!$B15,集計pivot売上!$A$3:$A$22,0),MATCH(集計2022年度売上!BP$5,集計pivot売上!$3:$3,0)),0)</f>
        <v>0</v>
      </c>
      <c r="BQ15" s="55">
        <f>IFERROR(INDEX(集計pivot売上!$28:$47,MATCH(集計2022年度売上!$B15,集計pivot売上!$A$28:$A$47,0),MATCH(集計2022年度売上!BP$5,集計pivot売上!$28:$28,0)),0)</f>
        <v>0</v>
      </c>
      <c r="BR15" s="56">
        <f>IFERROR(INDEX(集計pivot売上!$83:$103,MATCH(集計2022年度売上!$B15,集計pivot売上!$A$83:$A$103,0),MATCH(集計2022年度売上!BP$5,集計pivot売上!$83:$83,0)),0)</f>
        <v>0</v>
      </c>
      <c r="BS15" s="57">
        <f>IFERROR(INDEX(集計pivot売上!$177:$196,MATCH(集計2022年度売上!$B15,集計pivot売上!$A$177:$A$196,0),MATCH(集計2022年度売上!BP$5,集計pivot売上!$177:$177,0)),0)</f>
        <v>0</v>
      </c>
      <c r="BT15" s="58">
        <f>IFERROR(INDEX(集計pivot売上!$151:$170,MATCH(集計2022年度売上!$B15,集計pivot売上!$A$151:$A$170,0),MATCH(集計2022年度売上!BP$5,集計pivot売上!$151:$151,0)),0)</f>
        <v>0</v>
      </c>
      <c r="BU15" s="104">
        <f>IFERROR(INDEX(集計pivot売上!$203:$222,MATCH(集計2022年度売上!$B15,集計pivot売上!$A$203:$A$222,0),MATCH(集計2022年度売上!BP$5,集計pivot売上!$203:$203,0)),0)</f>
        <v>0</v>
      </c>
      <c r="BV15" s="61">
        <f>IFERROR(INDEX(集計pivot売上!$54:$73,MATCH(集計2022年度売上!$B15,集計pivot売上!$A$54:$A$73,0),MATCH(集計2022年度売上!BP$5,集計pivot売上!$54:$54,0)),0)</f>
        <v>0</v>
      </c>
      <c r="BW15" s="59">
        <f t="shared" si="9"/>
        <v>911950</v>
      </c>
      <c r="BX15" s="54">
        <f>IFERROR(INDEX(集計pivot売上!$3:$22,MATCH(集計2022年度売上!$B15,集計pivot売上!$A$3:$A$22,0),MATCH(集計2022年度売上!BX$5,集計pivot売上!$3:$3,0)),0)</f>
        <v>0</v>
      </c>
      <c r="BY15" s="55">
        <f>IFERROR(INDEX(集計pivot売上!$28:$47,MATCH(集計2022年度売上!$B15,集計pivot売上!$A$28:$A$47,0),MATCH(集計2022年度売上!BX$5,集計pivot売上!$28:$28,0)),0)</f>
        <v>0</v>
      </c>
      <c r="BZ15" s="56">
        <f>IFERROR(INDEX(集計pivot売上!$83:$103,MATCH(集計2022年度売上!$B15,集計pivot売上!$A$83:$A$103,0),MATCH(集計2022年度売上!BX$5,集計pivot売上!$83:$83,0)),0)</f>
        <v>0</v>
      </c>
      <c r="CA15" s="57">
        <f>IFERROR(INDEX(集計pivot売上!$177:$196,MATCH(集計2022年度売上!$B15,集計pivot売上!$A$177:$A$196,0),MATCH(集計2022年度売上!BX$5,集計pivot売上!$177:$177,0)),0)</f>
        <v>0</v>
      </c>
      <c r="CB15" s="58">
        <f>IFERROR(INDEX(集計pivot売上!$151:$170,MATCH(集計2022年度売上!$B15,集計pivot売上!$A$151:$A$170,0),MATCH(集計2022年度売上!BX$5,集計pivot売上!$151:$151,0)),0)</f>
        <v>0</v>
      </c>
      <c r="CC15" s="104">
        <f>IFERROR(INDEX(集計pivot売上!$203:$222,MATCH(集計2022年度売上!$B15,集計pivot売上!$A$203:$A$222,0),MATCH(集計2022年度売上!BX$5,集計pivot売上!$203:$203,0)),0)</f>
        <v>0</v>
      </c>
      <c r="CD15" s="61">
        <f>IFERROR(INDEX(集計pivot売上!$54:$73,MATCH(集計2022年度売上!$B15,集計pivot売上!$A$54:$A$73,0),MATCH(集計2022年度売上!BX$5,集計pivot売上!$54:$54,0)),0)</f>
        <v>0</v>
      </c>
      <c r="CE15" s="59">
        <f t="shared" si="10"/>
        <v>911950</v>
      </c>
      <c r="CF15" s="54">
        <f>IFERROR(INDEX(集計pivot売上!$3:$22,MATCH(集計2022年度売上!$B15,集計pivot売上!$A$3:$A$22,0),MATCH(集計2022年度売上!CF$5,集計pivot売上!$3:$3,0)),0)</f>
        <v>0</v>
      </c>
      <c r="CG15" s="55">
        <f>IFERROR(INDEX(集計pivot売上!$28:$47,MATCH(集計2022年度売上!$B15,集計pivot売上!$A$28:$A$47,0),MATCH(集計2022年度売上!CF$5,集計pivot売上!$28:$28,0)),0)</f>
        <v>0</v>
      </c>
      <c r="CH15" s="56">
        <f>IFERROR(INDEX(集計pivot売上!$83:$103,MATCH(集計2022年度売上!$B15,集計pivot売上!$A$83:$A$103,0),MATCH(集計2022年度売上!CF$5,集計pivot売上!$83:$83,0)),0)</f>
        <v>0</v>
      </c>
      <c r="CI15" s="57">
        <f>IFERROR(INDEX(集計pivot売上!$177:$196,MATCH(集計2022年度売上!$B15,集計pivot売上!$A$177:$A$196,0),MATCH(集計2022年度売上!CF$5,集計pivot売上!$177:$177,0)),0)</f>
        <v>0</v>
      </c>
      <c r="CJ15" s="58">
        <f>IFERROR(INDEX(集計pivot売上!$151:$170,MATCH(集計2022年度売上!$B15,集計pivot売上!$A$151:$A$170,0),MATCH(集計2022年度売上!CF$5,集計pivot売上!$151:$151,0)),0)</f>
        <v>0</v>
      </c>
      <c r="CK15" s="104">
        <f>IFERROR(INDEX(集計pivot売上!$203:$222,MATCH(集計2022年度売上!$B15,集計pivot売上!$A$203:$A$222,0),MATCH(集計2022年度売上!CF$5,集計pivot売上!$203:$203,0)),0)</f>
        <v>0</v>
      </c>
      <c r="CL15" s="61">
        <f>IFERROR(INDEX(集計pivot売上!$54:$73,MATCH(集計2022年度売上!$B15,集計pivot売上!$A$54:$A$73,0),MATCH(集計2022年度売上!CF$5,集計pivot売上!$54:$54,0)),0)</f>
        <v>0</v>
      </c>
      <c r="CM15" s="59">
        <f t="shared" si="11"/>
        <v>911950</v>
      </c>
      <c r="CN15" s="54">
        <f>IFERROR(INDEX(集計pivot売上!$3:$22,MATCH(集計2022年度売上!$B15,集計pivot売上!$A$3:$A$22,0),MATCH(集計2022年度売上!CN$5,集計pivot売上!$3:$3,0)),0)</f>
        <v>0</v>
      </c>
      <c r="CO15" s="55">
        <f>IFERROR(INDEX(集計pivot売上!$28:$47,MATCH(集計2022年度売上!$B15,集計pivot売上!$A$28:$A$47,0),MATCH(集計2022年度売上!CN$5,集計pivot売上!$28:$28,0)),0)</f>
        <v>0</v>
      </c>
      <c r="CP15" s="56">
        <f>IFERROR(INDEX(集計pivot売上!$83:$103,MATCH(集計2022年度売上!$B15,集計pivot売上!$A$83:$A$103,0),MATCH(集計2022年度売上!CN$5,集計pivot売上!$83:$83,0)),0)</f>
        <v>0</v>
      </c>
      <c r="CQ15" s="57">
        <f>IFERROR(INDEX(集計pivot売上!$177:$196,MATCH(集計2022年度売上!$B15,集計pivot売上!$A$177:$A$196,0),MATCH(集計2022年度売上!CN$5,集計pivot売上!$177:$177,0)),0)</f>
        <v>0</v>
      </c>
      <c r="CR15" s="58">
        <f>IFERROR(INDEX(集計pivot売上!$151:$170,MATCH(集計2022年度売上!$B15,集計pivot売上!$A$151:$A$170,0),MATCH(集計2022年度売上!CN$5,集計pivot売上!$151:$151,0)),0)</f>
        <v>0</v>
      </c>
      <c r="CS15" s="104">
        <f>IFERROR(INDEX(集計pivot売上!$203:$222,MATCH(集計2022年度売上!$B15,集計pivot売上!$A$203:$A$222,0),MATCH(集計2022年度売上!CN$5,集計pivot売上!$203:$203,0)),0)</f>
        <v>0</v>
      </c>
      <c r="CT15" s="61">
        <f>IFERROR(INDEX(集計pivot売上!$54:$73,MATCH(集計2022年度売上!$B15,集計pivot売上!$A$54:$A$73,0),MATCH(集計2022年度売上!CN$5,集計pivot売上!$54:$54,0)),0)</f>
        <v>0</v>
      </c>
      <c r="CU15" s="63">
        <f t="shared" si="12"/>
        <v>911950</v>
      </c>
      <c r="CW15" t="str">
        <f t="shared" si="0"/>
        <v>ウイスキー</v>
      </c>
      <c r="CX15" s="46">
        <f t="shared" si="13"/>
        <v>911950</v>
      </c>
      <c r="CY15" s="46">
        <f t="shared" si="14"/>
        <v>0</v>
      </c>
      <c r="CZ15" s="46">
        <f t="shared" si="15"/>
        <v>0</v>
      </c>
      <c r="DA15" s="46">
        <f t="shared" si="16"/>
        <v>911950</v>
      </c>
      <c r="DC15" s="46">
        <f t="shared" si="17"/>
        <v>911950</v>
      </c>
      <c r="DD15" s="46">
        <f t="shared" si="18"/>
        <v>0</v>
      </c>
      <c r="DE15" s="46">
        <f t="shared" si="19"/>
        <v>0</v>
      </c>
      <c r="DF15" s="46">
        <f t="shared" si="20"/>
        <v>911950</v>
      </c>
      <c r="DG15" s="46">
        <f t="shared" si="21"/>
        <v>0</v>
      </c>
    </row>
    <row r="16" spans="2:111" s="46" customFormat="1" x14ac:dyDescent="0.55000000000000004">
      <c r="B16" s="52" t="str">
        <f>'master（記入例）'!AL12</f>
        <v>ブランデー</v>
      </c>
      <c r="C16" s="53">
        <v>156025</v>
      </c>
      <c r="D16" s="54">
        <f>IFERROR(INDEX(集計pivot売上!$3:$22,MATCH(集計2022年度売上!$B16,集計pivot売上!$A$3:$A$22,0),MATCH(集計2022年度売上!D$5,集計pivot売上!$3:$3,0)),0)</f>
        <v>0</v>
      </c>
      <c r="E16" s="55">
        <f>IFERROR(INDEX(集計pivot売上!$28:$47,MATCH(集計2022年度売上!$B16,集計pivot売上!$A$28:$A$47,0),MATCH(集計2022年度売上!D$5,集計pivot売上!$28:$28,0)),0)</f>
        <v>0</v>
      </c>
      <c r="F16" s="56">
        <f>IFERROR(INDEX(集計pivot売上!$83:$103,MATCH(集計2022年度売上!$B16,集計pivot売上!$A$83:$A$103,0),MATCH(集計2022年度売上!D$5,集計pivot売上!$83:$83,0)),0)</f>
        <v>0</v>
      </c>
      <c r="G16" s="57">
        <f>IFERROR(INDEX(集計pivot売上!$177:$196,MATCH(集計2022年度売上!$B16,集計pivot売上!$A$177:$A$196,0),MATCH(集計2022年度売上!D$5,集計pivot売上!$177:$177,0)),0)</f>
        <v>0</v>
      </c>
      <c r="H16" s="58">
        <f>IFERROR(INDEX(集計pivot売上!$151:$170,MATCH(集計2022年度売上!$B16,集計pivot売上!$A$151:$A$170,0),MATCH(集計2022年度売上!D$5,集計pivot売上!$151:$151,0)),0)</f>
        <v>0</v>
      </c>
      <c r="I16" s="104">
        <f>IFERROR(INDEX(集計pivot売上!$203:$222,MATCH(集計2022年度売上!$B16,集計pivot売上!$A$203:$A$222,0),MATCH(集計2022年度売上!D$5,集計pivot売上!$203:$203,0)),0)</f>
        <v>0</v>
      </c>
      <c r="J16" s="61">
        <f>IFERROR(INDEX(集計pivot売上!$54:$73,MATCH(集計2022年度売上!$B16,集計pivot売上!$A$54:$A$73,0),MATCH(集計2022年度売上!D$5,集計pivot売上!$54:$54,0)),0)</f>
        <v>0</v>
      </c>
      <c r="K16" s="59">
        <f t="shared" si="1"/>
        <v>156025</v>
      </c>
      <c r="L16" s="54">
        <f>IFERROR(INDEX(集計pivot売上!$3:$22,MATCH(集計2022年度売上!$B16,集計pivot売上!$A$3:$A$22,0),MATCH(集計2022年度売上!L$5,集計pivot売上!$3:$3,0)),0)</f>
        <v>0</v>
      </c>
      <c r="M16" s="55">
        <f>IFERROR(INDEX(集計pivot売上!$28:$47,MATCH(集計2022年度売上!$B16,集計pivot売上!$A$28:$A$47,0),MATCH(集計2022年度売上!L$5,集計pivot売上!$28:$28,0)),0)</f>
        <v>0</v>
      </c>
      <c r="N16" s="56">
        <f>IFERROR(INDEX(集計pivot売上!$83:$103,MATCH(集計2022年度売上!$B16,集計pivot売上!$A$83:$A$103,0),MATCH(集計2022年度売上!L$5,集計pivot売上!$83:$83,0)),0)</f>
        <v>0</v>
      </c>
      <c r="O16" s="57">
        <f>IFERROR(INDEX(集計pivot売上!$177:$196,MATCH(集計2022年度売上!$B16,集計pivot売上!$A$177:$A$196,0),MATCH(集計2022年度売上!L$5,集計pivot売上!$177:$177,0)),0)</f>
        <v>0</v>
      </c>
      <c r="P16" s="58">
        <f>IFERROR(INDEX(集計pivot売上!$151:$170,MATCH(集計2022年度売上!$B16,集計pivot売上!$A$151:$A$170,0),MATCH(集計2022年度売上!L$5,集計pivot売上!$151:$151,0)),0)</f>
        <v>0</v>
      </c>
      <c r="Q16" s="104">
        <f>IFERROR(INDEX(集計pivot売上!$203:$222,MATCH(集計2022年度売上!$B16,集計pivot売上!$A$203:$A$222,0),MATCH(集計2022年度売上!L$5,集計pivot売上!$203:$203,0)),0)</f>
        <v>0</v>
      </c>
      <c r="R16" s="61">
        <f>IFERROR(INDEX(集計pivot売上!$54:$73,MATCH(集計2022年度売上!$B16,集計pivot売上!$A$54:$A$73,0),MATCH(集計2022年度売上!L$5,集計pivot売上!$54:$54,0)),0)</f>
        <v>0</v>
      </c>
      <c r="S16" s="59">
        <f t="shared" si="2"/>
        <v>156025</v>
      </c>
      <c r="T16" s="54">
        <f>IFERROR(INDEX(集計pivot売上!$3:$22,MATCH(集計2022年度売上!$B16,集計pivot売上!$A$3:$A$22,0),MATCH(集計2022年度売上!T$5,集計pivot売上!$3:$3,0)),0)</f>
        <v>0</v>
      </c>
      <c r="U16" s="55">
        <f>IFERROR(INDEX(集計pivot売上!$28:$47,MATCH(集計2022年度売上!$B16,集計pivot売上!$A$28:$A$47,0),MATCH(集計2022年度売上!T$5,集計pivot売上!$28:$28,0)),0)</f>
        <v>0</v>
      </c>
      <c r="V16" s="56">
        <f>IFERROR(INDEX(集計pivot売上!$83:$103,MATCH(集計2022年度売上!$B16,集計pivot売上!$A$83:$A$103,0),MATCH(集計2022年度売上!T$5,集計pivot売上!$83:$83,0)),0)</f>
        <v>0</v>
      </c>
      <c r="W16" s="57">
        <f>IFERROR(INDEX(集計pivot売上!$177:$196,MATCH(集計2022年度売上!$B16,集計pivot売上!$A$177:$A$196,0),MATCH(集計2022年度売上!T$5,集計pivot売上!$177:$177,0)),0)</f>
        <v>0</v>
      </c>
      <c r="X16" s="58">
        <f>IFERROR(INDEX(集計pivot売上!$151:$170,MATCH(集計2022年度売上!$B16,集計pivot売上!$A$151:$A$170,0),MATCH(集計2022年度売上!T$5,集計pivot売上!$151:$151,0)),0)</f>
        <v>0</v>
      </c>
      <c r="Y16" s="104">
        <f>IFERROR(INDEX(集計pivot売上!$203:$222,MATCH(集計2022年度売上!$B16,集計pivot売上!$A$203:$A$222,0),MATCH(集計2022年度売上!T$5,集計pivot売上!$203:$203,0)),0)</f>
        <v>0</v>
      </c>
      <c r="Z16" s="61">
        <f>IFERROR(INDEX(集計pivot売上!$54:$73,MATCH(集計2022年度売上!$B16,集計pivot売上!$A$54:$A$73,0),MATCH(集計2022年度売上!T$5,集計pivot売上!$54:$54,0)),0)</f>
        <v>0</v>
      </c>
      <c r="AA16" s="59">
        <f t="shared" si="3"/>
        <v>156025</v>
      </c>
      <c r="AB16" s="54">
        <f>IFERROR(INDEX(集計pivot売上!$3:$22,MATCH(集計2022年度売上!$B16,集計pivot売上!$A$3:$A$22,0),MATCH(集計2022年度売上!AB$5,集計pivot売上!$3:$3,0)),0)</f>
        <v>0</v>
      </c>
      <c r="AC16" s="55">
        <f>IFERROR(INDEX(集計pivot売上!$28:$47,MATCH(集計2022年度売上!$B16,集計pivot売上!$A$28:$A$47,0),MATCH(集計2022年度売上!AB$5,集計pivot売上!$28:$28,0)),0)</f>
        <v>0</v>
      </c>
      <c r="AD16" s="56">
        <f>IFERROR(INDEX(集計pivot売上!$83:$103,MATCH(集計2022年度売上!$B16,集計pivot売上!$A$83:$A$103,0),MATCH(集計2022年度売上!AB$5,集計pivot売上!$83:$83,0)),0)</f>
        <v>0</v>
      </c>
      <c r="AE16" s="57">
        <f>IFERROR(INDEX(集計pivot売上!$177:$196,MATCH(集計2022年度売上!$B16,集計pivot売上!$A$177:$A$196,0),MATCH(集計2022年度売上!AB$5,集計pivot売上!$177:$177,0)),0)</f>
        <v>0</v>
      </c>
      <c r="AF16" s="58">
        <f>IFERROR(INDEX(集計pivot売上!$151:$170,MATCH(集計2022年度売上!$B16,集計pivot売上!$A$151:$A$170,0),MATCH(集計2022年度売上!AB$5,集計pivot売上!$151:$151,0)),0)</f>
        <v>0</v>
      </c>
      <c r="AG16" s="104">
        <f>IFERROR(INDEX(集計pivot売上!$203:$222,MATCH(集計2022年度売上!$B16,集計pivot売上!$A$203:$A$222,0),MATCH(集計2022年度売上!AB$5,集計pivot売上!$203:$203,0)),0)</f>
        <v>0</v>
      </c>
      <c r="AH16" s="61">
        <f>IFERROR(INDEX(集計pivot売上!$54:$73,MATCH(集計2022年度売上!$B16,集計pivot売上!$A$54:$A$73,0),MATCH(集計2022年度売上!AB$5,集計pivot売上!$54:$54,0)),0)</f>
        <v>0</v>
      </c>
      <c r="AI16" s="59">
        <f t="shared" si="4"/>
        <v>156025</v>
      </c>
      <c r="AJ16" s="54">
        <f>IFERROR(INDEX(集計pivot売上!$3:$22,MATCH(集計2022年度売上!$B16,集計pivot売上!$A$3:$A$22,0),MATCH(集計2022年度売上!AJ$5,集計pivot売上!$3:$3,0)),0)</f>
        <v>0</v>
      </c>
      <c r="AK16" s="55">
        <f>IFERROR(INDEX(集計pivot売上!$28:$47,MATCH(集計2022年度売上!$B16,集計pivot売上!$A$28:$A$47,0),MATCH(集計2022年度売上!AJ$5,集計pivot売上!$28:$28,0)),0)</f>
        <v>0</v>
      </c>
      <c r="AL16" s="56">
        <f>IFERROR(INDEX(集計pivot売上!$83:$103,MATCH(集計2022年度売上!$B16,集計pivot売上!$A$83:$A$103,0),MATCH(集計2022年度売上!AJ$5,集計pivot売上!$83:$83,0)),0)</f>
        <v>0</v>
      </c>
      <c r="AM16" s="57">
        <f>IFERROR(INDEX(集計pivot売上!$177:$196,MATCH(集計2022年度売上!$B16,集計pivot売上!$A$177:$A$196,0),MATCH(集計2022年度売上!AJ$5,集計pivot売上!$177:$177,0)),0)</f>
        <v>0</v>
      </c>
      <c r="AN16" s="58">
        <f>IFERROR(INDEX(集計pivot売上!$151:$170,MATCH(集計2022年度売上!$B16,集計pivot売上!$A$151:$A$170,0),MATCH(集計2022年度売上!AJ$5,集計pivot売上!$151:$151,0)),0)</f>
        <v>0</v>
      </c>
      <c r="AO16" s="104">
        <f>IFERROR(INDEX(集計pivot売上!$203:$222,MATCH(集計2022年度売上!$B16,集計pivot売上!$A$203:$A$222,0),MATCH(集計2022年度売上!AJ$5,集計pivot売上!$203:$203,0)),0)</f>
        <v>0</v>
      </c>
      <c r="AP16" s="61">
        <f>IFERROR(INDEX(集計pivot売上!$54:$73,MATCH(集計2022年度売上!$B16,集計pivot売上!$A$54:$A$73,0),MATCH(集計2022年度売上!AJ$5,集計pivot売上!$54:$54,0)),0)</f>
        <v>0</v>
      </c>
      <c r="AQ16" s="59">
        <f t="shared" si="5"/>
        <v>156025</v>
      </c>
      <c r="AR16" s="54">
        <f>IFERROR(INDEX(集計pivot売上!$3:$22,MATCH(集計2022年度売上!$B16,集計pivot売上!$A$3:$A$22,0),MATCH(集計2022年度売上!AR$5,集計pivot売上!$3:$3,0)),0)</f>
        <v>0</v>
      </c>
      <c r="AS16" s="55">
        <f>IFERROR(INDEX(集計pivot売上!$28:$47,MATCH(集計2022年度売上!$B16,集計pivot売上!$A$28:$A$47,0),MATCH(集計2022年度売上!AR$5,集計pivot売上!$28:$28,0)),0)</f>
        <v>0</v>
      </c>
      <c r="AT16" s="56">
        <f>IFERROR(INDEX(集計pivot売上!$83:$103,MATCH(集計2022年度売上!$B16,集計pivot売上!$A$83:$A$103,0),MATCH(集計2022年度売上!AR$5,集計pivot売上!$83:$83,0)),0)</f>
        <v>0</v>
      </c>
      <c r="AU16" s="57">
        <f>IFERROR(INDEX(集計pivot売上!$177:$196,MATCH(集計2022年度売上!$B16,集計pivot売上!$A$177:$A$196,0),MATCH(集計2022年度売上!AR$5,集計pivot売上!$177:$177,0)),0)</f>
        <v>0</v>
      </c>
      <c r="AV16" s="58">
        <f>IFERROR(INDEX(集計pivot売上!$151:$170,MATCH(集計2022年度売上!$B16,集計pivot売上!$A$151:$A$170,0),MATCH(集計2022年度売上!AR$5,集計pivot売上!$151:$151,0)),0)</f>
        <v>0</v>
      </c>
      <c r="AW16" s="104">
        <f>IFERROR(INDEX(集計pivot売上!$203:$222,MATCH(集計2022年度売上!$B16,集計pivot売上!$A$203:$A$222,0),MATCH(集計2022年度売上!AR$5,集計pivot売上!$203:$203,0)),0)</f>
        <v>0</v>
      </c>
      <c r="AX16" s="61">
        <f>IFERROR(INDEX(集計pivot売上!$54:$73,MATCH(集計2022年度売上!$B16,集計pivot売上!$A$54:$A$73,0),MATCH(集計2022年度売上!AR$5,集計pivot売上!$54:$54,0)),0)</f>
        <v>0</v>
      </c>
      <c r="AY16" s="59">
        <f t="shared" si="6"/>
        <v>156025</v>
      </c>
      <c r="AZ16" s="54">
        <f>IFERROR(INDEX(集計pivot売上!$3:$22,MATCH(集計2022年度売上!$B16,集計pivot売上!$A$3:$A$22,0),MATCH(集計2022年度売上!AZ$5,集計pivot売上!$3:$3,0)),0)</f>
        <v>0</v>
      </c>
      <c r="BA16" s="55">
        <f>IFERROR(INDEX(集計pivot売上!$28:$47,MATCH(集計2022年度売上!$B16,集計pivot売上!$A$28:$A$47,0),MATCH(集計2022年度売上!AZ$5,集計pivot売上!$28:$28,0)),0)</f>
        <v>0</v>
      </c>
      <c r="BB16" s="56">
        <f>IFERROR(INDEX(集計pivot売上!$83:$103,MATCH(集計2022年度売上!$B16,集計pivot売上!$A$83:$A$103,0),MATCH(集計2022年度売上!AZ$5,集計pivot売上!$83:$83,0)),0)</f>
        <v>0</v>
      </c>
      <c r="BC16" s="57">
        <f>IFERROR(INDEX(集計pivot売上!$177:$196,MATCH(集計2022年度売上!$B16,集計pivot売上!$A$177:$A$196,0),MATCH(集計2022年度売上!AZ$5,集計pivot売上!$177:$177,0)),0)</f>
        <v>0</v>
      </c>
      <c r="BD16" s="58">
        <f>IFERROR(INDEX(集計pivot売上!$151:$170,MATCH(集計2022年度売上!$B16,集計pivot売上!$A$151:$A$170,0),MATCH(集計2022年度売上!AZ$5,集計pivot売上!$151:$151,0)),0)</f>
        <v>0</v>
      </c>
      <c r="BE16" s="104">
        <f>IFERROR(INDEX(集計pivot売上!$203:$222,MATCH(集計2022年度売上!$B16,集計pivot売上!$A$203:$A$222,0),MATCH(集計2022年度売上!AZ$5,集計pivot売上!$203:$203,0)),0)</f>
        <v>0</v>
      </c>
      <c r="BF16" s="61">
        <f>IFERROR(INDEX(集計pivot売上!$54:$73,MATCH(集計2022年度売上!$B16,集計pivot売上!$A$54:$A$73,0),MATCH(集計2022年度売上!AZ$5,集計pivot売上!$54:$54,0)),0)</f>
        <v>0</v>
      </c>
      <c r="BG16" s="59">
        <f t="shared" si="7"/>
        <v>156025</v>
      </c>
      <c r="BH16" s="54">
        <f>IFERROR(INDEX(集計pivot売上!$3:$22,MATCH(集計2022年度売上!$B16,集計pivot売上!$A$3:$A$22,0),MATCH(集計2022年度売上!BH$5,集計pivot売上!$3:$3,0)),0)</f>
        <v>0</v>
      </c>
      <c r="BI16" s="55">
        <f>IFERROR(INDEX(集計pivot売上!$28:$47,MATCH(集計2022年度売上!$B16,集計pivot売上!$A$28:$A$47,0),MATCH(集計2022年度売上!BH$5,集計pivot売上!$28:$28,0)),0)</f>
        <v>0</v>
      </c>
      <c r="BJ16" s="56">
        <f>IFERROR(INDEX(集計pivot売上!$83:$103,MATCH(集計2022年度売上!$B16,集計pivot売上!$A$83:$A$103,0),MATCH(集計2022年度売上!BH$5,集計pivot売上!$83:$83,0)),0)</f>
        <v>0</v>
      </c>
      <c r="BK16" s="57">
        <f>IFERROR(INDEX(集計pivot売上!$177:$196,MATCH(集計2022年度売上!$B16,集計pivot売上!$A$177:$A$196,0),MATCH(集計2022年度売上!BH$5,集計pivot売上!$177:$177,0)),0)</f>
        <v>0</v>
      </c>
      <c r="BL16" s="58">
        <f>IFERROR(INDEX(集計pivot売上!$151:$170,MATCH(集計2022年度売上!$B16,集計pivot売上!$A$151:$A$170,0),MATCH(集計2022年度売上!BH$5,集計pivot売上!$151:$151,0)),0)</f>
        <v>0</v>
      </c>
      <c r="BM16" s="104">
        <f>IFERROR(INDEX(集計pivot売上!$203:$222,MATCH(集計2022年度売上!$B16,集計pivot売上!$A$203:$A$222,0),MATCH(集計2022年度売上!BH$5,集計pivot売上!$203:$203,0)),0)</f>
        <v>0</v>
      </c>
      <c r="BN16" s="61">
        <f>IFERROR(INDEX(集計pivot売上!$54:$73,MATCH(集計2022年度売上!$B16,集計pivot売上!$A$54:$A$73,0),MATCH(集計2022年度売上!BH$5,集計pivot売上!$54:$54,0)),0)</f>
        <v>0</v>
      </c>
      <c r="BO16" s="59">
        <f t="shared" si="8"/>
        <v>156025</v>
      </c>
      <c r="BP16" s="54">
        <f>IFERROR(INDEX(集計pivot売上!$3:$22,MATCH(集計2022年度売上!$B16,集計pivot売上!$A$3:$A$22,0),MATCH(集計2022年度売上!BP$5,集計pivot売上!$3:$3,0)),0)</f>
        <v>0</v>
      </c>
      <c r="BQ16" s="55">
        <f>IFERROR(INDEX(集計pivot売上!$28:$47,MATCH(集計2022年度売上!$B16,集計pivot売上!$A$28:$A$47,0),MATCH(集計2022年度売上!BP$5,集計pivot売上!$28:$28,0)),0)</f>
        <v>0</v>
      </c>
      <c r="BR16" s="56">
        <f>IFERROR(INDEX(集計pivot売上!$83:$103,MATCH(集計2022年度売上!$B16,集計pivot売上!$A$83:$A$103,0),MATCH(集計2022年度売上!BP$5,集計pivot売上!$83:$83,0)),0)</f>
        <v>0</v>
      </c>
      <c r="BS16" s="57">
        <f>IFERROR(INDEX(集計pivot売上!$177:$196,MATCH(集計2022年度売上!$B16,集計pivot売上!$A$177:$A$196,0),MATCH(集計2022年度売上!BP$5,集計pivot売上!$177:$177,0)),0)</f>
        <v>0</v>
      </c>
      <c r="BT16" s="58">
        <f>IFERROR(INDEX(集計pivot売上!$151:$170,MATCH(集計2022年度売上!$B16,集計pivot売上!$A$151:$A$170,0),MATCH(集計2022年度売上!BP$5,集計pivot売上!$151:$151,0)),0)</f>
        <v>0</v>
      </c>
      <c r="BU16" s="104">
        <f>IFERROR(INDEX(集計pivot売上!$203:$222,MATCH(集計2022年度売上!$B16,集計pivot売上!$A$203:$A$222,0),MATCH(集計2022年度売上!BP$5,集計pivot売上!$203:$203,0)),0)</f>
        <v>0</v>
      </c>
      <c r="BV16" s="61">
        <f>IFERROR(INDEX(集計pivot売上!$54:$73,MATCH(集計2022年度売上!$B16,集計pivot売上!$A$54:$A$73,0),MATCH(集計2022年度売上!BP$5,集計pivot売上!$54:$54,0)),0)</f>
        <v>0</v>
      </c>
      <c r="BW16" s="59">
        <f t="shared" si="9"/>
        <v>156025</v>
      </c>
      <c r="BX16" s="54">
        <f>IFERROR(INDEX(集計pivot売上!$3:$22,MATCH(集計2022年度売上!$B16,集計pivot売上!$A$3:$A$22,0),MATCH(集計2022年度売上!BX$5,集計pivot売上!$3:$3,0)),0)</f>
        <v>0</v>
      </c>
      <c r="BY16" s="55">
        <f>IFERROR(INDEX(集計pivot売上!$28:$47,MATCH(集計2022年度売上!$B16,集計pivot売上!$A$28:$A$47,0),MATCH(集計2022年度売上!BX$5,集計pivot売上!$28:$28,0)),0)</f>
        <v>0</v>
      </c>
      <c r="BZ16" s="56">
        <f>IFERROR(INDEX(集計pivot売上!$83:$103,MATCH(集計2022年度売上!$B16,集計pivot売上!$A$83:$A$103,0),MATCH(集計2022年度売上!BX$5,集計pivot売上!$83:$83,0)),0)</f>
        <v>0</v>
      </c>
      <c r="CA16" s="57">
        <f>IFERROR(INDEX(集計pivot売上!$177:$196,MATCH(集計2022年度売上!$B16,集計pivot売上!$A$177:$A$196,0),MATCH(集計2022年度売上!BX$5,集計pivot売上!$177:$177,0)),0)</f>
        <v>0</v>
      </c>
      <c r="CB16" s="58">
        <f>IFERROR(INDEX(集計pivot売上!$151:$170,MATCH(集計2022年度売上!$B16,集計pivot売上!$A$151:$A$170,0),MATCH(集計2022年度売上!BX$5,集計pivot売上!$151:$151,0)),0)</f>
        <v>0</v>
      </c>
      <c r="CC16" s="104">
        <f>IFERROR(INDEX(集計pivot売上!$203:$222,MATCH(集計2022年度売上!$B16,集計pivot売上!$A$203:$A$222,0),MATCH(集計2022年度売上!BX$5,集計pivot売上!$203:$203,0)),0)</f>
        <v>0</v>
      </c>
      <c r="CD16" s="61">
        <f>IFERROR(INDEX(集計pivot売上!$54:$73,MATCH(集計2022年度売上!$B16,集計pivot売上!$A$54:$A$73,0),MATCH(集計2022年度売上!BX$5,集計pivot売上!$54:$54,0)),0)</f>
        <v>0</v>
      </c>
      <c r="CE16" s="59">
        <f t="shared" si="10"/>
        <v>156025</v>
      </c>
      <c r="CF16" s="54">
        <f>IFERROR(INDEX(集計pivot売上!$3:$22,MATCH(集計2022年度売上!$B16,集計pivot売上!$A$3:$A$22,0),MATCH(集計2022年度売上!CF$5,集計pivot売上!$3:$3,0)),0)</f>
        <v>0</v>
      </c>
      <c r="CG16" s="55">
        <f>IFERROR(INDEX(集計pivot売上!$28:$47,MATCH(集計2022年度売上!$B16,集計pivot売上!$A$28:$A$47,0),MATCH(集計2022年度売上!CF$5,集計pivot売上!$28:$28,0)),0)</f>
        <v>0</v>
      </c>
      <c r="CH16" s="56">
        <f>IFERROR(INDEX(集計pivot売上!$83:$103,MATCH(集計2022年度売上!$B16,集計pivot売上!$A$83:$A$103,0),MATCH(集計2022年度売上!CF$5,集計pivot売上!$83:$83,0)),0)</f>
        <v>0</v>
      </c>
      <c r="CI16" s="57">
        <f>IFERROR(INDEX(集計pivot売上!$177:$196,MATCH(集計2022年度売上!$B16,集計pivot売上!$A$177:$A$196,0),MATCH(集計2022年度売上!CF$5,集計pivot売上!$177:$177,0)),0)</f>
        <v>0</v>
      </c>
      <c r="CJ16" s="58">
        <f>IFERROR(INDEX(集計pivot売上!$151:$170,MATCH(集計2022年度売上!$B16,集計pivot売上!$A$151:$A$170,0),MATCH(集計2022年度売上!CF$5,集計pivot売上!$151:$151,0)),0)</f>
        <v>0</v>
      </c>
      <c r="CK16" s="104">
        <f>IFERROR(INDEX(集計pivot売上!$203:$222,MATCH(集計2022年度売上!$B16,集計pivot売上!$A$203:$A$222,0),MATCH(集計2022年度売上!CF$5,集計pivot売上!$203:$203,0)),0)</f>
        <v>0</v>
      </c>
      <c r="CL16" s="61">
        <f>IFERROR(INDEX(集計pivot売上!$54:$73,MATCH(集計2022年度売上!$B16,集計pivot売上!$A$54:$A$73,0),MATCH(集計2022年度売上!CF$5,集計pivot売上!$54:$54,0)),0)</f>
        <v>0</v>
      </c>
      <c r="CM16" s="59">
        <f t="shared" si="11"/>
        <v>156025</v>
      </c>
      <c r="CN16" s="54">
        <f>IFERROR(INDEX(集計pivot売上!$3:$22,MATCH(集計2022年度売上!$B16,集計pivot売上!$A$3:$A$22,0),MATCH(集計2022年度売上!CN$5,集計pivot売上!$3:$3,0)),0)</f>
        <v>0</v>
      </c>
      <c r="CO16" s="55">
        <f>IFERROR(INDEX(集計pivot売上!$28:$47,MATCH(集計2022年度売上!$B16,集計pivot売上!$A$28:$A$47,0),MATCH(集計2022年度売上!CN$5,集計pivot売上!$28:$28,0)),0)</f>
        <v>0</v>
      </c>
      <c r="CP16" s="56">
        <f>IFERROR(INDEX(集計pivot売上!$83:$103,MATCH(集計2022年度売上!$B16,集計pivot売上!$A$83:$A$103,0),MATCH(集計2022年度売上!CN$5,集計pivot売上!$83:$83,0)),0)</f>
        <v>0</v>
      </c>
      <c r="CQ16" s="57">
        <f>IFERROR(INDEX(集計pivot売上!$177:$196,MATCH(集計2022年度売上!$B16,集計pivot売上!$A$177:$A$196,0),MATCH(集計2022年度売上!CN$5,集計pivot売上!$177:$177,0)),0)</f>
        <v>0</v>
      </c>
      <c r="CR16" s="58">
        <f>IFERROR(INDEX(集計pivot売上!$151:$170,MATCH(集計2022年度売上!$B16,集計pivot売上!$A$151:$A$170,0),MATCH(集計2022年度売上!CN$5,集計pivot売上!$151:$151,0)),0)</f>
        <v>0</v>
      </c>
      <c r="CS16" s="104">
        <f>IFERROR(INDEX(集計pivot売上!$203:$222,MATCH(集計2022年度売上!$B16,集計pivot売上!$A$203:$A$222,0),MATCH(集計2022年度売上!CN$5,集計pivot売上!$203:$203,0)),0)</f>
        <v>0</v>
      </c>
      <c r="CT16" s="61">
        <f>IFERROR(INDEX(集計pivot売上!$54:$73,MATCH(集計2022年度売上!$B16,集計pivot売上!$A$54:$A$73,0),MATCH(集計2022年度売上!CN$5,集計pivot売上!$54:$54,0)),0)</f>
        <v>0</v>
      </c>
      <c r="CU16" s="63">
        <f t="shared" si="12"/>
        <v>156025</v>
      </c>
      <c r="CW16" t="str">
        <f t="shared" si="0"/>
        <v>ブランデー</v>
      </c>
      <c r="CX16" s="46">
        <f t="shared" si="13"/>
        <v>156025</v>
      </c>
      <c r="CY16" s="46">
        <f t="shared" si="14"/>
        <v>0</v>
      </c>
      <c r="CZ16" s="46">
        <f t="shared" si="15"/>
        <v>0</v>
      </c>
      <c r="DA16" s="46">
        <f t="shared" si="16"/>
        <v>156025</v>
      </c>
      <c r="DC16" s="46">
        <f t="shared" si="17"/>
        <v>156025</v>
      </c>
      <c r="DD16" s="46">
        <f t="shared" si="18"/>
        <v>0</v>
      </c>
      <c r="DE16" s="46">
        <f t="shared" si="19"/>
        <v>0</v>
      </c>
      <c r="DF16" s="46">
        <f t="shared" si="20"/>
        <v>156025</v>
      </c>
      <c r="DG16" s="46">
        <f t="shared" si="21"/>
        <v>0</v>
      </c>
    </row>
    <row r="17" spans="2:111" s="46" customFormat="1" x14ac:dyDescent="0.55000000000000004">
      <c r="B17" s="52" t="str">
        <f>'master（記入例）'!AL13</f>
        <v>原料用アルコール</v>
      </c>
      <c r="C17" s="53">
        <v>0</v>
      </c>
      <c r="D17" s="54">
        <f>IFERROR(INDEX(集計pivot売上!$3:$22,MATCH(集計2022年度売上!$B17,集計pivot売上!$A$3:$A$22,0),MATCH(集計2022年度売上!D$5,集計pivot売上!$3:$3,0)),0)</f>
        <v>0</v>
      </c>
      <c r="E17" s="55">
        <f>IFERROR(INDEX(集計pivot売上!$28:$47,MATCH(集計2022年度売上!$B17,集計pivot売上!$A$28:$A$47,0),MATCH(集計2022年度売上!D$5,集計pivot売上!$28:$28,0)),0)</f>
        <v>0</v>
      </c>
      <c r="F17" s="56">
        <f>IFERROR(INDEX(集計pivot売上!$83:$103,MATCH(集計2022年度売上!$B17,集計pivot売上!$A$83:$A$103,0),MATCH(集計2022年度売上!D$5,集計pivot売上!$83:$83,0)),0)</f>
        <v>0</v>
      </c>
      <c r="G17" s="57">
        <f>IFERROR(INDEX(集計pivot売上!$177:$196,MATCH(集計2022年度売上!$B17,集計pivot売上!$A$177:$A$196,0),MATCH(集計2022年度売上!D$5,集計pivot売上!$177:$177,0)),0)</f>
        <v>0</v>
      </c>
      <c r="H17" s="58">
        <f>IFERROR(INDEX(集計pivot売上!$151:$170,MATCH(集計2022年度売上!$B17,集計pivot売上!$A$151:$A$170,0),MATCH(集計2022年度売上!D$5,集計pivot売上!$151:$151,0)),0)</f>
        <v>0</v>
      </c>
      <c r="I17" s="104">
        <f>IFERROR(INDEX(集計pivot売上!$203:$222,MATCH(集計2022年度売上!$B17,集計pivot売上!$A$203:$A$222,0),MATCH(集計2022年度売上!D$5,集計pivot売上!$203:$203,0)),0)</f>
        <v>0</v>
      </c>
      <c r="J17" s="61">
        <f>IFERROR(INDEX(集計pivot売上!$54:$73,MATCH(集計2022年度売上!$B17,集計pivot売上!$A$54:$A$73,0),MATCH(集計2022年度売上!D$5,集計pivot売上!$54:$54,0)),0)</f>
        <v>0</v>
      </c>
      <c r="K17" s="59">
        <f t="shared" si="1"/>
        <v>0</v>
      </c>
      <c r="L17" s="54">
        <f>IFERROR(INDEX(集計pivot売上!$3:$22,MATCH(集計2022年度売上!$B17,集計pivot売上!$A$3:$A$22,0),MATCH(集計2022年度売上!L$5,集計pivot売上!$3:$3,0)),0)</f>
        <v>0</v>
      </c>
      <c r="M17" s="55">
        <f>IFERROR(INDEX(集計pivot売上!$28:$47,MATCH(集計2022年度売上!$B17,集計pivot売上!$A$28:$A$47,0),MATCH(集計2022年度売上!L$5,集計pivot売上!$28:$28,0)),0)</f>
        <v>0</v>
      </c>
      <c r="N17" s="56">
        <f>IFERROR(INDEX(集計pivot売上!$83:$103,MATCH(集計2022年度売上!$B17,集計pivot売上!$A$83:$A$103,0),MATCH(集計2022年度売上!L$5,集計pivot売上!$83:$83,0)),0)</f>
        <v>0</v>
      </c>
      <c r="O17" s="57">
        <f>IFERROR(INDEX(集計pivot売上!$177:$196,MATCH(集計2022年度売上!$B17,集計pivot売上!$A$177:$A$196,0),MATCH(集計2022年度売上!L$5,集計pivot売上!$177:$177,0)),0)</f>
        <v>0</v>
      </c>
      <c r="P17" s="58">
        <f>IFERROR(INDEX(集計pivot売上!$151:$170,MATCH(集計2022年度売上!$B17,集計pivot売上!$A$151:$A$170,0),MATCH(集計2022年度売上!L$5,集計pivot売上!$151:$151,0)),0)</f>
        <v>0</v>
      </c>
      <c r="Q17" s="104">
        <f>IFERROR(INDEX(集計pivot売上!$203:$222,MATCH(集計2022年度売上!$B17,集計pivot売上!$A$203:$A$222,0),MATCH(集計2022年度売上!L$5,集計pivot売上!$203:$203,0)),0)</f>
        <v>0</v>
      </c>
      <c r="R17" s="61">
        <f>IFERROR(INDEX(集計pivot売上!$54:$73,MATCH(集計2022年度売上!$B17,集計pivot売上!$A$54:$A$73,0),MATCH(集計2022年度売上!L$5,集計pivot売上!$54:$54,0)),0)</f>
        <v>0</v>
      </c>
      <c r="S17" s="59">
        <f t="shared" si="2"/>
        <v>0</v>
      </c>
      <c r="T17" s="54">
        <f>IFERROR(INDEX(集計pivot売上!$3:$22,MATCH(集計2022年度売上!$B17,集計pivot売上!$A$3:$A$22,0),MATCH(集計2022年度売上!T$5,集計pivot売上!$3:$3,0)),0)</f>
        <v>0</v>
      </c>
      <c r="U17" s="55">
        <f>IFERROR(INDEX(集計pivot売上!$28:$47,MATCH(集計2022年度売上!$B17,集計pivot売上!$A$28:$A$47,0),MATCH(集計2022年度売上!T$5,集計pivot売上!$28:$28,0)),0)</f>
        <v>0</v>
      </c>
      <c r="V17" s="56">
        <f>IFERROR(INDEX(集計pivot売上!$83:$103,MATCH(集計2022年度売上!$B17,集計pivot売上!$A$83:$A$103,0),MATCH(集計2022年度売上!T$5,集計pivot売上!$83:$83,0)),0)</f>
        <v>0</v>
      </c>
      <c r="W17" s="57">
        <f>IFERROR(INDEX(集計pivot売上!$177:$196,MATCH(集計2022年度売上!$B17,集計pivot売上!$A$177:$A$196,0),MATCH(集計2022年度売上!T$5,集計pivot売上!$177:$177,0)),0)</f>
        <v>0</v>
      </c>
      <c r="X17" s="58">
        <f>IFERROR(INDEX(集計pivot売上!$151:$170,MATCH(集計2022年度売上!$B17,集計pivot売上!$A$151:$A$170,0),MATCH(集計2022年度売上!T$5,集計pivot売上!$151:$151,0)),0)</f>
        <v>0</v>
      </c>
      <c r="Y17" s="104">
        <f>IFERROR(INDEX(集計pivot売上!$203:$222,MATCH(集計2022年度売上!$B17,集計pivot売上!$A$203:$A$222,0),MATCH(集計2022年度売上!T$5,集計pivot売上!$203:$203,0)),0)</f>
        <v>0</v>
      </c>
      <c r="Z17" s="61">
        <f>IFERROR(INDEX(集計pivot売上!$54:$73,MATCH(集計2022年度売上!$B17,集計pivot売上!$A$54:$A$73,0),MATCH(集計2022年度売上!T$5,集計pivot売上!$54:$54,0)),0)</f>
        <v>0</v>
      </c>
      <c r="AA17" s="59">
        <f t="shared" si="3"/>
        <v>0</v>
      </c>
      <c r="AB17" s="54">
        <f>IFERROR(INDEX(集計pivot売上!$3:$22,MATCH(集計2022年度売上!$B17,集計pivot売上!$A$3:$A$22,0),MATCH(集計2022年度売上!AB$5,集計pivot売上!$3:$3,0)),0)</f>
        <v>0</v>
      </c>
      <c r="AC17" s="55">
        <f>IFERROR(INDEX(集計pivot売上!$28:$47,MATCH(集計2022年度売上!$B17,集計pivot売上!$A$28:$A$47,0),MATCH(集計2022年度売上!AB$5,集計pivot売上!$28:$28,0)),0)</f>
        <v>0</v>
      </c>
      <c r="AD17" s="56">
        <f>IFERROR(INDEX(集計pivot売上!$83:$103,MATCH(集計2022年度売上!$B17,集計pivot売上!$A$83:$A$103,0),MATCH(集計2022年度売上!AB$5,集計pivot売上!$83:$83,0)),0)</f>
        <v>0</v>
      </c>
      <c r="AE17" s="57">
        <f>IFERROR(INDEX(集計pivot売上!$177:$196,MATCH(集計2022年度売上!$B17,集計pivot売上!$A$177:$A$196,0),MATCH(集計2022年度売上!AB$5,集計pivot売上!$177:$177,0)),0)</f>
        <v>0</v>
      </c>
      <c r="AF17" s="58">
        <f>IFERROR(INDEX(集計pivot売上!$151:$170,MATCH(集計2022年度売上!$B17,集計pivot売上!$A$151:$A$170,0),MATCH(集計2022年度売上!AB$5,集計pivot売上!$151:$151,0)),0)</f>
        <v>0</v>
      </c>
      <c r="AG17" s="104">
        <f>IFERROR(INDEX(集計pivot売上!$203:$222,MATCH(集計2022年度売上!$B17,集計pivot売上!$A$203:$A$222,0),MATCH(集計2022年度売上!AB$5,集計pivot売上!$203:$203,0)),0)</f>
        <v>0</v>
      </c>
      <c r="AH17" s="61">
        <f>IFERROR(INDEX(集計pivot売上!$54:$73,MATCH(集計2022年度売上!$B17,集計pivot売上!$A$54:$A$73,0),MATCH(集計2022年度売上!AB$5,集計pivot売上!$54:$54,0)),0)</f>
        <v>0</v>
      </c>
      <c r="AI17" s="59">
        <f t="shared" si="4"/>
        <v>0</v>
      </c>
      <c r="AJ17" s="54">
        <f>IFERROR(INDEX(集計pivot売上!$3:$22,MATCH(集計2022年度売上!$B17,集計pivot売上!$A$3:$A$22,0),MATCH(集計2022年度売上!AJ$5,集計pivot売上!$3:$3,0)),0)</f>
        <v>0</v>
      </c>
      <c r="AK17" s="55">
        <f>IFERROR(INDEX(集計pivot売上!$28:$47,MATCH(集計2022年度売上!$B17,集計pivot売上!$A$28:$A$47,0),MATCH(集計2022年度売上!AJ$5,集計pivot売上!$28:$28,0)),0)</f>
        <v>0</v>
      </c>
      <c r="AL17" s="56">
        <f>IFERROR(INDEX(集計pivot売上!$83:$103,MATCH(集計2022年度売上!$B17,集計pivot売上!$A$83:$A$103,0),MATCH(集計2022年度売上!AJ$5,集計pivot売上!$83:$83,0)),0)</f>
        <v>0</v>
      </c>
      <c r="AM17" s="57">
        <f>IFERROR(INDEX(集計pivot売上!$177:$196,MATCH(集計2022年度売上!$B17,集計pivot売上!$A$177:$A$196,0),MATCH(集計2022年度売上!AJ$5,集計pivot売上!$177:$177,0)),0)</f>
        <v>0</v>
      </c>
      <c r="AN17" s="58">
        <f>IFERROR(INDEX(集計pivot売上!$151:$170,MATCH(集計2022年度売上!$B17,集計pivot売上!$A$151:$A$170,0),MATCH(集計2022年度売上!AJ$5,集計pivot売上!$151:$151,0)),0)</f>
        <v>0</v>
      </c>
      <c r="AO17" s="104">
        <f>IFERROR(INDEX(集計pivot売上!$203:$222,MATCH(集計2022年度売上!$B17,集計pivot売上!$A$203:$A$222,0),MATCH(集計2022年度売上!AJ$5,集計pivot売上!$203:$203,0)),0)</f>
        <v>0</v>
      </c>
      <c r="AP17" s="61">
        <f>IFERROR(INDEX(集計pivot売上!$54:$73,MATCH(集計2022年度売上!$B17,集計pivot売上!$A$54:$A$73,0),MATCH(集計2022年度売上!AJ$5,集計pivot売上!$54:$54,0)),0)</f>
        <v>0</v>
      </c>
      <c r="AQ17" s="59">
        <f t="shared" si="5"/>
        <v>0</v>
      </c>
      <c r="AR17" s="54">
        <f>IFERROR(INDEX(集計pivot売上!$3:$22,MATCH(集計2022年度売上!$B17,集計pivot売上!$A$3:$A$22,0),MATCH(集計2022年度売上!AR$5,集計pivot売上!$3:$3,0)),0)</f>
        <v>0</v>
      </c>
      <c r="AS17" s="55">
        <f>IFERROR(INDEX(集計pivot売上!$28:$47,MATCH(集計2022年度売上!$B17,集計pivot売上!$A$28:$A$47,0),MATCH(集計2022年度売上!AR$5,集計pivot売上!$28:$28,0)),0)</f>
        <v>0</v>
      </c>
      <c r="AT17" s="56">
        <f>IFERROR(INDEX(集計pivot売上!$83:$103,MATCH(集計2022年度売上!$B17,集計pivot売上!$A$83:$A$103,0),MATCH(集計2022年度売上!AR$5,集計pivot売上!$83:$83,0)),0)</f>
        <v>0</v>
      </c>
      <c r="AU17" s="57">
        <f>IFERROR(INDEX(集計pivot売上!$177:$196,MATCH(集計2022年度売上!$B17,集計pivot売上!$A$177:$A$196,0),MATCH(集計2022年度売上!AR$5,集計pivot売上!$177:$177,0)),0)</f>
        <v>0</v>
      </c>
      <c r="AV17" s="58">
        <f>IFERROR(INDEX(集計pivot売上!$151:$170,MATCH(集計2022年度売上!$B17,集計pivot売上!$A$151:$A$170,0),MATCH(集計2022年度売上!AR$5,集計pivot売上!$151:$151,0)),0)</f>
        <v>0</v>
      </c>
      <c r="AW17" s="104">
        <f>IFERROR(INDEX(集計pivot売上!$203:$222,MATCH(集計2022年度売上!$B17,集計pivot売上!$A$203:$A$222,0),MATCH(集計2022年度売上!AR$5,集計pivot売上!$203:$203,0)),0)</f>
        <v>0</v>
      </c>
      <c r="AX17" s="61">
        <f>IFERROR(INDEX(集計pivot売上!$54:$73,MATCH(集計2022年度売上!$B17,集計pivot売上!$A$54:$A$73,0),MATCH(集計2022年度売上!AR$5,集計pivot売上!$54:$54,0)),0)</f>
        <v>0</v>
      </c>
      <c r="AY17" s="59">
        <f t="shared" si="6"/>
        <v>0</v>
      </c>
      <c r="AZ17" s="54">
        <f>IFERROR(INDEX(集計pivot売上!$3:$22,MATCH(集計2022年度売上!$B17,集計pivot売上!$A$3:$A$22,0),MATCH(集計2022年度売上!AZ$5,集計pivot売上!$3:$3,0)),0)</f>
        <v>0</v>
      </c>
      <c r="BA17" s="55">
        <f>IFERROR(INDEX(集計pivot売上!$28:$47,MATCH(集計2022年度売上!$B17,集計pivot売上!$A$28:$A$47,0),MATCH(集計2022年度売上!AZ$5,集計pivot売上!$28:$28,0)),0)</f>
        <v>0</v>
      </c>
      <c r="BB17" s="56">
        <f>IFERROR(INDEX(集計pivot売上!$83:$103,MATCH(集計2022年度売上!$B17,集計pivot売上!$A$83:$A$103,0),MATCH(集計2022年度売上!AZ$5,集計pivot売上!$83:$83,0)),0)</f>
        <v>0</v>
      </c>
      <c r="BC17" s="57">
        <f>IFERROR(INDEX(集計pivot売上!$177:$196,MATCH(集計2022年度売上!$B17,集計pivot売上!$A$177:$A$196,0),MATCH(集計2022年度売上!AZ$5,集計pivot売上!$177:$177,0)),0)</f>
        <v>0</v>
      </c>
      <c r="BD17" s="58">
        <f>IFERROR(INDEX(集計pivot売上!$151:$170,MATCH(集計2022年度売上!$B17,集計pivot売上!$A$151:$A$170,0),MATCH(集計2022年度売上!AZ$5,集計pivot売上!$151:$151,0)),0)</f>
        <v>0</v>
      </c>
      <c r="BE17" s="104">
        <f>IFERROR(INDEX(集計pivot売上!$203:$222,MATCH(集計2022年度売上!$B17,集計pivot売上!$A$203:$A$222,0),MATCH(集計2022年度売上!AZ$5,集計pivot売上!$203:$203,0)),0)</f>
        <v>0</v>
      </c>
      <c r="BF17" s="61">
        <f>IFERROR(INDEX(集計pivot売上!$54:$73,MATCH(集計2022年度売上!$B17,集計pivot売上!$A$54:$A$73,0),MATCH(集計2022年度売上!AZ$5,集計pivot売上!$54:$54,0)),0)</f>
        <v>0</v>
      </c>
      <c r="BG17" s="59">
        <f t="shared" si="7"/>
        <v>0</v>
      </c>
      <c r="BH17" s="54">
        <f>IFERROR(INDEX(集計pivot売上!$3:$22,MATCH(集計2022年度売上!$B17,集計pivot売上!$A$3:$A$22,0),MATCH(集計2022年度売上!BH$5,集計pivot売上!$3:$3,0)),0)</f>
        <v>0</v>
      </c>
      <c r="BI17" s="55">
        <f>IFERROR(INDEX(集計pivot売上!$28:$47,MATCH(集計2022年度売上!$B17,集計pivot売上!$A$28:$A$47,0),MATCH(集計2022年度売上!BH$5,集計pivot売上!$28:$28,0)),0)</f>
        <v>0</v>
      </c>
      <c r="BJ17" s="56">
        <f>IFERROR(INDEX(集計pivot売上!$83:$103,MATCH(集計2022年度売上!$B17,集計pivot売上!$A$83:$A$103,0),MATCH(集計2022年度売上!BH$5,集計pivot売上!$83:$83,0)),0)</f>
        <v>0</v>
      </c>
      <c r="BK17" s="57">
        <f>IFERROR(INDEX(集計pivot売上!$177:$196,MATCH(集計2022年度売上!$B17,集計pivot売上!$A$177:$A$196,0),MATCH(集計2022年度売上!BH$5,集計pivot売上!$177:$177,0)),0)</f>
        <v>0</v>
      </c>
      <c r="BL17" s="58">
        <f>IFERROR(INDEX(集計pivot売上!$151:$170,MATCH(集計2022年度売上!$B17,集計pivot売上!$A$151:$A$170,0),MATCH(集計2022年度売上!BH$5,集計pivot売上!$151:$151,0)),0)</f>
        <v>0</v>
      </c>
      <c r="BM17" s="104">
        <f>IFERROR(INDEX(集計pivot売上!$203:$222,MATCH(集計2022年度売上!$B17,集計pivot売上!$A$203:$A$222,0),MATCH(集計2022年度売上!BH$5,集計pivot売上!$203:$203,0)),0)</f>
        <v>0</v>
      </c>
      <c r="BN17" s="61">
        <f>IFERROR(INDEX(集計pivot売上!$54:$73,MATCH(集計2022年度売上!$B17,集計pivot売上!$A$54:$A$73,0),MATCH(集計2022年度売上!BH$5,集計pivot売上!$54:$54,0)),0)</f>
        <v>0</v>
      </c>
      <c r="BO17" s="59">
        <f t="shared" si="8"/>
        <v>0</v>
      </c>
      <c r="BP17" s="54">
        <f>IFERROR(INDEX(集計pivot売上!$3:$22,MATCH(集計2022年度売上!$B17,集計pivot売上!$A$3:$A$22,0),MATCH(集計2022年度売上!BP$5,集計pivot売上!$3:$3,0)),0)</f>
        <v>0</v>
      </c>
      <c r="BQ17" s="55">
        <f>IFERROR(INDEX(集計pivot売上!$28:$47,MATCH(集計2022年度売上!$B17,集計pivot売上!$A$28:$A$47,0),MATCH(集計2022年度売上!BP$5,集計pivot売上!$28:$28,0)),0)</f>
        <v>0</v>
      </c>
      <c r="BR17" s="56">
        <f>IFERROR(INDEX(集計pivot売上!$83:$103,MATCH(集計2022年度売上!$B17,集計pivot売上!$A$83:$A$103,0),MATCH(集計2022年度売上!BP$5,集計pivot売上!$83:$83,0)),0)</f>
        <v>0</v>
      </c>
      <c r="BS17" s="57">
        <f>IFERROR(INDEX(集計pivot売上!$177:$196,MATCH(集計2022年度売上!$B17,集計pivot売上!$A$177:$A$196,0),MATCH(集計2022年度売上!BP$5,集計pivot売上!$177:$177,0)),0)</f>
        <v>0</v>
      </c>
      <c r="BT17" s="58">
        <f>IFERROR(INDEX(集計pivot売上!$151:$170,MATCH(集計2022年度売上!$B17,集計pivot売上!$A$151:$A$170,0),MATCH(集計2022年度売上!BP$5,集計pivot売上!$151:$151,0)),0)</f>
        <v>0</v>
      </c>
      <c r="BU17" s="104">
        <f>IFERROR(INDEX(集計pivot売上!$203:$222,MATCH(集計2022年度売上!$B17,集計pivot売上!$A$203:$A$222,0),MATCH(集計2022年度売上!BP$5,集計pivot売上!$203:$203,0)),0)</f>
        <v>0</v>
      </c>
      <c r="BV17" s="61">
        <f>IFERROR(INDEX(集計pivot売上!$54:$73,MATCH(集計2022年度売上!$B17,集計pivot売上!$A$54:$A$73,0),MATCH(集計2022年度売上!BP$5,集計pivot売上!$54:$54,0)),0)</f>
        <v>0</v>
      </c>
      <c r="BW17" s="59">
        <f t="shared" si="9"/>
        <v>0</v>
      </c>
      <c r="BX17" s="54">
        <f>IFERROR(INDEX(集計pivot売上!$3:$22,MATCH(集計2022年度売上!$B17,集計pivot売上!$A$3:$A$22,0),MATCH(集計2022年度売上!BX$5,集計pivot売上!$3:$3,0)),0)</f>
        <v>0</v>
      </c>
      <c r="BY17" s="55">
        <f>IFERROR(INDEX(集計pivot売上!$28:$47,MATCH(集計2022年度売上!$B17,集計pivot売上!$A$28:$A$47,0),MATCH(集計2022年度売上!BX$5,集計pivot売上!$28:$28,0)),0)</f>
        <v>0</v>
      </c>
      <c r="BZ17" s="56">
        <f>IFERROR(INDEX(集計pivot売上!$83:$103,MATCH(集計2022年度売上!$B17,集計pivot売上!$A$83:$A$103,0),MATCH(集計2022年度売上!BX$5,集計pivot売上!$83:$83,0)),0)</f>
        <v>0</v>
      </c>
      <c r="CA17" s="57">
        <f>IFERROR(INDEX(集計pivot売上!$177:$196,MATCH(集計2022年度売上!$B17,集計pivot売上!$A$177:$A$196,0),MATCH(集計2022年度売上!BX$5,集計pivot売上!$177:$177,0)),0)</f>
        <v>0</v>
      </c>
      <c r="CB17" s="58">
        <f>IFERROR(INDEX(集計pivot売上!$151:$170,MATCH(集計2022年度売上!$B17,集計pivot売上!$A$151:$A$170,0),MATCH(集計2022年度売上!BX$5,集計pivot売上!$151:$151,0)),0)</f>
        <v>0</v>
      </c>
      <c r="CC17" s="104">
        <f>IFERROR(INDEX(集計pivot売上!$203:$222,MATCH(集計2022年度売上!$B17,集計pivot売上!$A$203:$A$222,0),MATCH(集計2022年度売上!BX$5,集計pivot売上!$203:$203,0)),0)</f>
        <v>0</v>
      </c>
      <c r="CD17" s="61">
        <f>IFERROR(INDEX(集計pivot売上!$54:$73,MATCH(集計2022年度売上!$B17,集計pivot売上!$A$54:$A$73,0),MATCH(集計2022年度売上!BX$5,集計pivot売上!$54:$54,0)),0)</f>
        <v>0</v>
      </c>
      <c r="CE17" s="59">
        <f t="shared" si="10"/>
        <v>0</v>
      </c>
      <c r="CF17" s="54">
        <f>IFERROR(INDEX(集計pivot売上!$3:$22,MATCH(集計2022年度売上!$B17,集計pivot売上!$A$3:$A$22,0),MATCH(集計2022年度売上!CF$5,集計pivot売上!$3:$3,0)),0)</f>
        <v>0</v>
      </c>
      <c r="CG17" s="55">
        <f>IFERROR(INDEX(集計pivot売上!$28:$47,MATCH(集計2022年度売上!$B17,集計pivot売上!$A$28:$A$47,0),MATCH(集計2022年度売上!CF$5,集計pivot売上!$28:$28,0)),0)</f>
        <v>0</v>
      </c>
      <c r="CH17" s="56">
        <f>IFERROR(INDEX(集計pivot売上!$83:$103,MATCH(集計2022年度売上!$B17,集計pivot売上!$A$83:$A$103,0),MATCH(集計2022年度売上!CF$5,集計pivot売上!$83:$83,0)),0)</f>
        <v>0</v>
      </c>
      <c r="CI17" s="57">
        <f>IFERROR(INDEX(集計pivot売上!$177:$196,MATCH(集計2022年度売上!$B17,集計pivot売上!$A$177:$A$196,0),MATCH(集計2022年度売上!CF$5,集計pivot売上!$177:$177,0)),0)</f>
        <v>0</v>
      </c>
      <c r="CJ17" s="58">
        <f>IFERROR(INDEX(集計pivot売上!$151:$170,MATCH(集計2022年度売上!$B17,集計pivot売上!$A$151:$A$170,0),MATCH(集計2022年度売上!CF$5,集計pivot売上!$151:$151,0)),0)</f>
        <v>0</v>
      </c>
      <c r="CK17" s="104">
        <f>IFERROR(INDEX(集計pivot売上!$203:$222,MATCH(集計2022年度売上!$B17,集計pivot売上!$A$203:$A$222,0),MATCH(集計2022年度売上!CF$5,集計pivot売上!$203:$203,0)),0)</f>
        <v>0</v>
      </c>
      <c r="CL17" s="61">
        <f>IFERROR(INDEX(集計pivot売上!$54:$73,MATCH(集計2022年度売上!$B17,集計pivot売上!$A$54:$A$73,0),MATCH(集計2022年度売上!CF$5,集計pivot売上!$54:$54,0)),0)</f>
        <v>0</v>
      </c>
      <c r="CM17" s="59">
        <f t="shared" si="11"/>
        <v>0</v>
      </c>
      <c r="CN17" s="54">
        <f>IFERROR(INDEX(集計pivot売上!$3:$22,MATCH(集計2022年度売上!$B17,集計pivot売上!$A$3:$A$22,0),MATCH(集計2022年度売上!CN$5,集計pivot売上!$3:$3,0)),0)</f>
        <v>0</v>
      </c>
      <c r="CO17" s="55">
        <f>IFERROR(INDEX(集計pivot売上!$28:$47,MATCH(集計2022年度売上!$B17,集計pivot売上!$A$28:$A$47,0),MATCH(集計2022年度売上!CN$5,集計pivot売上!$28:$28,0)),0)</f>
        <v>0</v>
      </c>
      <c r="CP17" s="56">
        <f>IFERROR(INDEX(集計pivot売上!$83:$103,MATCH(集計2022年度売上!$B17,集計pivot売上!$A$83:$A$103,0),MATCH(集計2022年度売上!CN$5,集計pivot売上!$83:$83,0)),0)</f>
        <v>0</v>
      </c>
      <c r="CQ17" s="57">
        <f>IFERROR(INDEX(集計pivot売上!$177:$196,MATCH(集計2022年度売上!$B17,集計pivot売上!$A$177:$A$196,0),MATCH(集計2022年度売上!CN$5,集計pivot売上!$177:$177,0)),0)</f>
        <v>0</v>
      </c>
      <c r="CR17" s="58">
        <f>IFERROR(INDEX(集計pivot売上!$151:$170,MATCH(集計2022年度売上!$B17,集計pivot売上!$A$151:$A$170,0),MATCH(集計2022年度売上!CN$5,集計pivot売上!$151:$151,0)),0)</f>
        <v>0</v>
      </c>
      <c r="CS17" s="104">
        <f>IFERROR(INDEX(集計pivot売上!$203:$222,MATCH(集計2022年度売上!$B17,集計pivot売上!$A$203:$A$222,0),MATCH(集計2022年度売上!CN$5,集計pivot売上!$203:$203,0)),0)</f>
        <v>0</v>
      </c>
      <c r="CT17" s="61">
        <f>IFERROR(INDEX(集計pivot売上!$54:$73,MATCH(集計2022年度売上!$B17,集計pivot売上!$A$54:$A$73,0),MATCH(集計2022年度売上!CN$5,集計pivot売上!$54:$54,0)),0)</f>
        <v>0</v>
      </c>
      <c r="CU17" s="63">
        <f t="shared" si="12"/>
        <v>0</v>
      </c>
      <c r="CW17" t="str">
        <f t="shared" si="0"/>
        <v>原料用アルコール</v>
      </c>
      <c r="CX17" s="46">
        <f t="shared" si="13"/>
        <v>0</v>
      </c>
      <c r="CY17" s="46">
        <f t="shared" si="14"/>
        <v>0</v>
      </c>
      <c r="CZ17" s="46">
        <f t="shared" si="15"/>
        <v>0</v>
      </c>
      <c r="DA17" s="46">
        <f t="shared" si="16"/>
        <v>0</v>
      </c>
      <c r="DC17" s="46">
        <f t="shared" si="17"/>
        <v>0</v>
      </c>
      <c r="DD17" s="46">
        <f t="shared" si="18"/>
        <v>0</v>
      </c>
      <c r="DE17" s="46">
        <f t="shared" si="19"/>
        <v>0</v>
      </c>
      <c r="DF17" s="46">
        <f t="shared" si="20"/>
        <v>0</v>
      </c>
      <c r="DG17" s="46">
        <f t="shared" si="21"/>
        <v>0</v>
      </c>
    </row>
    <row r="18" spans="2:111" s="46" customFormat="1" x14ac:dyDescent="0.55000000000000004">
      <c r="B18" s="52" t="str">
        <f>'master（記入例）'!AL14</f>
        <v>発泡酒</v>
      </c>
      <c r="C18" s="53">
        <v>4420</v>
      </c>
      <c r="D18" s="54">
        <f>IFERROR(INDEX(集計pivot売上!$3:$22,MATCH(集計2022年度売上!$B18,集計pivot売上!$A$3:$A$22,0),MATCH(集計2022年度売上!D$5,集計pivot売上!$3:$3,0)),0)</f>
        <v>0</v>
      </c>
      <c r="E18" s="55">
        <f>IFERROR(INDEX(集計pivot売上!$28:$47,MATCH(集計2022年度売上!$B18,集計pivot売上!$A$28:$A$47,0),MATCH(集計2022年度売上!D$5,集計pivot売上!$28:$28,0)),0)</f>
        <v>0</v>
      </c>
      <c r="F18" s="56">
        <f>IFERROR(INDEX(集計pivot売上!$83:$103,MATCH(集計2022年度売上!$B18,集計pivot売上!$A$83:$A$103,0),MATCH(集計2022年度売上!D$5,集計pivot売上!$83:$83,0)),0)</f>
        <v>0</v>
      </c>
      <c r="G18" s="57">
        <f>IFERROR(INDEX(集計pivot売上!$177:$196,MATCH(集計2022年度売上!$B18,集計pivot売上!$A$177:$A$196,0),MATCH(集計2022年度売上!D$5,集計pivot売上!$177:$177,0)),0)</f>
        <v>0</v>
      </c>
      <c r="H18" s="58">
        <f>IFERROR(INDEX(集計pivot売上!$151:$170,MATCH(集計2022年度売上!$B18,集計pivot売上!$A$151:$A$170,0),MATCH(集計2022年度売上!D$5,集計pivot売上!$151:$151,0)),0)</f>
        <v>0</v>
      </c>
      <c r="I18" s="104">
        <f>IFERROR(INDEX(集計pivot売上!$203:$222,MATCH(集計2022年度売上!$B18,集計pivot売上!$A$203:$A$222,0),MATCH(集計2022年度売上!D$5,集計pivot売上!$203:$203,0)),0)</f>
        <v>0</v>
      </c>
      <c r="J18" s="61">
        <f>IFERROR(INDEX(集計pivot売上!$54:$73,MATCH(集計2022年度売上!$B18,集計pivot売上!$A$54:$A$73,0),MATCH(集計2022年度売上!D$5,集計pivot売上!$54:$54,0)),0)</f>
        <v>0</v>
      </c>
      <c r="K18" s="59">
        <f t="shared" si="1"/>
        <v>4420</v>
      </c>
      <c r="L18" s="54">
        <f>IFERROR(INDEX(集計pivot売上!$3:$22,MATCH(集計2022年度売上!$B18,集計pivot売上!$A$3:$A$22,0),MATCH(集計2022年度売上!L$5,集計pivot売上!$3:$3,0)),0)</f>
        <v>0</v>
      </c>
      <c r="M18" s="55">
        <f>IFERROR(INDEX(集計pivot売上!$28:$47,MATCH(集計2022年度売上!$B18,集計pivot売上!$A$28:$A$47,0),MATCH(集計2022年度売上!L$5,集計pivot売上!$28:$28,0)),0)</f>
        <v>0</v>
      </c>
      <c r="N18" s="56">
        <f>IFERROR(INDEX(集計pivot売上!$83:$103,MATCH(集計2022年度売上!$B18,集計pivot売上!$A$83:$A$103,0),MATCH(集計2022年度売上!L$5,集計pivot売上!$83:$83,0)),0)</f>
        <v>0</v>
      </c>
      <c r="O18" s="57">
        <f>IFERROR(INDEX(集計pivot売上!$177:$196,MATCH(集計2022年度売上!$B18,集計pivot売上!$A$177:$A$196,0),MATCH(集計2022年度売上!L$5,集計pivot売上!$177:$177,0)),0)</f>
        <v>0</v>
      </c>
      <c r="P18" s="58">
        <f>IFERROR(INDEX(集計pivot売上!$151:$170,MATCH(集計2022年度売上!$B18,集計pivot売上!$A$151:$A$170,0),MATCH(集計2022年度売上!L$5,集計pivot売上!$151:$151,0)),0)</f>
        <v>0</v>
      </c>
      <c r="Q18" s="104">
        <f>IFERROR(INDEX(集計pivot売上!$203:$222,MATCH(集計2022年度売上!$B18,集計pivot売上!$A$203:$A$222,0),MATCH(集計2022年度売上!L$5,集計pivot売上!$203:$203,0)),0)</f>
        <v>0</v>
      </c>
      <c r="R18" s="61">
        <f>IFERROR(INDEX(集計pivot売上!$54:$73,MATCH(集計2022年度売上!$B18,集計pivot売上!$A$54:$A$73,0),MATCH(集計2022年度売上!L$5,集計pivot売上!$54:$54,0)),0)</f>
        <v>0</v>
      </c>
      <c r="S18" s="59">
        <f t="shared" si="2"/>
        <v>4420</v>
      </c>
      <c r="T18" s="54">
        <f>IFERROR(INDEX(集計pivot売上!$3:$22,MATCH(集計2022年度売上!$B18,集計pivot売上!$A$3:$A$22,0),MATCH(集計2022年度売上!T$5,集計pivot売上!$3:$3,0)),0)</f>
        <v>0</v>
      </c>
      <c r="U18" s="55">
        <f>IFERROR(INDEX(集計pivot売上!$28:$47,MATCH(集計2022年度売上!$B18,集計pivot売上!$A$28:$A$47,0),MATCH(集計2022年度売上!T$5,集計pivot売上!$28:$28,0)),0)</f>
        <v>0</v>
      </c>
      <c r="V18" s="56">
        <f>IFERROR(INDEX(集計pivot売上!$83:$103,MATCH(集計2022年度売上!$B18,集計pivot売上!$A$83:$A$103,0),MATCH(集計2022年度売上!T$5,集計pivot売上!$83:$83,0)),0)</f>
        <v>0</v>
      </c>
      <c r="W18" s="57">
        <f>IFERROR(INDEX(集計pivot売上!$177:$196,MATCH(集計2022年度売上!$B18,集計pivot売上!$A$177:$A$196,0),MATCH(集計2022年度売上!T$5,集計pivot売上!$177:$177,0)),0)</f>
        <v>0</v>
      </c>
      <c r="X18" s="58">
        <f>IFERROR(INDEX(集計pivot売上!$151:$170,MATCH(集計2022年度売上!$B18,集計pivot売上!$A$151:$A$170,0),MATCH(集計2022年度売上!T$5,集計pivot売上!$151:$151,0)),0)</f>
        <v>0</v>
      </c>
      <c r="Y18" s="104">
        <f>IFERROR(INDEX(集計pivot売上!$203:$222,MATCH(集計2022年度売上!$B18,集計pivot売上!$A$203:$A$222,0),MATCH(集計2022年度売上!T$5,集計pivot売上!$203:$203,0)),0)</f>
        <v>0</v>
      </c>
      <c r="Z18" s="61">
        <f>IFERROR(INDEX(集計pivot売上!$54:$73,MATCH(集計2022年度売上!$B18,集計pivot売上!$A$54:$A$73,0),MATCH(集計2022年度売上!T$5,集計pivot売上!$54:$54,0)),0)</f>
        <v>0</v>
      </c>
      <c r="AA18" s="59">
        <f t="shared" si="3"/>
        <v>4420</v>
      </c>
      <c r="AB18" s="54">
        <f>IFERROR(INDEX(集計pivot売上!$3:$22,MATCH(集計2022年度売上!$B18,集計pivot売上!$A$3:$A$22,0),MATCH(集計2022年度売上!AB$5,集計pivot売上!$3:$3,0)),0)</f>
        <v>0</v>
      </c>
      <c r="AC18" s="55">
        <f>IFERROR(INDEX(集計pivot売上!$28:$47,MATCH(集計2022年度売上!$B18,集計pivot売上!$A$28:$A$47,0),MATCH(集計2022年度売上!AB$5,集計pivot売上!$28:$28,0)),0)</f>
        <v>0</v>
      </c>
      <c r="AD18" s="56">
        <f>IFERROR(INDEX(集計pivot売上!$83:$103,MATCH(集計2022年度売上!$B18,集計pivot売上!$A$83:$A$103,0),MATCH(集計2022年度売上!AB$5,集計pivot売上!$83:$83,0)),0)</f>
        <v>0</v>
      </c>
      <c r="AE18" s="57">
        <f>IFERROR(INDEX(集計pivot売上!$177:$196,MATCH(集計2022年度売上!$B18,集計pivot売上!$A$177:$A$196,0),MATCH(集計2022年度売上!AB$5,集計pivot売上!$177:$177,0)),0)</f>
        <v>0</v>
      </c>
      <c r="AF18" s="58">
        <f>IFERROR(INDEX(集計pivot売上!$151:$170,MATCH(集計2022年度売上!$B18,集計pivot売上!$A$151:$A$170,0),MATCH(集計2022年度売上!AB$5,集計pivot売上!$151:$151,0)),0)</f>
        <v>0</v>
      </c>
      <c r="AG18" s="104">
        <f>IFERROR(INDEX(集計pivot売上!$203:$222,MATCH(集計2022年度売上!$B18,集計pivot売上!$A$203:$A$222,0),MATCH(集計2022年度売上!AB$5,集計pivot売上!$203:$203,0)),0)</f>
        <v>0</v>
      </c>
      <c r="AH18" s="61">
        <f>IFERROR(INDEX(集計pivot売上!$54:$73,MATCH(集計2022年度売上!$B18,集計pivot売上!$A$54:$A$73,0),MATCH(集計2022年度売上!AB$5,集計pivot売上!$54:$54,0)),0)</f>
        <v>0</v>
      </c>
      <c r="AI18" s="59">
        <f t="shared" si="4"/>
        <v>4420</v>
      </c>
      <c r="AJ18" s="54">
        <f>IFERROR(INDEX(集計pivot売上!$3:$22,MATCH(集計2022年度売上!$B18,集計pivot売上!$A$3:$A$22,0),MATCH(集計2022年度売上!AJ$5,集計pivot売上!$3:$3,0)),0)</f>
        <v>0</v>
      </c>
      <c r="AK18" s="55">
        <f>IFERROR(INDEX(集計pivot売上!$28:$47,MATCH(集計2022年度売上!$B18,集計pivot売上!$A$28:$A$47,0),MATCH(集計2022年度売上!AJ$5,集計pivot売上!$28:$28,0)),0)</f>
        <v>0</v>
      </c>
      <c r="AL18" s="56">
        <f>IFERROR(INDEX(集計pivot売上!$83:$103,MATCH(集計2022年度売上!$B18,集計pivot売上!$A$83:$A$103,0),MATCH(集計2022年度売上!AJ$5,集計pivot売上!$83:$83,0)),0)</f>
        <v>0</v>
      </c>
      <c r="AM18" s="57">
        <f>IFERROR(INDEX(集計pivot売上!$177:$196,MATCH(集計2022年度売上!$B18,集計pivot売上!$A$177:$A$196,0),MATCH(集計2022年度売上!AJ$5,集計pivot売上!$177:$177,0)),0)</f>
        <v>0</v>
      </c>
      <c r="AN18" s="58">
        <f>IFERROR(INDEX(集計pivot売上!$151:$170,MATCH(集計2022年度売上!$B18,集計pivot売上!$A$151:$A$170,0),MATCH(集計2022年度売上!AJ$5,集計pivot売上!$151:$151,0)),0)</f>
        <v>0</v>
      </c>
      <c r="AO18" s="104">
        <f>IFERROR(INDEX(集計pivot売上!$203:$222,MATCH(集計2022年度売上!$B18,集計pivot売上!$A$203:$A$222,0),MATCH(集計2022年度売上!AJ$5,集計pivot売上!$203:$203,0)),0)</f>
        <v>0</v>
      </c>
      <c r="AP18" s="61">
        <f>IFERROR(INDEX(集計pivot売上!$54:$73,MATCH(集計2022年度売上!$B18,集計pivot売上!$A$54:$A$73,0),MATCH(集計2022年度売上!AJ$5,集計pivot売上!$54:$54,0)),0)</f>
        <v>0</v>
      </c>
      <c r="AQ18" s="59">
        <f t="shared" si="5"/>
        <v>4420</v>
      </c>
      <c r="AR18" s="54">
        <f>IFERROR(INDEX(集計pivot売上!$3:$22,MATCH(集計2022年度売上!$B18,集計pivot売上!$A$3:$A$22,0),MATCH(集計2022年度売上!AR$5,集計pivot売上!$3:$3,0)),0)</f>
        <v>0</v>
      </c>
      <c r="AS18" s="55">
        <f>IFERROR(INDEX(集計pivot売上!$28:$47,MATCH(集計2022年度売上!$B18,集計pivot売上!$A$28:$A$47,0),MATCH(集計2022年度売上!AR$5,集計pivot売上!$28:$28,0)),0)</f>
        <v>0</v>
      </c>
      <c r="AT18" s="56">
        <f>IFERROR(INDEX(集計pivot売上!$83:$103,MATCH(集計2022年度売上!$B18,集計pivot売上!$A$83:$A$103,0),MATCH(集計2022年度売上!AR$5,集計pivot売上!$83:$83,0)),0)</f>
        <v>0</v>
      </c>
      <c r="AU18" s="57">
        <f>IFERROR(INDEX(集計pivot売上!$177:$196,MATCH(集計2022年度売上!$B18,集計pivot売上!$A$177:$A$196,0),MATCH(集計2022年度売上!AR$5,集計pivot売上!$177:$177,0)),0)</f>
        <v>0</v>
      </c>
      <c r="AV18" s="58">
        <f>IFERROR(INDEX(集計pivot売上!$151:$170,MATCH(集計2022年度売上!$B18,集計pivot売上!$A$151:$A$170,0),MATCH(集計2022年度売上!AR$5,集計pivot売上!$151:$151,0)),0)</f>
        <v>0</v>
      </c>
      <c r="AW18" s="104">
        <f>IFERROR(INDEX(集計pivot売上!$203:$222,MATCH(集計2022年度売上!$B18,集計pivot売上!$A$203:$A$222,0),MATCH(集計2022年度売上!AR$5,集計pivot売上!$203:$203,0)),0)</f>
        <v>0</v>
      </c>
      <c r="AX18" s="61">
        <f>IFERROR(INDEX(集計pivot売上!$54:$73,MATCH(集計2022年度売上!$B18,集計pivot売上!$A$54:$A$73,0),MATCH(集計2022年度売上!AR$5,集計pivot売上!$54:$54,0)),0)</f>
        <v>0</v>
      </c>
      <c r="AY18" s="59">
        <f t="shared" si="6"/>
        <v>4420</v>
      </c>
      <c r="AZ18" s="54">
        <f>IFERROR(INDEX(集計pivot売上!$3:$22,MATCH(集計2022年度売上!$B18,集計pivot売上!$A$3:$A$22,0),MATCH(集計2022年度売上!AZ$5,集計pivot売上!$3:$3,0)),0)</f>
        <v>0</v>
      </c>
      <c r="BA18" s="55">
        <f>IFERROR(INDEX(集計pivot売上!$28:$47,MATCH(集計2022年度売上!$B18,集計pivot売上!$A$28:$A$47,0),MATCH(集計2022年度売上!AZ$5,集計pivot売上!$28:$28,0)),0)</f>
        <v>0</v>
      </c>
      <c r="BB18" s="56">
        <f>IFERROR(INDEX(集計pivot売上!$83:$103,MATCH(集計2022年度売上!$B18,集計pivot売上!$A$83:$A$103,0),MATCH(集計2022年度売上!AZ$5,集計pivot売上!$83:$83,0)),0)</f>
        <v>0</v>
      </c>
      <c r="BC18" s="57">
        <f>IFERROR(INDEX(集計pivot売上!$177:$196,MATCH(集計2022年度売上!$B18,集計pivot売上!$A$177:$A$196,0),MATCH(集計2022年度売上!AZ$5,集計pivot売上!$177:$177,0)),0)</f>
        <v>0</v>
      </c>
      <c r="BD18" s="58">
        <f>IFERROR(INDEX(集計pivot売上!$151:$170,MATCH(集計2022年度売上!$B18,集計pivot売上!$A$151:$A$170,0),MATCH(集計2022年度売上!AZ$5,集計pivot売上!$151:$151,0)),0)</f>
        <v>0</v>
      </c>
      <c r="BE18" s="104">
        <f>IFERROR(INDEX(集計pivot売上!$203:$222,MATCH(集計2022年度売上!$B18,集計pivot売上!$A$203:$A$222,0),MATCH(集計2022年度売上!AZ$5,集計pivot売上!$203:$203,0)),0)</f>
        <v>0</v>
      </c>
      <c r="BF18" s="61">
        <f>IFERROR(INDEX(集計pivot売上!$54:$73,MATCH(集計2022年度売上!$B18,集計pivot売上!$A$54:$A$73,0),MATCH(集計2022年度売上!AZ$5,集計pivot売上!$54:$54,0)),0)</f>
        <v>0</v>
      </c>
      <c r="BG18" s="59">
        <f t="shared" si="7"/>
        <v>4420</v>
      </c>
      <c r="BH18" s="54">
        <f>IFERROR(INDEX(集計pivot売上!$3:$22,MATCH(集計2022年度売上!$B18,集計pivot売上!$A$3:$A$22,0),MATCH(集計2022年度売上!BH$5,集計pivot売上!$3:$3,0)),0)</f>
        <v>0</v>
      </c>
      <c r="BI18" s="55">
        <f>IFERROR(INDEX(集計pivot売上!$28:$47,MATCH(集計2022年度売上!$B18,集計pivot売上!$A$28:$A$47,0),MATCH(集計2022年度売上!BH$5,集計pivot売上!$28:$28,0)),0)</f>
        <v>0</v>
      </c>
      <c r="BJ18" s="56">
        <f>IFERROR(INDEX(集計pivot売上!$83:$103,MATCH(集計2022年度売上!$B18,集計pivot売上!$A$83:$A$103,0),MATCH(集計2022年度売上!BH$5,集計pivot売上!$83:$83,0)),0)</f>
        <v>0</v>
      </c>
      <c r="BK18" s="57">
        <f>IFERROR(INDEX(集計pivot売上!$177:$196,MATCH(集計2022年度売上!$B18,集計pivot売上!$A$177:$A$196,0),MATCH(集計2022年度売上!BH$5,集計pivot売上!$177:$177,0)),0)</f>
        <v>0</v>
      </c>
      <c r="BL18" s="58">
        <f>IFERROR(INDEX(集計pivot売上!$151:$170,MATCH(集計2022年度売上!$B18,集計pivot売上!$A$151:$A$170,0),MATCH(集計2022年度売上!BH$5,集計pivot売上!$151:$151,0)),0)</f>
        <v>0</v>
      </c>
      <c r="BM18" s="104">
        <f>IFERROR(INDEX(集計pivot売上!$203:$222,MATCH(集計2022年度売上!$B18,集計pivot売上!$A$203:$A$222,0),MATCH(集計2022年度売上!BH$5,集計pivot売上!$203:$203,0)),0)</f>
        <v>0</v>
      </c>
      <c r="BN18" s="61">
        <f>IFERROR(INDEX(集計pivot売上!$54:$73,MATCH(集計2022年度売上!$B18,集計pivot売上!$A$54:$A$73,0),MATCH(集計2022年度売上!BH$5,集計pivot売上!$54:$54,0)),0)</f>
        <v>0</v>
      </c>
      <c r="BO18" s="59">
        <f t="shared" si="8"/>
        <v>4420</v>
      </c>
      <c r="BP18" s="54">
        <f>IFERROR(INDEX(集計pivot売上!$3:$22,MATCH(集計2022年度売上!$B18,集計pivot売上!$A$3:$A$22,0),MATCH(集計2022年度売上!BP$5,集計pivot売上!$3:$3,0)),0)</f>
        <v>0</v>
      </c>
      <c r="BQ18" s="55">
        <f>IFERROR(INDEX(集計pivot売上!$28:$47,MATCH(集計2022年度売上!$B18,集計pivot売上!$A$28:$A$47,0),MATCH(集計2022年度売上!BP$5,集計pivot売上!$28:$28,0)),0)</f>
        <v>0</v>
      </c>
      <c r="BR18" s="56">
        <f>IFERROR(INDEX(集計pivot売上!$83:$103,MATCH(集計2022年度売上!$B18,集計pivot売上!$A$83:$A$103,0),MATCH(集計2022年度売上!BP$5,集計pivot売上!$83:$83,0)),0)</f>
        <v>0</v>
      </c>
      <c r="BS18" s="57">
        <f>IFERROR(INDEX(集計pivot売上!$177:$196,MATCH(集計2022年度売上!$B18,集計pivot売上!$A$177:$A$196,0),MATCH(集計2022年度売上!BP$5,集計pivot売上!$177:$177,0)),0)</f>
        <v>0</v>
      </c>
      <c r="BT18" s="58">
        <f>IFERROR(INDEX(集計pivot売上!$151:$170,MATCH(集計2022年度売上!$B18,集計pivot売上!$A$151:$A$170,0),MATCH(集計2022年度売上!BP$5,集計pivot売上!$151:$151,0)),0)</f>
        <v>0</v>
      </c>
      <c r="BU18" s="104">
        <f>IFERROR(INDEX(集計pivot売上!$203:$222,MATCH(集計2022年度売上!$B18,集計pivot売上!$A$203:$A$222,0),MATCH(集計2022年度売上!BP$5,集計pivot売上!$203:$203,0)),0)</f>
        <v>0</v>
      </c>
      <c r="BV18" s="61">
        <f>IFERROR(INDEX(集計pivot売上!$54:$73,MATCH(集計2022年度売上!$B18,集計pivot売上!$A$54:$A$73,0),MATCH(集計2022年度売上!BP$5,集計pivot売上!$54:$54,0)),0)</f>
        <v>0</v>
      </c>
      <c r="BW18" s="59">
        <f t="shared" si="9"/>
        <v>4420</v>
      </c>
      <c r="BX18" s="54">
        <f>IFERROR(INDEX(集計pivot売上!$3:$22,MATCH(集計2022年度売上!$B18,集計pivot売上!$A$3:$A$22,0),MATCH(集計2022年度売上!BX$5,集計pivot売上!$3:$3,0)),0)</f>
        <v>0</v>
      </c>
      <c r="BY18" s="55">
        <f>IFERROR(INDEX(集計pivot売上!$28:$47,MATCH(集計2022年度売上!$B18,集計pivot売上!$A$28:$A$47,0),MATCH(集計2022年度売上!BX$5,集計pivot売上!$28:$28,0)),0)</f>
        <v>0</v>
      </c>
      <c r="BZ18" s="56">
        <f>IFERROR(INDEX(集計pivot売上!$83:$103,MATCH(集計2022年度売上!$B18,集計pivot売上!$A$83:$A$103,0),MATCH(集計2022年度売上!BX$5,集計pivot売上!$83:$83,0)),0)</f>
        <v>0</v>
      </c>
      <c r="CA18" s="57">
        <f>IFERROR(INDEX(集計pivot売上!$177:$196,MATCH(集計2022年度売上!$B18,集計pivot売上!$A$177:$A$196,0),MATCH(集計2022年度売上!BX$5,集計pivot売上!$177:$177,0)),0)</f>
        <v>0</v>
      </c>
      <c r="CB18" s="58">
        <f>IFERROR(INDEX(集計pivot売上!$151:$170,MATCH(集計2022年度売上!$B18,集計pivot売上!$A$151:$A$170,0),MATCH(集計2022年度売上!BX$5,集計pivot売上!$151:$151,0)),0)</f>
        <v>0</v>
      </c>
      <c r="CC18" s="104">
        <f>IFERROR(INDEX(集計pivot売上!$203:$222,MATCH(集計2022年度売上!$B18,集計pivot売上!$A$203:$A$222,0),MATCH(集計2022年度売上!BX$5,集計pivot売上!$203:$203,0)),0)</f>
        <v>0</v>
      </c>
      <c r="CD18" s="61">
        <f>IFERROR(INDEX(集計pivot売上!$54:$73,MATCH(集計2022年度売上!$B18,集計pivot売上!$A$54:$A$73,0),MATCH(集計2022年度売上!BX$5,集計pivot売上!$54:$54,0)),0)</f>
        <v>0</v>
      </c>
      <c r="CE18" s="59">
        <f t="shared" si="10"/>
        <v>4420</v>
      </c>
      <c r="CF18" s="54">
        <f>IFERROR(INDEX(集計pivot売上!$3:$22,MATCH(集計2022年度売上!$B18,集計pivot売上!$A$3:$A$22,0),MATCH(集計2022年度売上!CF$5,集計pivot売上!$3:$3,0)),0)</f>
        <v>0</v>
      </c>
      <c r="CG18" s="55">
        <f>IFERROR(INDEX(集計pivot売上!$28:$47,MATCH(集計2022年度売上!$B18,集計pivot売上!$A$28:$A$47,0),MATCH(集計2022年度売上!CF$5,集計pivot売上!$28:$28,0)),0)</f>
        <v>0</v>
      </c>
      <c r="CH18" s="56">
        <f>IFERROR(INDEX(集計pivot売上!$83:$103,MATCH(集計2022年度売上!$B18,集計pivot売上!$A$83:$A$103,0),MATCH(集計2022年度売上!CF$5,集計pivot売上!$83:$83,0)),0)</f>
        <v>0</v>
      </c>
      <c r="CI18" s="57">
        <f>IFERROR(INDEX(集計pivot売上!$177:$196,MATCH(集計2022年度売上!$B18,集計pivot売上!$A$177:$A$196,0),MATCH(集計2022年度売上!CF$5,集計pivot売上!$177:$177,0)),0)</f>
        <v>0</v>
      </c>
      <c r="CJ18" s="58">
        <f>IFERROR(INDEX(集計pivot売上!$151:$170,MATCH(集計2022年度売上!$B18,集計pivot売上!$A$151:$A$170,0),MATCH(集計2022年度売上!CF$5,集計pivot売上!$151:$151,0)),0)</f>
        <v>0</v>
      </c>
      <c r="CK18" s="104">
        <f>IFERROR(INDEX(集計pivot売上!$203:$222,MATCH(集計2022年度売上!$B18,集計pivot売上!$A$203:$A$222,0),MATCH(集計2022年度売上!CF$5,集計pivot売上!$203:$203,0)),0)</f>
        <v>0</v>
      </c>
      <c r="CL18" s="61">
        <f>IFERROR(INDEX(集計pivot売上!$54:$73,MATCH(集計2022年度売上!$B18,集計pivot売上!$A$54:$A$73,0),MATCH(集計2022年度売上!CF$5,集計pivot売上!$54:$54,0)),0)</f>
        <v>0</v>
      </c>
      <c r="CM18" s="59">
        <f t="shared" si="11"/>
        <v>4420</v>
      </c>
      <c r="CN18" s="54">
        <f>IFERROR(INDEX(集計pivot売上!$3:$22,MATCH(集計2022年度売上!$B18,集計pivot売上!$A$3:$A$22,0),MATCH(集計2022年度売上!CN$5,集計pivot売上!$3:$3,0)),0)</f>
        <v>0</v>
      </c>
      <c r="CO18" s="55">
        <f>IFERROR(INDEX(集計pivot売上!$28:$47,MATCH(集計2022年度売上!$B18,集計pivot売上!$A$28:$A$47,0),MATCH(集計2022年度売上!CN$5,集計pivot売上!$28:$28,0)),0)</f>
        <v>0</v>
      </c>
      <c r="CP18" s="56">
        <f>IFERROR(INDEX(集計pivot売上!$83:$103,MATCH(集計2022年度売上!$B18,集計pivot売上!$A$83:$A$103,0),MATCH(集計2022年度売上!CN$5,集計pivot売上!$83:$83,0)),0)</f>
        <v>0</v>
      </c>
      <c r="CQ18" s="57">
        <f>IFERROR(INDEX(集計pivot売上!$177:$196,MATCH(集計2022年度売上!$B18,集計pivot売上!$A$177:$A$196,0),MATCH(集計2022年度売上!CN$5,集計pivot売上!$177:$177,0)),0)</f>
        <v>0</v>
      </c>
      <c r="CR18" s="58">
        <f>IFERROR(INDEX(集計pivot売上!$151:$170,MATCH(集計2022年度売上!$B18,集計pivot売上!$A$151:$A$170,0),MATCH(集計2022年度売上!CN$5,集計pivot売上!$151:$151,0)),0)</f>
        <v>0</v>
      </c>
      <c r="CS18" s="104">
        <f>IFERROR(INDEX(集計pivot売上!$203:$222,MATCH(集計2022年度売上!$B18,集計pivot売上!$A$203:$A$222,0),MATCH(集計2022年度売上!CN$5,集計pivot売上!$203:$203,0)),0)</f>
        <v>0</v>
      </c>
      <c r="CT18" s="61">
        <f>IFERROR(INDEX(集計pivot売上!$54:$73,MATCH(集計2022年度売上!$B18,集計pivot売上!$A$54:$A$73,0),MATCH(集計2022年度売上!CN$5,集計pivot売上!$54:$54,0)),0)</f>
        <v>0</v>
      </c>
      <c r="CU18" s="63">
        <f t="shared" si="12"/>
        <v>4420</v>
      </c>
      <c r="CW18" t="str">
        <f t="shared" si="0"/>
        <v>発泡酒</v>
      </c>
      <c r="CX18" s="46">
        <f t="shared" si="13"/>
        <v>4420</v>
      </c>
      <c r="CY18" s="46">
        <f t="shared" si="14"/>
        <v>0</v>
      </c>
      <c r="CZ18" s="46">
        <f t="shared" si="15"/>
        <v>0</v>
      </c>
      <c r="DA18" s="46">
        <f t="shared" si="16"/>
        <v>4420</v>
      </c>
      <c r="DC18" s="46">
        <f t="shared" si="17"/>
        <v>4420</v>
      </c>
      <c r="DD18" s="46">
        <f t="shared" si="18"/>
        <v>0</v>
      </c>
      <c r="DE18" s="46">
        <f t="shared" si="19"/>
        <v>0</v>
      </c>
      <c r="DF18" s="46">
        <f t="shared" si="20"/>
        <v>4420</v>
      </c>
      <c r="DG18" s="46">
        <f t="shared" si="21"/>
        <v>0</v>
      </c>
    </row>
    <row r="19" spans="2:111" s="46" customFormat="1" x14ac:dyDescent="0.55000000000000004">
      <c r="B19" s="52" t="str">
        <f>'master（記入例）'!AL15</f>
        <v>その他の醸造酒</v>
      </c>
      <c r="C19" s="53">
        <v>7900</v>
      </c>
      <c r="D19" s="54">
        <f>IFERROR(INDEX(集計pivot売上!$3:$22,MATCH(集計2022年度売上!$B19,集計pivot売上!$A$3:$A$22,0),MATCH(集計2022年度売上!D$5,集計pivot売上!$3:$3,0)),0)</f>
        <v>0</v>
      </c>
      <c r="E19" s="55">
        <f>IFERROR(INDEX(集計pivot売上!$28:$47,MATCH(集計2022年度売上!$B19,集計pivot売上!$A$28:$A$47,0),MATCH(集計2022年度売上!D$5,集計pivot売上!$28:$28,0)),0)</f>
        <v>0</v>
      </c>
      <c r="F19" s="56">
        <f>IFERROR(INDEX(集計pivot売上!$83:$103,MATCH(集計2022年度売上!$B19,集計pivot売上!$A$83:$A$103,0),MATCH(集計2022年度売上!D$5,集計pivot売上!$83:$83,0)),0)</f>
        <v>0</v>
      </c>
      <c r="G19" s="57">
        <f>IFERROR(INDEX(集計pivot売上!$177:$196,MATCH(集計2022年度売上!$B19,集計pivot売上!$A$177:$A$196,0),MATCH(集計2022年度売上!D$5,集計pivot売上!$177:$177,0)),0)</f>
        <v>0</v>
      </c>
      <c r="H19" s="58">
        <f>IFERROR(INDEX(集計pivot売上!$151:$170,MATCH(集計2022年度売上!$B19,集計pivot売上!$A$151:$A$170,0),MATCH(集計2022年度売上!D$5,集計pivot売上!$151:$151,0)),0)</f>
        <v>0</v>
      </c>
      <c r="I19" s="104">
        <f>IFERROR(INDEX(集計pivot売上!$203:$222,MATCH(集計2022年度売上!$B19,集計pivot売上!$A$203:$A$222,0),MATCH(集計2022年度売上!D$5,集計pivot売上!$203:$203,0)),0)</f>
        <v>0</v>
      </c>
      <c r="J19" s="61">
        <f>IFERROR(INDEX(集計pivot売上!$54:$73,MATCH(集計2022年度売上!$B19,集計pivot売上!$A$54:$A$73,0),MATCH(集計2022年度売上!D$5,集計pivot売上!$54:$54,0)),0)</f>
        <v>0</v>
      </c>
      <c r="K19" s="59">
        <f t="shared" si="1"/>
        <v>7900</v>
      </c>
      <c r="L19" s="54">
        <f>IFERROR(INDEX(集計pivot売上!$3:$22,MATCH(集計2022年度売上!$B19,集計pivot売上!$A$3:$A$22,0),MATCH(集計2022年度売上!L$5,集計pivot売上!$3:$3,0)),0)</f>
        <v>0</v>
      </c>
      <c r="M19" s="55">
        <f>IFERROR(INDEX(集計pivot売上!$28:$47,MATCH(集計2022年度売上!$B19,集計pivot売上!$A$28:$A$47,0),MATCH(集計2022年度売上!L$5,集計pivot売上!$28:$28,0)),0)</f>
        <v>0</v>
      </c>
      <c r="N19" s="56">
        <f>IFERROR(INDEX(集計pivot売上!$83:$103,MATCH(集計2022年度売上!$B19,集計pivot売上!$A$83:$A$103,0),MATCH(集計2022年度売上!L$5,集計pivot売上!$83:$83,0)),0)</f>
        <v>0</v>
      </c>
      <c r="O19" s="57">
        <f>IFERROR(INDEX(集計pivot売上!$177:$196,MATCH(集計2022年度売上!$B19,集計pivot売上!$A$177:$A$196,0),MATCH(集計2022年度売上!L$5,集計pivot売上!$177:$177,0)),0)</f>
        <v>0</v>
      </c>
      <c r="P19" s="58">
        <f>IFERROR(INDEX(集計pivot売上!$151:$170,MATCH(集計2022年度売上!$B19,集計pivot売上!$A$151:$A$170,0),MATCH(集計2022年度売上!L$5,集計pivot売上!$151:$151,0)),0)</f>
        <v>0</v>
      </c>
      <c r="Q19" s="104">
        <f>IFERROR(INDEX(集計pivot売上!$203:$222,MATCH(集計2022年度売上!$B19,集計pivot売上!$A$203:$A$222,0),MATCH(集計2022年度売上!L$5,集計pivot売上!$203:$203,0)),0)</f>
        <v>0</v>
      </c>
      <c r="R19" s="61">
        <f>IFERROR(INDEX(集計pivot売上!$54:$73,MATCH(集計2022年度売上!$B19,集計pivot売上!$A$54:$A$73,0),MATCH(集計2022年度売上!L$5,集計pivot売上!$54:$54,0)),0)</f>
        <v>0</v>
      </c>
      <c r="S19" s="59">
        <f t="shared" si="2"/>
        <v>7900</v>
      </c>
      <c r="T19" s="54">
        <f>IFERROR(INDEX(集計pivot売上!$3:$22,MATCH(集計2022年度売上!$B19,集計pivot売上!$A$3:$A$22,0),MATCH(集計2022年度売上!T$5,集計pivot売上!$3:$3,0)),0)</f>
        <v>0</v>
      </c>
      <c r="U19" s="55">
        <f>IFERROR(INDEX(集計pivot売上!$28:$47,MATCH(集計2022年度売上!$B19,集計pivot売上!$A$28:$A$47,0),MATCH(集計2022年度売上!T$5,集計pivot売上!$28:$28,0)),0)</f>
        <v>0</v>
      </c>
      <c r="V19" s="56">
        <f>IFERROR(INDEX(集計pivot売上!$83:$103,MATCH(集計2022年度売上!$B19,集計pivot売上!$A$83:$A$103,0),MATCH(集計2022年度売上!T$5,集計pivot売上!$83:$83,0)),0)</f>
        <v>0</v>
      </c>
      <c r="W19" s="57">
        <f>IFERROR(INDEX(集計pivot売上!$177:$196,MATCH(集計2022年度売上!$B19,集計pivot売上!$A$177:$A$196,0),MATCH(集計2022年度売上!T$5,集計pivot売上!$177:$177,0)),0)</f>
        <v>0</v>
      </c>
      <c r="X19" s="58">
        <f>IFERROR(INDEX(集計pivot売上!$151:$170,MATCH(集計2022年度売上!$B19,集計pivot売上!$A$151:$A$170,0),MATCH(集計2022年度売上!T$5,集計pivot売上!$151:$151,0)),0)</f>
        <v>0</v>
      </c>
      <c r="Y19" s="104">
        <f>IFERROR(INDEX(集計pivot売上!$203:$222,MATCH(集計2022年度売上!$B19,集計pivot売上!$A$203:$A$222,0),MATCH(集計2022年度売上!T$5,集計pivot売上!$203:$203,0)),0)</f>
        <v>0</v>
      </c>
      <c r="Z19" s="61">
        <f>IFERROR(INDEX(集計pivot売上!$54:$73,MATCH(集計2022年度売上!$B19,集計pivot売上!$A$54:$A$73,0),MATCH(集計2022年度売上!T$5,集計pivot売上!$54:$54,0)),0)</f>
        <v>0</v>
      </c>
      <c r="AA19" s="59">
        <f t="shared" si="3"/>
        <v>7900</v>
      </c>
      <c r="AB19" s="54">
        <f>IFERROR(INDEX(集計pivot売上!$3:$22,MATCH(集計2022年度売上!$B19,集計pivot売上!$A$3:$A$22,0),MATCH(集計2022年度売上!AB$5,集計pivot売上!$3:$3,0)),0)</f>
        <v>0</v>
      </c>
      <c r="AC19" s="55">
        <f>IFERROR(INDEX(集計pivot売上!$28:$47,MATCH(集計2022年度売上!$B19,集計pivot売上!$A$28:$A$47,0),MATCH(集計2022年度売上!AB$5,集計pivot売上!$28:$28,0)),0)</f>
        <v>0</v>
      </c>
      <c r="AD19" s="56">
        <f>IFERROR(INDEX(集計pivot売上!$83:$103,MATCH(集計2022年度売上!$B19,集計pivot売上!$A$83:$A$103,0),MATCH(集計2022年度売上!AB$5,集計pivot売上!$83:$83,0)),0)</f>
        <v>0</v>
      </c>
      <c r="AE19" s="57">
        <f>IFERROR(INDEX(集計pivot売上!$177:$196,MATCH(集計2022年度売上!$B19,集計pivot売上!$A$177:$A$196,0),MATCH(集計2022年度売上!AB$5,集計pivot売上!$177:$177,0)),0)</f>
        <v>0</v>
      </c>
      <c r="AF19" s="58">
        <f>IFERROR(INDEX(集計pivot売上!$151:$170,MATCH(集計2022年度売上!$B19,集計pivot売上!$A$151:$A$170,0),MATCH(集計2022年度売上!AB$5,集計pivot売上!$151:$151,0)),0)</f>
        <v>0</v>
      </c>
      <c r="AG19" s="104">
        <f>IFERROR(INDEX(集計pivot売上!$203:$222,MATCH(集計2022年度売上!$B19,集計pivot売上!$A$203:$A$222,0),MATCH(集計2022年度売上!AB$5,集計pivot売上!$203:$203,0)),0)</f>
        <v>0</v>
      </c>
      <c r="AH19" s="61">
        <f>IFERROR(INDEX(集計pivot売上!$54:$73,MATCH(集計2022年度売上!$B19,集計pivot売上!$A$54:$A$73,0),MATCH(集計2022年度売上!AB$5,集計pivot売上!$54:$54,0)),0)</f>
        <v>0</v>
      </c>
      <c r="AI19" s="59">
        <f t="shared" si="4"/>
        <v>7900</v>
      </c>
      <c r="AJ19" s="54">
        <f>IFERROR(INDEX(集計pivot売上!$3:$22,MATCH(集計2022年度売上!$B19,集計pivot売上!$A$3:$A$22,0),MATCH(集計2022年度売上!AJ$5,集計pivot売上!$3:$3,0)),0)</f>
        <v>0</v>
      </c>
      <c r="AK19" s="55">
        <f>IFERROR(INDEX(集計pivot売上!$28:$47,MATCH(集計2022年度売上!$B19,集計pivot売上!$A$28:$A$47,0),MATCH(集計2022年度売上!AJ$5,集計pivot売上!$28:$28,0)),0)</f>
        <v>0</v>
      </c>
      <c r="AL19" s="56">
        <f>IFERROR(INDEX(集計pivot売上!$83:$103,MATCH(集計2022年度売上!$B19,集計pivot売上!$A$83:$A$103,0),MATCH(集計2022年度売上!AJ$5,集計pivot売上!$83:$83,0)),0)</f>
        <v>0</v>
      </c>
      <c r="AM19" s="57">
        <f>IFERROR(INDEX(集計pivot売上!$177:$196,MATCH(集計2022年度売上!$B19,集計pivot売上!$A$177:$A$196,0),MATCH(集計2022年度売上!AJ$5,集計pivot売上!$177:$177,0)),0)</f>
        <v>0</v>
      </c>
      <c r="AN19" s="58">
        <f>IFERROR(INDEX(集計pivot売上!$151:$170,MATCH(集計2022年度売上!$B19,集計pivot売上!$A$151:$A$170,0),MATCH(集計2022年度売上!AJ$5,集計pivot売上!$151:$151,0)),0)</f>
        <v>0</v>
      </c>
      <c r="AO19" s="104">
        <f>IFERROR(INDEX(集計pivot売上!$203:$222,MATCH(集計2022年度売上!$B19,集計pivot売上!$A$203:$A$222,0),MATCH(集計2022年度売上!AJ$5,集計pivot売上!$203:$203,0)),0)</f>
        <v>0</v>
      </c>
      <c r="AP19" s="61">
        <f>IFERROR(INDEX(集計pivot売上!$54:$73,MATCH(集計2022年度売上!$B19,集計pivot売上!$A$54:$A$73,0),MATCH(集計2022年度売上!AJ$5,集計pivot売上!$54:$54,0)),0)</f>
        <v>0</v>
      </c>
      <c r="AQ19" s="59">
        <f t="shared" si="5"/>
        <v>7900</v>
      </c>
      <c r="AR19" s="54">
        <f>IFERROR(INDEX(集計pivot売上!$3:$22,MATCH(集計2022年度売上!$B19,集計pivot売上!$A$3:$A$22,0),MATCH(集計2022年度売上!AR$5,集計pivot売上!$3:$3,0)),0)</f>
        <v>0</v>
      </c>
      <c r="AS19" s="55">
        <f>IFERROR(INDEX(集計pivot売上!$28:$47,MATCH(集計2022年度売上!$B19,集計pivot売上!$A$28:$A$47,0),MATCH(集計2022年度売上!AR$5,集計pivot売上!$28:$28,0)),0)</f>
        <v>0</v>
      </c>
      <c r="AT19" s="56">
        <f>IFERROR(INDEX(集計pivot売上!$83:$103,MATCH(集計2022年度売上!$B19,集計pivot売上!$A$83:$A$103,0),MATCH(集計2022年度売上!AR$5,集計pivot売上!$83:$83,0)),0)</f>
        <v>0</v>
      </c>
      <c r="AU19" s="57">
        <f>IFERROR(INDEX(集計pivot売上!$177:$196,MATCH(集計2022年度売上!$B19,集計pivot売上!$A$177:$A$196,0),MATCH(集計2022年度売上!AR$5,集計pivot売上!$177:$177,0)),0)</f>
        <v>0</v>
      </c>
      <c r="AV19" s="58">
        <f>IFERROR(INDEX(集計pivot売上!$151:$170,MATCH(集計2022年度売上!$B19,集計pivot売上!$A$151:$A$170,0),MATCH(集計2022年度売上!AR$5,集計pivot売上!$151:$151,0)),0)</f>
        <v>0</v>
      </c>
      <c r="AW19" s="104">
        <f>IFERROR(INDEX(集計pivot売上!$203:$222,MATCH(集計2022年度売上!$B19,集計pivot売上!$A$203:$A$222,0),MATCH(集計2022年度売上!AR$5,集計pivot売上!$203:$203,0)),0)</f>
        <v>0</v>
      </c>
      <c r="AX19" s="61">
        <f>IFERROR(INDEX(集計pivot売上!$54:$73,MATCH(集計2022年度売上!$B19,集計pivot売上!$A$54:$A$73,0),MATCH(集計2022年度売上!AR$5,集計pivot売上!$54:$54,0)),0)</f>
        <v>0</v>
      </c>
      <c r="AY19" s="59">
        <f t="shared" si="6"/>
        <v>7900</v>
      </c>
      <c r="AZ19" s="54">
        <f>IFERROR(INDEX(集計pivot売上!$3:$22,MATCH(集計2022年度売上!$B19,集計pivot売上!$A$3:$A$22,0),MATCH(集計2022年度売上!AZ$5,集計pivot売上!$3:$3,0)),0)</f>
        <v>0</v>
      </c>
      <c r="BA19" s="55">
        <f>IFERROR(INDEX(集計pivot売上!$28:$47,MATCH(集計2022年度売上!$B19,集計pivot売上!$A$28:$A$47,0),MATCH(集計2022年度売上!AZ$5,集計pivot売上!$28:$28,0)),0)</f>
        <v>0</v>
      </c>
      <c r="BB19" s="56">
        <f>IFERROR(INDEX(集計pivot売上!$83:$103,MATCH(集計2022年度売上!$B19,集計pivot売上!$A$83:$A$103,0),MATCH(集計2022年度売上!AZ$5,集計pivot売上!$83:$83,0)),0)</f>
        <v>0</v>
      </c>
      <c r="BC19" s="57">
        <f>IFERROR(INDEX(集計pivot売上!$177:$196,MATCH(集計2022年度売上!$B19,集計pivot売上!$A$177:$A$196,0),MATCH(集計2022年度売上!AZ$5,集計pivot売上!$177:$177,0)),0)</f>
        <v>0</v>
      </c>
      <c r="BD19" s="58">
        <f>IFERROR(INDEX(集計pivot売上!$151:$170,MATCH(集計2022年度売上!$B19,集計pivot売上!$A$151:$A$170,0),MATCH(集計2022年度売上!AZ$5,集計pivot売上!$151:$151,0)),0)</f>
        <v>0</v>
      </c>
      <c r="BE19" s="104">
        <f>IFERROR(INDEX(集計pivot売上!$203:$222,MATCH(集計2022年度売上!$B19,集計pivot売上!$A$203:$A$222,0),MATCH(集計2022年度売上!AZ$5,集計pivot売上!$203:$203,0)),0)</f>
        <v>0</v>
      </c>
      <c r="BF19" s="61">
        <f>IFERROR(INDEX(集計pivot売上!$54:$73,MATCH(集計2022年度売上!$B19,集計pivot売上!$A$54:$A$73,0),MATCH(集計2022年度売上!AZ$5,集計pivot売上!$54:$54,0)),0)</f>
        <v>0</v>
      </c>
      <c r="BG19" s="59">
        <f t="shared" si="7"/>
        <v>7900</v>
      </c>
      <c r="BH19" s="54">
        <f>IFERROR(INDEX(集計pivot売上!$3:$22,MATCH(集計2022年度売上!$B19,集計pivot売上!$A$3:$A$22,0),MATCH(集計2022年度売上!BH$5,集計pivot売上!$3:$3,0)),0)</f>
        <v>0</v>
      </c>
      <c r="BI19" s="55">
        <f>IFERROR(INDEX(集計pivot売上!$28:$47,MATCH(集計2022年度売上!$B19,集計pivot売上!$A$28:$A$47,0),MATCH(集計2022年度売上!BH$5,集計pivot売上!$28:$28,0)),0)</f>
        <v>0</v>
      </c>
      <c r="BJ19" s="56">
        <f>IFERROR(INDEX(集計pivot売上!$83:$103,MATCH(集計2022年度売上!$B19,集計pivot売上!$A$83:$A$103,0),MATCH(集計2022年度売上!BH$5,集計pivot売上!$83:$83,0)),0)</f>
        <v>0</v>
      </c>
      <c r="BK19" s="57">
        <f>IFERROR(INDEX(集計pivot売上!$177:$196,MATCH(集計2022年度売上!$B19,集計pivot売上!$A$177:$A$196,0),MATCH(集計2022年度売上!BH$5,集計pivot売上!$177:$177,0)),0)</f>
        <v>0</v>
      </c>
      <c r="BL19" s="58">
        <f>IFERROR(INDEX(集計pivot売上!$151:$170,MATCH(集計2022年度売上!$B19,集計pivot売上!$A$151:$A$170,0),MATCH(集計2022年度売上!BH$5,集計pivot売上!$151:$151,0)),0)</f>
        <v>0</v>
      </c>
      <c r="BM19" s="104">
        <f>IFERROR(INDEX(集計pivot売上!$203:$222,MATCH(集計2022年度売上!$B19,集計pivot売上!$A$203:$A$222,0),MATCH(集計2022年度売上!BH$5,集計pivot売上!$203:$203,0)),0)</f>
        <v>0</v>
      </c>
      <c r="BN19" s="61">
        <f>IFERROR(INDEX(集計pivot売上!$54:$73,MATCH(集計2022年度売上!$B19,集計pivot売上!$A$54:$A$73,0),MATCH(集計2022年度売上!BH$5,集計pivot売上!$54:$54,0)),0)</f>
        <v>0</v>
      </c>
      <c r="BO19" s="59">
        <f t="shared" si="8"/>
        <v>7900</v>
      </c>
      <c r="BP19" s="54">
        <f>IFERROR(INDEX(集計pivot売上!$3:$22,MATCH(集計2022年度売上!$B19,集計pivot売上!$A$3:$A$22,0),MATCH(集計2022年度売上!BP$5,集計pivot売上!$3:$3,0)),0)</f>
        <v>0</v>
      </c>
      <c r="BQ19" s="55">
        <f>IFERROR(INDEX(集計pivot売上!$28:$47,MATCH(集計2022年度売上!$B19,集計pivot売上!$A$28:$A$47,0),MATCH(集計2022年度売上!BP$5,集計pivot売上!$28:$28,0)),0)</f>
        <v>0</v>
      </c>
      <c r="BR19" s="56">
        <f>IFERROR(INDEX(集計pivot売上!$83:$103,MATCH(集計2022年度売上!$B19,集計pivot売上!$A$83:$A$103,0),MATCH(集計2022年度売上!BP$5,集計pivot売上!$83:$83,0)),0)</f>
        <v>0</v>
      </c>
      <c r="BS19" s="57">
        <f>IFERROR(INDEX(集計pivot売上!$177:$196,MATCH(集計2022年度売上!$B19,集計pivot売上!$A$177:$A$196,0),MATCH(集計2022年度売上!BP$5,集計pivot売上!$177:$177,0)),0)</f>
        <v>0</v>
      </c>
      <c r="BT19" s="58">
        <f>IFERROR(INDEX(集計pivot売上!$151:$170,MATCH(集計2022年度売上!$B19,集計pivot売上!$A$151:$A$170,0),MATCH(集計2022年度売上!BP$5,集計pivot売上!$151:$151,0)),0)</f>
        <v>0</v>
      </c>
      <c r="BU19" s="104">
        <f>IFERROR(INDEX(集計pivot売上!$203:$222,MATCH(集計2022年度売上!$B19,集計pivot売上!$A$203:$A$222,0),MATCH(集計2022年度売上!BP$5,集計pivot売上!$203:$203,0)),0)</f>
        <v>0</v>
      </c>
      <c r="BV19" s="61">
        <f>IFERROR(INDEX(集計pivot売上!$54:$73,MATCH(集計2022年度売上!$B19,集計pivot売上!$A$54:$A$73,0),MATCH(集計2022年度売上!BP$5,集計pivot売上!$54:$54,0)),0)</f>
        <v>0</v>
      </c>
      <c r="BW19" s="59">
        <f t="shared" si="9"/>
        <v>7900</v>
      </c>
      <c r="BX19" s="54">
        <f>IFERROR(INDEX(集計pivot売上!$3:$22,MATCH(集計2022年度売上!$B19,集計pivot売上!$A$3:$A$22,0),MATCH(集計2022年度売上!BX$5,集計pivot売上!$3:$3,0)),0)</f>
        <v>0</v>
      </c>
      <c r="BY19" s="55">
        <f>IFERROR(INDEX(集計pivot売上!$28:$47,MATCH(集計2022年度売上!$B19,集計pivot売上!$A$28:$A$47,0),MATCH(集計2022年度売上!BX$5,集計pivot売上!$28:$28,0)),0)</f>
        <v>0</v>
      </c>
      <c r="BZ19" s="56">
        <f>IFERROR(INDEX(集計pivot売上!$83:$103,MATCH(集計2022年度売上!$B19,集計pivot売上!$A$83:$A$103,0),MATCH(集計2022年度売上!BX$5,集計pivot売上!$83:$83,0)),0)</f>
        <v>0</v>
      </c>
      <c r="CA19" s="57">
        <f>IFERROR(INDEX(集計pivot売上!$177:$196,MATCH(集計2022年度売上!$B19,集計pivot売上!$A$177:$A$196,0),MATCH(集計2022年度売上!BX$5,集計pivot売上!$177:$177,0)),0)</f>
        <v>0</v>
      </c>
      <c r="CB19" s="58">
        <f>IFERROR(INDEX(集計pivot売上!$151:$170,MATCH(集計2022年度売上!$B19,集計pivot売上!$A$151:$A$170,0),MATCH(集計2022年度売上!BX$5,集計pivot売上!$151:$151,0)),0)</f>
        <v>0</v>
      </c>
      <c r="CC19" s="104">
        <f>IFERROR(INDEX(集計pivot売上!$203:$222,MATCH(集計2022年度売上!$B19,集計pivot売上!$A$203:$A$222,0),MATCH(集計2022年度売上!BX$5,集計pivot売上!$203:$203,0)),0)</f>
        <v>0</v>
      </c>
      <c r="CD19" s="61">
        <f>IFERROR(INDEX(集計pivot売上!$54:$73,MATCH(集計2022年度売上!$B19,集計pivot売上!$A$54:$A$73,0),MATCH(集計2022年度売上!BX$5,集計pivot売上!$54:$54,0)),0)</f>
        <v>0</v>
      </c>
      <c r="CE19" s="59">
        <f t="shared" si="10"/>
        <v>7900</v>
      </c>
      <c r="CF19" s="54">
        <f>IFERROR(INDEX(集計pivot売上!$3:$22,MATCH(集計2022年度売上!$B19,集計pivot売上!$A$3:$A$22,0),MATCH(集計2022年度売上!CF$5,集計pivot売上!$3:$3,0)),0)</f>
        <v>0</v>
      </c>
      <c r="CG19" s="55">
        <f>IFERROR(INDEX(集計pivot売上!$28:$47,MATCH(集計2022年度売上!$B19,集計pivot売上!$A$28:$A$47,0),MATCH(集計2022年度売上!CF$5,集計pivot売上!$28:$28,0)),0)</f>
        <v>0</v>
      </c>
      <c r="CH19" s="56">
        <f>IFERROR(INDEX(集計pivot売上!$83:$103,MATCH(集計2022年度売上!$B19,集計pivot売上!$A$83:$A$103,0),MATCH(集計2022年度売上!CF$5,集計pivot売上!$83:$83,0)),0)</f>
        <v>0</v>
      </c>
      <c r="CI19" s="57">
        <f>IFERROR(INDEX(集計pivot売上!$177:$196,MATCH(集計2022年度売上!$B19,集計pivot売上!$A$177:$A$196,0),MATCH(集計2022年度売上!CF$5,集計pivot売上!$177:$177,0)),0)</f>
        <v>0</v>
      </c>
      <c r="CJ19" s="58">
        <f>IFERROR(INDEX(集計pivot売上!$151:$170,MATCH(集計2022年度売上!$B19,集計pivot売上!$A$151:$A$170,0),MATCH(集計2022年度売上!CF$5,集計pivot売上!$151:$151,0)),0)</f>
        <v>0</v>
      </c>
      <c r="CK19" s="104">
        <f>IFERROR(INDEX(集計pivot売上!$203:$222,MATCH(集計2022年度売上!$B19,集計pivot売上!$A$203:$A$222,0),MATCH(集計2022年度売上!CF$5,集計pivot売上!$203:$203,0)),0)</f>
        <v>0</v>
      </c>
      <c r="CL19" s="61">
        <f>IFERROR(INDEX(集計pivot売上!$54:$73,MATCH(集計2022年度売上!$B19,集計pivot売上!$A$54:$A$73,0),MATCH(集計2022年度売上!CF$5,集計pivot売上!$54:$54,0)),0)</f>
        <v>0</v>
      </c>
      <c r="CM19" s="59">
        <f t="shared" si="11"/>
        <v>7900</v>
      </c>
      <c r="CN19" s="54">
        <f>IFERROR(INDEX(集計pivot売上!$3:$22,MATCH(集計2022年度売上!$B19,集計pivot売上!$A$3:$A$22,0),MATCH(集計2022年度売上!CN$5,集計pivot売上!$3:$3,0)),0)</f>
        <v>0</v>
      </c>
      <c r="CO19" s="55">
        <f>IFERROR(INDEX(集計pivot売上!$28:$47,MATCH(集計2022年度売上!$B19,集計pivot売上!$A$28:$A$47,0),MATCH(集計2022年度売上!CN$5,集計pivot売上!$28:$28,0)),0)</f>
        <v>0</v>
      </c>
      <c r="CP19" s="56">
        <f>IFERROR(INDEX(集計pivot売上!$83:$103,MATCH(集計2022年度売上!$B19,集計pivot売上!$A$83:$A$103,0),MATCH(集計2022年度売上!CN$5,集計pivot売上!$83:$83,0)),0)</f>
        <v>0</v>
      </c>
      <c r="CQ19" s="57">
        <f>IFERROR(INDEX(集計pivot売上!$177:$196,MATCH(集計2022年度売上!$B19,集計pivot売上!$A$177:$A$196,0),MATCH(集計2022年度売上!CN$5,集計pivot売上!$177:$177,0)),0)</f>
        <v>0</v>
      </c>
      <c r="CR19" s="58">
        <f>IFERROR(INDEX(集計pivot売上!$151:$170,MATCH(集計2022年度売上!$B19,集計pivot売上!$A$151:$A$170,0),MATCH(集計2022年度売上!CN$5,集計pivot売上!$151:$151,0)),0)</f>
        <v>0</v>
      </c>
      <c r="CS19" s="104">
        <f>IFERROR(INDEX(集計pivot売上!$203:$222,MATCH(集計2022年度売上!$B19,集計pivot売上!$A$203:$A$222,0),MATCH(集計2022年度売上!CN$5,集計pivot売上!$203:$203,0)),0)</f>
        <v>0</v>
      </c>
      <c r="CT19" s="61">
        <f>IFERROR(INDEX(集計pivot売上!$54:$73,MATCH(集計2022年度売上!$B19,集計pivot売上!$A$54:$A$73,0),MATCH(集計2022年度売上!CN$5,集計pivot売上!$54:$54,0)),0)</f>
        <v>0</v>
      </c>
      <c r="CU19" s="63">
        <f t="shared" si="12"/>
        <v>7900</v>
      </c>
      <c r="CW19" t="str">
        <f t="shared" si="0"/>
        <v>その他の醸造酒</v>
      </c>
      <c r="CX19" s="46">
        <f t="shared" si="13"/>
        <v>7900</v>
      </c>
      <c r="CY19" s="46">
        <f t="shared" si="14"/>
        <v>0</v>
      </c>
      <c r="CZ19" s="46">
        <f t="shared" si="15"/>
        <v>0</v>
      </c>
      <c r="DA19" s="46">
        <f t="shared" si="16"/>
        <v>7900</v>
      </c>
      <c r="DC19" s="46">
        <f t="shared" si="17"/>
        <v>7900</v>
      </c>
      <c r="DD19" s="46">
        <f t="shared" si="18"/>
        <v>0</v>
      </c>
      <c r="DE19" s="46">
        <f t="shared" si="19"/>
        <v>0</v>
      </c>
      <c r="DF19" s="46">
        <f t="shared" si="20"/>
        <v>7900</v>
      </c>
      <c r="DG19" s="46">
        <f t="shared" si="21"/>
        <v>0</v>
      </c>
    </row>
    <row r="20" spans="2:111" s="46" customFormat="1" x14ac:dyDescent="0.55000000000000004">
      <c r="B20" s="52" t="str">
        <f>'master（記入例）'!AL16</f>
        <v>スピリッツ</v>
      </c>
      <c r="C20" s="53">
        <v>100</v>
      </c>
      <c r="D20" s="54">
        <f>IFERROR(INDEX(集計pivot売上!$3:$22,MATCH(集計2022年度売上!$B20,集計pivot売上!$A$3:$A$22,0),MATCH(集計2022年度売上!D$5,集計pivot売上!$3:$3,0)),0)</f>
        <v>0</v>
      </c>
      <c r="E20" s="55">
        <f>IFERROR(INDEX(集計pivot売上!$28:$47,MATCH(集計2022年度売上!$B20,集計pivot売上!$A$28:$A$47,0),MATCH(集計2022年度売上!D$5,集計pivot売上!$28:$28,0)),0)</f>
        <v>0</v>
      </c>
      <c r="F20" s="56">
        <f>IFERROR(INDEX(集計pivot売上!$83:$103,MATCH(集計2022年度売上!$B20,集計pivot売上!$A$83:$A$103,0),MATCH(集計2022年度売上!D$5,集計pivot売上!$83:$83,0)),0)</f>
        <v>0</v>
      </c>
      <c r="G20" s="57">
        <f>IFERROR(INDEX(集計pivot売上!$177:$196,MATCH(集計2022年度売上!$B20,集計pivot売上!$A$177:$A$196,0),MATCH(集計2022年度売上!D$5,集計pivot売上!$177:$177,0)),0)</f>
        <v>0</v>
      </c>
      <c r="H20" s="58">
        <f>IFERROR(INDEX(集計pivot売上!$151:$170,MATCH(集計2022年度売上!$B20,集計pivot売上!$A$151:$A$170,0),MATCH(集計2022年度売上!D$5,集計pivot売上!$151:$151,0)),0)</f>
        <v>0</v>
      </c>
      <c r="I20" s="104">
        <f>IFERROR(INDEX(集計pivot売上!$203:$222,MATCH(集計2022年度売上!$B20,集計pivot売上!$A$203:$A$222,0),MATCH(集計2022年度売上!D$5,集計pivot売上!$203:$203,0)),0)</f>
        <v>0</v>
      </c>
      <c r="J20" s="61">
        <f>IFERROR(INDEX(集計pivot売上!$54:$73,MATCH(集計2022年度売上!$B20,集計pivot売上!$A$54:$A$73,0),MATCH(集計2022年度売上!D$5,集計pivot売上!$54:$54,0)),0)</f>
        <v>0</v>
      </c>
      <c r="K20" s="59">
        <f t="shared" si="1"/>
        <v>100</v>
      </c>
      <c r="L20" s="54">
        <f>IFERROR(INDEX(集計pivot売上!$3:$22,MATCH(集計2022年度売上!$B20,集計pivot売上!$A$3:$A$22,0),MATCH(集計2022年度売上!L$5,集計pivot売上!$3:$3,0)),0)</f>
        <v>0</v>
      </c>
      <c r="M20" s="55">
        <f>IFERROR(INDEX(集計pivot売上!$28:$47,MATCH(集計2022年度売上!$B20,集計pivot売上!$A$28:$A$47,0),MATCH(集計2022年度売上!L$5,集計pivot売上!$28:$28,0)),0)</f>
        <v>0</v>
      </c>
      <c r="N20" s="56">
        <f>IFERROR(INDEX(集計pivot売上!$83:$103,MATCH(集計2022年度売上!$B20,集計pivot売上!$A$83:$A$103,0),MATCH(集計2022年度売上!L$5,集計pivot売上!$83:$83,0)),0)</f>
        <v>0</v>
      </c>
      <c r="O20" s="57">
        <f>IFERROR(INDEX(集計pivot売上!$177:$196,MATCH(集計2022年度売上!$B20,集計pivot売上!$A$177:$A$196,0),MATCH(集計2022年度売上!L$5,集計pivot売上!$177:$177,0)),0)</f>
        <v>0</v>
      </c>
      <c r="P20" s="58">
        <f>IFERROR(INDEX(集計pivot売上!$151:$170,MATCH(集計2022年度売上!$B20,集計pivot売上!$A$151:$A$170,0),MATCH(集計2022年度売上!L$5,集計pivot売上!$151:$151,0)),0)</f>
        <v>0</v>
      </c>
      <c r="Q20" s="104">
        <f>IFERROR(INDEX(集計pivot売上!$203:$222,MATCH(集計2022年度売上!$B20,集計pivot売上!$A$203:$A$222,0),MATCH(集計2022年度売上!L$5,集計pivot売上!$203:$203,0)),0)</f>
        <v>0</v>
      </c>
      <c r="R20" s="61">
        <f>IFERROR(INDEX(集計pivot売上!$54:$73,MATCH(集計2022年度売上!$B20,集計pivot売上!$A$54:$A$73,0),MATCH(集計2022年度売上!L$5,集計pivot売上!$54:$54,0)),0)</f>
        <v>0</v>
      </c>
      <c r="S20" s="59">
        <f t="shared" si="2"/>
        <v>100</v>
      </c>
      <c r="T20" s="54">
        <f>IFERROR(INDEX(集計pivot売上!$3:$22,MATCH(集計2022年度売上!$B20,集計pivot売上!$A$3:$A$22,0),MATCH(集計2022年度売上!T$5,集計pivot売上!$3:$3,0)),0)</f>
        <v>0</v>
      </c>
      <c r="U20" s="55">
        <f>IFERROR(INDEX(集計pivot売上!$28:$47,MATCH(集計2022年度売上!$B20,集計pivot売上!$A$28:$A$47,0),MATCH(集計2022年度売上!T$5,集計pivot売上!$28:$28,0)),0)</f>
        <v>0</v>
      </c>
      <c r="V20" s="56">
        <f>IFERROR(INDEX(集計pivot売上!$83:$103,MATCH(集計2022年度売上!$B20,集計pivot売上!$A$83:$A$103,0),MATCH(集計2022年度売上!T$5,集計pivot売上!$83:$83,0)),0)</f>
        <v>0</v>
      </c>
      <c r="W20" s="57">
        <f>IFERROR(INDEX(集計pivot売上!$177:$196,MATCH(集計2022年度売上!$B20,集計pivot売上!$A$177:$A$196,0),MATCH(集計2022年度売上!T$5,集計pivot売上!$177:$177,0)),0)</f>
        <v>0</v>
      </c>
      <c r="X20" s="58">
        <f>IFERROR(INDEX(集計pivot売上!$151:$170,MATCH(集計2022年度売上!$B20,集計pivot売上!$A$151:$A$170,0),MATCH(集計2022年度売上!T$5,集計pivot売上!$151:$151,0)),0)</f>
        <v>0</v>
      </c>
      <c r="Y20" s="104">
        <f>IFERROR(INDEX(集計pivot売上!$203:$222,MATCH(集計2022年度売上!$B20,集計pivot売上!$A$203:$A$222,0),MATCH(集計2022年度売上!T$5,集計pivot売上!$203:$203,0)),0)</f>
        <v>0</v>
      </c>
      <c r="Z20" s="61">
        <f>IFERROR(INDEX(集計pivot売上!$54:$73,MATCH(集計2022年度売上!$B20,集計pivot売上!$A$54:$A$73,0),MATCH(集計2022年度売上!T$5,集計pivot売上!$54:$54,0)),0)</f>
        <v>0</v>
      </c>
      <c r="AA20" s="59">
        <f t="shared" si="3"/>
        <v>100</v>
      </c>
      <c r="AB20" s="54">
        <f>IFERROR(INDEX(集計pivot売上!$3:$22,MATCH(集計2022年度売上!$B20,集計pivot売上!$A$3:$A$22,0),MATCH(集計2022年度売上!AB$5,集計pivot売上!$3:$3,0)),0)</f>
        <v>0</v>
      </c>
      <c r="AC20" s="55">
        <f>IFERROR(INDEX(集計pivot売上!$28:$47,MATCH(集計2022年度売上!$B20,集計pivot売上!$A$28:$A$47,0),MATCH(集計2022年度売上!AB$5,集計pivot売上!$28:$28,0)),0)</f>
        <v>0</v>
      </c>
      <c r="AD20" s="56">
        <f>IFERROR(INDEX(集計pivot売上!$83:$103,MATCH(集計2022年度売上!$B20,集計pivot売上!$A$83:$A$103,0),MATCH(集計2022年度売上!AB$5,集計pivot売上!$83:$83,0)),0)</f>
        <v>0</v>
      </c>
      <c r="AE20" s="57">
        <f>IFERROR(INDEX(集計pivot売上!$177:$196,MATCH(集計2022年度売上!$B20,集計pivot売上!$A$177:$A$196,0),MATCH(集計2022年度売上!AB$5,集計pivot売上!$177:$177,0)),0)</f>
        <v>0</v>
      </c>
      <c r="AF20" s="58">
        <f>IFERROR(INDEX(集計pivot売上!$151:$170,MATCH(集計2022年度売上!$B20,集計pivot売上!$A$151:$A$170,0),MATCH(集計2022年度売上!AB$5,集計pivot売上!$151:$151,0)),0)</f>
        <v>0</v>
      </c>
      <c r="AG20" s="104">
        <f>IFERROR(INDEX(集計pivot売上!$203:$222,MATCH(集計2022年度売上!$B20,集計pivot売上!$A$203:$A$222,0),MATCH(集計2022年度売上!AB$5,集計pivot売上!$203:$203,0)),0)</f>
        <v>0</v>
      </c>
      <c r="AH20" s="61">
        <f>IFERROR(INDEX(集計pivot売上!$54:$73,MATCH(集計2022年度売上!$B20,集計pivot売上!$A$54:$A$73,0),MATCH(集計2022年度売上!AB$5,集計pivot売上!$54:$54,0)),0)</f>
        <v>0</v>
      </c>
      <c r="AI20" s="59">
        <f t="shared" si="4"/>
        <v>100</v>
      </c>
      <c r="AJ20" s="54">
        <f>IFERROR(INDEX(集計pivot売上!$3:$22,MATCH(集計2022年度売上!$B20,集計pivot売上!$A$3:$A$22,0),MATCH(集計2022年度売上!AJ$5,集計pivot売上!$3:$3,0)),0)</f>
        <v>0</v>
      </c>
      <c r="AK20" s="55">
        <f>IFERROR(INDEX(集計pivot売上!$28:$47,MATCH(集計2022年度売上!$B20,集計pivot売上!$A$28:$A$47,0),MATCH(集計2022年度売上!AJ$5,集計pivot売上!$28:$28,0)),0)</f>
        <v>0</v>
      </c>
      <c r="AL20" s="56">
        <f>IFERROR(INDEX(集計pivot売上!$83:$103,MATCH(集計2022年度売上!$B20,集計pivot売上!$A$83:$A$103,0),MATCH(集計2022年度売上!AJ$5,集計pivot売上!$83:$83,0)),0)</f>
        <v>0</v>
      </c>
      <c r="AM20" s="57">
        <f>IFERROR(INDEX(集計pivot売上!$177:$196,MATCH(集計2022年度売上!$B20,集計pivot売上!$A$177:$A$196,0),MATCH(集計2022年度売上!AJ$5,集計pivot売上!$177:$177,0)),0)</f>
        <v>0</v>
      </c>
      <c r="AN20" s="58">
        <f>IFERROR(INDEX(集計pivot売上!$151:$170,MATCH(集計2022年度売上!$B20,集計pivot売上!$A$151:$A$170,0),MATCH(集計2022年度売上!AJ$5,集計pivot売上!$151:$151,0)),0)</f>
        <v>0</v>
      </c>
      <c r="AO20" s="104">
        <f>IFERROR(INDEX(集計pivot売上!$203:$222,MATCH(集計2022年度売上!$B20,集計pivot売上!$A$203:$A$222,0),MATCH(集計2022年度売上!AJ$5,集計pivot売上!$203:$203,0)),0)</f>
        <v>0</v>
      </c>
      <c r="AP20" s="61">
        <f>IFERROR(INDEX(集計pivot売上!$54:$73,MATCH(集計2022年度売上!$B20,集計pivot売上!$A$54:$A$73,0),MATCH(集計2022年度売上!AJ$5,集計pivot売上!$54:$54,0)),0)</f>
        <v>0</v>
      </c>
      <c r="AQ20" s="59">
        <f t="shared" si="5"/>
        <v>100</v>
      </c>
      <c r="AR20" s="54">
        <f>IFERROR(INDEX(集計pivot売上!$3:$22,MATCH(集計2022年度売上!$B20,集計pivot売上!$A$3:$A$22,0),MATCH(集計2022年度売上!AR$5,集計pivot売上!$3:$3,0)),0)</f>
        <v>0</v>
      </c>
      <c r="AS20" s="55">
        <f>IFERROR(INDEX(集計pivot売上!$28:$47,MATCH(集計2022年度売上!$B20,集計pivot売上!$A$28:$A$47,0),MATCH(集計2022年度売上!AR$5,集計pivot売上!$28:$28,0)),0)</f>
        <v>0</v>
      </c>
      <c r="AT20" s="56">
        <f>IFERROR(INDEX(集計pivot売上!$83:$103,MATCH(集計2022年度売上!$B20,集計pivot売上!$A$83:$A$103,0),MATCH(集計2022年度売上!AR$5,集計pivot売上!$83:$83,0)),0)</f>
        <v>0</v>
      </c>
      <c r="AU20" s="57">
        <f>IFERROR(INDEX(集計pivot売上!$177:$196,MATCH(集計2022年度売上!$B20,集計pivot売上!$A$177:$A$196,0),MATCH(集計2022年度売上!AR$5,集計pivot売上!$177:$177,0)),0)</f>
        <v>0</v>
      </c>
      <c r="AV20" s="58">
        <f>IFERROR(INDEX(集計pivot売上!$151:$170,MATCH(集計2022年度売上!$B20,集計pivot売上!$A$151:$A$170,0),MATCH(集計2022年度売上!AR$5,集計pivot売上!$151:$151,0)),0)</f>
        <v>0</v>
      </c>
      <c r="AW20" s="104">
        <f>IFERROR(INDEX(集計pivot売上!$203:$222,MATCH(集計2022年度売上!$B20,集計pivot売上!$A$203:$A$222,0),MATCH(集計2022年度売上!AR$5,集計pivot売上!$203:$203,0)),0)</f>
        <v>0</v>
      </c>
      <c r="AX20" s="61">
        <f>IFERROR(INDEX(集計pivot売上!$54:$73,MATCH(集計2022年度売上!$B20,集計pivot売上!$A$54:$A$73,0),MATCH(集計2022年度売上!AR$5,集計pivot売上!$54:$54,0)),0)</f>
        <v>0</v>
      </c>
      <c r="AY20" s="59">
        <f t="shared" si="6"/>
        <v>100</v>
      </c>
      <c r="AZ20" s="54">
        <f>IFERROR(INDEX(集計pivot売上!$3:$22,MATCH(集計2022年度売上!$B20,集計pivot売上!$A$3:$A$22,0),MATCH(集計2022年度売上!AZ$5,集計pivot売上!$3:$3,0)),0)</f>
        <v>0</v>
      </c>
      <c r="BA20" s="55">
        <f>IFERROR(INDEX(集計pivot売上!$28:$47,MATCH(集計2022年度売上!$B20,集計pivot売上!$A$28:$A$47,0),MATCH(集計2022年度売上!AZ$5,集計pivot売上!$28:$28,0)),0)</f>
        <v>0</v>
      </c>
      <c r="BB20" s="56">
        <f>IFERROR(INDEX(集計pivot売上!$83:$103,MATCH(集計2022年度売上!$B20,集計pivot売上!$A$83:$A$103,0),MATCH(集計2022年度売上!AZ$5,集計pivot売上!$83:$83,0)),0)</f>
        <v>0</v>
      </c>
      <c r="BC20" s="57">
        <f>IFERROR(INDEX(集計pivot売上!$177:$196,MATCH(集計2022年度売上!$B20,集計pivot売上!$A$177:$A$196,0),MATCH(集計2022年度売上!AZ$5,集計pivot売上!$177:$177,0)),0)</f>
        <v>0</v>
      </c>
      <c r="BD20" s="58">
        <f>IFERROR(INDEX(集計pivot売上!$151:$170,MATCH(集計2022年度売上!$B20,集計pivot売上!$A$151:$A$170,0),MATCH(集計2022年度売上!AZ$5,集計pivot売上!$151:$151,0)),0)</f>
        <v>0</v>
      </c>
      <c r="BE20" s="104">
        <f>IFERROR(INDEX(集計pivot売上!$203:$222,MATCH(集計2022年度売上!$B20,集計pivot売上!$A$203:$A$222,0),MATCH(集計2022年度売上!AZ$5,集計pivot売上!$203:$203,0)),0)</f>
        <v>0</v>
      </c>
      <c r="BF20" s="61">
        <f>IFERROR(INDEX(集計pivot売上!$54:$73,MATCH(集計2022年度売上!$B20,集計pivot売上!$A$54:$A$73,0),MATCH(集計2022年度売上!AZ$5,集計pivot売上!$54:$54,0)),0)</f>
        <v>0</v>
      </c>
      <c r="BG20" s="59">
        <f t="shared" si="7"/>
        <v>100</v>
      </c>
      <c r="BH20" s="54">
        <f>IFERROR(INDEX(集計pivot売上!$3:$22,MATCH(集計2022年度売上!$B20,集計pivot売上!$A$3:$A$22,0),MATCH(集計2022年度売上!BH$5,集計pivot売上!$3:$3,0)),0)</f>
        <v>0</v>
      </c>
      <c r="BI20" s="55">
        <f>IFERROR(INDEX(集計pivot売上!$28:$47,MATCH(集計2022年度売上!$B20,集計pivot売上!$A$28:$A$47,0),MATCH(集計2022年度売上!BH$5,集計pivot売上!$28:$28,0)),0)</f>
        <v>0</v>
      </c>
      <c r="BJ20" s="56">
        <f>IFERROR(INDEX(集計pivot売上!$83:$103,MATCH(集計2022年度売上!$B20,集計pivot売上!$A$83:$A$103,0),MATCH(集計2022年度売上!BH$5,集計pivot売上!$83:$83,0)),0)</f>
        <v>0</v>
      </c>
      <c r="BK20" s="57">
        <f>IFERROR(INDEX(集計pivot売上!$177:$196,MATCH(集計2022年度売上!$B20,集計pivot売上!$A$177:$A$196,0),MATCH(集計2022年度売上!BH$5,集計pivot売上!$177:$177,0)),0)</f>
        <v>0</v>
      </c>
      <c r="BL20" s="58">
        <f>IFERROR(INDEX(集計pivot売上!$151:$170,MATCH(集計2022年度売上!$B20,集計pivot売上!$A$151:$A$170,0),MATCH(集計2022年度売上!BH$5,集計pivot売上!$151:$151,0)),0)</f>
        <v>0</v>
      </c>
      <c r="BM20" s="104">
        <f>IFERROR(INDEX(集計pivot売上!$203:$222,MATCH(集計2022年度売上!$B20,集計pivot売上!$A$203:$A$222,0),MATCH(集計2022年度売上!BH$5,集計pivot売上!$203:$203,0)),0)</f>
        <v>0</v>
      </c>
      <c r="BN20" s="61">
        <f>IFERROR(INDEX(集計pivot売上!$54:$73,MATCH(集計2022年度売上!$B20,集計pivot売上!$A$54:$A$73,0),MATCH(集計2022年度売上!BH$5,集計pivot売上!$54:$54,0)),0)</f>
        <v>0</v>
      </c>
      <c r="BO20" s="59">
        <f t="shared" si="8"/>
        <v>100</v>
      </c>
      <c r="BP20" s="54">
        <f>IFERROR(INDEX(集計pivot売上!$3:$22,MATCH(集計2022年度売上!$B20,集計pivot売上!$A$3:$A$22,0),MATCH(集計2022年度売上!BP$5,集計pivot売上!$3:$3,0)),0)</f>
        <v>0</v>
      </c>
      <c r="BQ20" s="55">
        <f>IFERROR(INDEX(集計pivot売上!$28:$47,MATCH(集計2022年度売上!$B20,集計pivot売上!$A$28:$A$47,0),MATCH(集計2022年度売上!BP$5,集計pivot売上!$28:$28,0)),0)</f>
        <v>0</v>
      </c>
      <c r="BR20" s="56">
        <f>IFERROR(INDEX(集計pivot売上!$83:$103,MATCH(集計2022年度売上!$B20,集計pivot売上!$A$83:$A$103,0),MATCH(集計2022年度売上!BP$5,集計pivot売上!$83:$83,0)),0)</f>
        <v>0</v>
      </c>
      <c r="BS20" s="57">
        <f>IFERROR(INDEX(集計pivot売上!$177:$196,MATCH(集計2022年度売上!$B20,集計pivot売上!$A$177:$A$196,0),MATCH(集計2022年度売上!BP$5,集計pivot売上!$177:$177,0)),0)</f>
        <v>0</v>
      </c>
      <c r="BT20" s="58">
        <f>IFERROR(INDEX(集計pivot売上!$151:$170,MATCH(集計2022年度売上!$B20,集計pivot売上!$A$151:$A$170,0),MATCH(集計2022年度売上!BP$5,集計pivot売上!$151:$151,0)),0)</f>
        <v>0</v>
      </c>
      <c r="BU20" s="104">
        <f>IFERROR(INDEX(集計pivot売上!$203:$222,MATCH(集計2022年度売上!$B20,集計pivot売上!$A$203:$A$222,0),MATCH(集計2022年度売上!BP$5,集計pivot売上!$203:$203,0)),0)</f>
        <v>0</v>
      </c>
      <c r="BV20" s="61">
        <f>IFERROR(INDEX(集計pivot売上!$54:$73,MATCH(集計2022年度売上!$B20,集計pivot売上!$A$54:$A$73,0),MATCH(集計2022年度売上!BP$5,集計pivot売上!$54:$54,0)),0)</f>
        <v>0</v>
      </c>
      <c r="BW20" s="59">
        <f t="shared" si="9"/>
        <v>100</v>
      </c>
      <c r="BX20" s="54">
        <f>IFERROR(INDEX(集計pivot売上!$3:$22,MATCH(集計2022年度売上!$B20,集計pivot売上!$A$3:$A$22,0),MATCH(集計2022年度売上!BX$5,集計pivot売上!$3:$3,0)),0)</f>
        <v>0</v>
      </c>
      <c r="BY20" s="55">
        <f>IFERROR(INDEX(集計pivot売上!$28:$47,MATCH(集計2022年度売上!$B20,集計pivot売上!$A$28:$A$47,0),MATCH(集計2022年度売上!BX$5,集計pivot売上!$28:$28,0)),0)</f>
        <v>0</v>
      </c>
      <c r="BZ20" s="56">
        <f>IFERROR(INDEX(集計pivot売上!$83:$103,MATCH(集計2022年度売上!$B20,集計pivot売上!$A$83:$A$103,0),MATCH(集計2022年度売上!BX$5,集計pivot売上!$83:$83,0)),0)</f>
        <v>0</v>
      </c>
      <c r="CA20" s="57">
        <f>IFERROR(INDEX(集計pivot売上!$177:$196,MATCH(集計2022年度売上!$B20,集計pivot売上!$A$177:$A$196,0),MATCH(集計2022年度売上!BX$5,集計pivot売上!$177:$177,0)),0)</f>
        <v>0</v>
      </c>
      <c r="CB20" s="58">
        <f>IFERROR(INDEX(集計pivot売上!$151:$170,MATCH(集計2022年度売上!$B20,集計pivot売上!$A$151:$A$170,0),MATCH(集計2022年度売上!BX$5,集計pivot売上!$151:$151,0)),0)</f>
        <v>0</v>
      </c>
      <c r="CC20" s="104">
        <f>IFERROR(INDEX(集計pivot売上!$203:$222,MATCH(集計2022年度売上!$B20,集計pivot売上!$A$203:$A$222,0),MATCH(集計2022年度売上!BX$5,集計pivot売上!$203:$203,0)),0)</f>
        <v>0</v>
      </c>
      <c r="CD20" s="61">
        <f>IFERROR(INDEX(集計pivot売上!$54:$73,MATCH(集計2022年度売上!$B20,集計pivot売上!$A$54:$A$73,0),MATCH(集計2022年度売上!BX$5,集計pivot売上!$54:$54,0)),0)</f>
        <v>0</v>
      </c>
      <c r="CE20" s="59">
        <f t="shared" si="10"/>
        <v>100</v>
      </c>
      <c r="CF20" s="54">
        <f>IFERROR(INDEX(集計pivot売上!$3:$22,MATCH(集計2022年度売上!$B20,集計pivot売上!$A$3:$A$22,0),MATCH(集計2022年度売上!CF$5,集計pivot売上!$3:$3,0)),0)</f>
        <v>0</v>
      </c>
      <c r="CG20" s="55">
        <f>IFERROR(INDEX(集計pivot売上!$28:$47,MATCH(集計2022年度売上!$B20,集計pivot売上!$A$28:$A$47,0),MATCH(集計2022年度売上!CF$5,集計pivot売上!$28:$28,0)),0)</f>
        <v>0</v>
      </c>
      <c r="CH20" s="56">
        <f>IFERROR(INDEX(集計pivot売上!$83:$103,MATCH(集計2022年度売上!$B20,集計pivot売上!$A$83:$A$103,0),MATCH(集計2022年度売上!CF$5,集計pivot売上!$83:$83,0)),0)</f>
        <v>0</v>
      </c>
      <c r="CI20" s="57">
        <f>IFERROR(INDEX(集計pivot売上!$177:$196,MATCH(集計2022年度売上!$B20,集計pivot売上!$A$177:$A$196,0),MATCH(集計2022年度売上!CF$5,集計pivot売上!$177:$177,0)),0)</f>
        <v>0</v>
      </c>
      <c r="CJ20" s="58">
        <f>IFERROR(INDEX(集計pivot売上!$151:$170,MATCH(集計2022年度売上!$B20,集計pivot売上!$A$151:$A$170,0),MATCH(集計2022年度売上!CF$5,集計pivot売上!$151:$151,0)),0)</f>
        <v>0</v>
      </c>
      <c r="CK20" s="104">
        <f>IFERROR(INDEX(集計pivot売上!$203:$222,MATCH(集計2022年度売上!$B20,集計pivot売上!$A$203:$A$222,0),MATCH(集計2022年度売上!CF$5,集計pivot売上!$203:$203,0)),0)</f>
        <v>0</v>
      </c>
      <c r="CL20" s="61">
        <f>IFERROR(INDEX(集計pivot売上!$54:$73,MATCH(集計2022年度売上!$B20,集計pivot売上!$A$54:$A$73,0),MATCH(集計2022年度売上!CF$5,集計pivot売上!$54:$54,0)),0)</f>
        <v>0</v>
      </c>
      <c r="CM20" s="59">
        <f t="shared" si="11"/>
        <v>100</v>
      </c>
      <c r="CN20" s="54">
        <f>IFERROR(INDEX(集計pivot売上!$3:$22,MATCH(集計2022年度売上!$B20,集計pivot売上!$A$3:$A$22,0),MATCH(集計2022年度売上!CN$5,集計pivot売上!$3:$3,0)),0)</f>
        <v>0</v>
      </c>
      <c r="CO20" s="55">
        <f>IFERROR(INDEX(集計pivot売上!$28:$47,MATCH(集計2022年度売上!$B20,集計pivot売上!$A$28:$A$47,0),MATCH(集計2022年度売上!CN$5,集計pivot売上!$28:$28,0)),0)</f>
        <v>0</v>
      </c>
      <c r="CP20" s="56">
        <f>IFERROR(INDEX(集計pivot売上!$83:$103,MATCH(集計2022年度売上!$B20,集計pivot売上!$A$83:$A$103,0),MATCH(集計2022年度売上!CN$5,集計pivot売上!$83:$83,0)),0)</f>
        <v>0</v>
      </c>
      <c r="CQ20" s="57">
        <f>IFERROR(INDEX(集計pivot売上!$177:$196,MATCH(集計2022年度売上!$B20,集計pivot売上!$A$177:$A$196,0),MATCH(集計2022年度売上!CN$5,集計pivot売上!$177:$177,0)),0)</f>
        <v>0</v>
      </c>
      <c r="CR20" s="58">
        <f>IFERROR(INDEX(集計pivot売上!$151:$170,MATCH(集計2022年度売上!$B20,集計pivot売上!$A$151:$A$170,0),MATCH(集計2022年度売上!CN$5,集計pivot売上!$151:$151,0)),0)</f>
        <v>0</v>
      </c>
      <c r="CS20" s="104">
        <f>IFERROR(INDEX(集計pivot売上!$203:$222,MATCH(集計2022年度売上!$B20,集計pivot売上!$A$203:$A$222,0),MATCH(集計2022年度売上!CN$5,集計pivot売上!$203:$203,0)),0)</f>
        <v>0</v>
      </c>
      <c r="CT20" s="61">
        <f>IFERROR(INDEX(集計pivot売上!$54:$73,MATCH(集計2022年度売上!$B20,集計pivot売上!$A$54:$A$73,0),MATCH(集計2022年度売上!CN$5,集計pivot売上!$54:$54,0)),0)</f>
        <v>0</v>
      </c>
      <c r="CU20" s="63">
        <f t="shared" si="12"/>
        <v>100</v>
      </c>
      <c r="CW20" t="str">
        <f t="shared" si="0"/>
        <v>スピリッツ</v>
      </c>
      <c r="CX20" s="46">
        <f t="shared" si="13"/>
        <v>100</v>
      </c>
      <c r="CY20" s="46">
        <f t="shared" si="14"/>
        <v>0</v>
      </c>
      <c r="CZ20" s="46">
        <f t="shared" si="15"/>
        <v>0</v>
      </c>
      <c r="DA20" s="46">
        <f t="shared" si="16"/>
        <v>100</v>
      </c>
      <c r="DC20" s="46">
        <f t="shared" si="17"/>
        <v>100</v>
      </c>
      <c r="DD20" s="46">
        <f t="shared" si="18"/>
        <v>0</v>
      </c>
      <c r="DE20" s="46">
        <f t="shared" si="19"/>
        <v>0</v>
      </c>
      <c r="DF20" s="46">
        <f t="shared" si="20"/>
        <v>100</v>
      </c>
      <c r="DG20" s="46">
        <f t="shared" si="21"/>
        <v>0</v>
      </c>
    </row>
    <row r="21" spans="2:111" s="46" customFormat="1" x14ac:dyDescent="0.55000000000000004">
      <c r="B21" s="52" t="str">
        <f>'master（記入例）'!AL17</f>
        <v>リキュール</v>
      </c>
      <c r="C21" s="53">
        <v>1420</v>
      </c>
      <c r="D21" s="54">
        <f>IFERROR(INDEX(集計pivot売上!$3:$22,MATCH(集計2022年度売上!$B21,集計pivot売上!$A$3:$A$22,0),MATCH(集計2022年度売上!D$5,集計pivot売上!$3:$3,0)),0)</f>
        <v>0</v>
      </c>
      <c r="E21" s="55">
        <f>IFERROR(INDEX(集計pivot売上!$28:$47,MATCH(集計2022年度売上!$B21,集計pivot売上!$A$28:$A$47,0),MATCH(集計2022年度売上!D$5,集計pivot売上!$28:$28,0)),0)</f>
        <v>0</v>
      </c>
      <c r="F21" s="56">
        <f>IFERROR(INDEX(集計pivot売上!$83:$103,MATCH(集計2022年度売上!$B21,集計pivot売上!$A$83:$A$103,0),MATCH(集計2022年度売上!D$5,集計pivot売上!$83:$83,0)),0)</f>
        <v>0</v>
      </c>
      <c r="G21" s="57">
        <f>IFERROR(INDEX(集計pivot売上!$177:$196,MATCH(集計2022年度売上!$B21,集計pivot売上!$A$177:$A$196,0),MATCH(集計2022年度売上!D$5,集計pivot売上!$177:$177,0)),0)</f>
        <v>0</v>
      </c>
      <c r="H21" s="58">
        <f>IFERROR(INDEX(集計pivot売上!$151:$170,MATCH(集計2022年度売上!$B21,集計pivot売上!$A$151:$A$170,0),MATCH(集計2022年度売上!D$5,集計pivot売上!$151:$151,0)),0)</f>
        <v>0</v>
      </c>
      <c r="I21" s="104">
        <f>IFERROR(INDEX(集計pivot売上!$203:$222,MATCH(集計2022年度売上!$B21,集計pivot売上!$A$203:$A$222,0),MATCH(集計2022年度売上!D$5,集計pivot売上!$203:$203,0)),0)</f>
        <v>0</v>
      </c>
      <c r="J21" s="61">
        <f>IFERROR(INDEX(集計pivot売上!$54:$73,MATCH(集計2022年度売上!$B21,集計pivot売上!$A$54:$A$73,0),MATCH(集計2022年度売上!D$5,集計pivot売上!$54:$54,0)),0)</f>
        <v>0</v>
      </c>
      <c r="K21" s="59">
        <f t="shared" si="1"/>
        <v>1420</v>
      </c>
      <c r="L21" s="54">
        <f>IFERROR(INDEX(集計pivot売上!$3:$22,MATCH(集計2022年度売上!$B21,集計pivot売上!$A$3:$A$22,0),MATCH(集計2022年度売上!L$5,集計pivot売上!$3:$3,0)),0)</f>
        <v>0</v>
      </c>
      <c r="M21" s="55">
        <f>IFERROR(INDEX(集計pivot売上!$28:$47,MATCH(集計2022年度売上!$B21,集計pivot売上!$A$28:$A$47,0),MATCH(集計2022年度売上!L$5,集計pivot売上!$28:$28,0)),0)</f>
        <v>0</v>
      </c>
      <c r="N21" s="56">
        <f>IFERROR(INDEX(集計pivot売上!$83:$103,MATCH(集計2022年度売上!$B21,集計pivot売上!$A$83:$A$103,0),MATCH(集計2022年度売上!L$5,集計pivot売上!$83:$83,0)),0)</f>
        <v>0</v>
      </c>
      <c r="O21" s="57">
        <f>IFERROR(INDEX(集計pivot売上!$177:$196,MATCH(集計2022年度売上!$B21,集計pivot売上!$A$177:$A$196,0),MATCH(集計2022年度売上!L$5,集計pivot売上!$177:$177,0)),0)</f>
        <v>0</v>
      </c>
      <c r="P21" s="58">
        <f>IFERROR(INDEX(集計pivot売上!$151:$170,MATCH(集計2022年度売上!$B21,集計pivot売上!$A$151:$A$170,0),MATCH(集計2022年度売上!L$5,集計pivot売上!$151:$151,0)),0)</f>
        <v>0</v>
      </c>
      <c r="Q21" s="104">
        <f>IFERROR(INDEX(集計pivot売上!$203:$222,MATCH(集計2022年度売上!$B21,集計pivot売上!$A$203:$A$222,0),MATCH(集計2022年度売上!L$5,集計pivot売上!$203:$203,0)),0)</f>
        <v>0</v>
      </c>
      <c r="R21" s="61">
        <f>IFERROR(INDEX(集計pivot売上!$54:$73,MATCH(集計2022年度売上!$B21,集計pivot売上!$A$54:$A$73,0),MATCH(集計2022年度売上!L$5,集計pivot売上!$54:$54,0)),0)</f>
        <v>0</v>
      </c>
      <c r="S21" s="59">
        <f t="shared" si="2"/>
        <v>1420</v>
      </c>
      <c r="T21" s="54">
        <f>IFERROR(INDEX(集計pivot売上!$3:$22,MATCH(集計2022年度売上!$B21,集計pivot売上!$A$3:$A$22,0),MATCH(集計2022年度売上!T$5,集計pivot売上!$3:$3,0)),0)</f>
        <v>0</v>
      </c>
      <c r="U21" s="55">
        <f>IFERROR(INDEX(集計pivot売上!$28:$47,MATCH(集計2022年度売上!$B21,集計pivot売上!$A$28:$A$47,0),MATCH(集計2022年度売上!T$5,集計pivot売上!$28:$28,0)),0)</f>
        <v>0</v>
      </c>
      <c r="V21" s="56">
        <f>IFERROR(INDEX(集計pivot売上!$83:$103,MATCH(集計2022年度売上!$B21,集計pivot売上!$A$83:$A$103,0),MATCH(集計2022年度売上!T$5,集計pivot売上!$83:$83,0)),0)</f>
        <v>0</v>
      </c>
      <c r="W21" s="57">
        <f>IFERROR(INDEX(集計pivot売上!$177:$196,MATCH(集計2022年度売上!$B21,集計pivot売上!$A$177:$A$196,0),MATCH(集計2022年度売上!T$5,集計pivot売上!$177:$177,0)),0)</f>
        <v>0</v>
      </c>
      <c r="X21" s="58">
        <f>IFERROR(INDEX(集計pivot売上!$151:$170,MATCH(集計2022年度売上!$B21,集計pivot売上!$A$151:$A$170,0),MATCH(集計2022年度売上!T$5,集計pivot売上!$151:$151,0)),0)</f>
        <v>0</v>
      </c>
      <c r="Y21" s="104">
        <f>IFERROR(INDEX(集計pivot売上!$203:$222,MATCH(集計2022年度売上!$B21,集計pivot売上!$A$203:$A$222,0),MATCH(集計2022年度売上!T$5,集計pivot売上!$203:$203,0)),0)</f>
        <v>0</v>
      </c>
      <c r="Z21" s="61">
        <f>IFERROR(INDEX(集計pivot売上!$54:$73,MATCH(集計2022年度売上!$B21,集計pivot売上!$A$54:$A$73,0),MATCH(集計2022年度売上!T$5,集計pivot売上!$54:$54,0)),0)</f>
        <v>0</v>
      </c>
      <c r="AA21" s="59">
        <f t="shared" si="3"/>
        <v>1420</v>
      </c>
      <c r="AB21" s="54">
        <f>IFERROR(INDEX(集計pivot売上!$3:$22,MATCH(集計2022年度売上!$B21,集計pivot売上!$A$3:$A$22,0),MATCH(集計2022年度売上!AB$5,集計pivot売上!$3:$3,0)),0)</f>
        <v>0</v>
      </c>
      <c r="AC21" s="55">
        <f>IFERROR(INDEX(集計pivot売上!$28:$47,MATCH(集計2022年度売上!$B21,集計pivot売上!$A$28:$A$47,0),MATCH(集計2022年度売上!AB$5,集計pivot売上!$28:$28,0)),0)</f>
        <v>0</v>
      </c>
      <c r="AD21" s="56">
        <f>IFERROR(INDEX(集計pivot売上!$83:$103,MATCH(集計2022年度売上!$B21,集計pivot売上!$A$83:$A$103,0),MATCH(集計2022年度売上!AB$5,集計pivot売上!$83:$83,0)),0)</f>
        <v>0</v>
      </c>
      <c r="AE21" s="57">
        <f>IFERROR(INDEX(集計pivot売上!$177:$196,MATCH(集計2022年度売上!$B21,集計pivot売上!$A$177:$A$196,0),MATCH(集計2022年度売上!AB$5,集計pivot売上!$177:$177,0)),0)</f>
        <v>0</v>
      </c>
      <c r="AF21" s="58">
        <f>IFERROR(INDEX(集計pivot売上!$151:$170,MATCH(集計2022年度売上!$B21,集計pivot売上!$A$151:$A$170,0),MATCH(集計2022年度売上!AB$5,集計pivot売上!$151:$151,0)),0)</f>
        <v>0</v>
      </c>
      <c r="AG21" s="104">
        <f>IFERROR(INDEX(集計pivot売上!$203:$222,MATCH(集計2022年度売上!$B21,集計pivot売上!$A$203:$A$222,0),MATCH(集計2022年度売上!AB$5,集計pivot売上!$203:$203,0)),0)</f>
        <v>0</v>
      </c>
      <c r="AH21" s="61">
        <f>IFERROR(INDEX(集計pivot売上!$54:$73,MATCH(集計2022年度売上!$B21,集計pivot売上!$A$54:$A$73,0),MATCH(集計2022年度売上!AB$5,集計pivot売上!$54:$54,0)),0)</f>
        <v>0</v>
      </c>
      <c r="AI21" s="59">
        <f t="shared" si="4"/>
        <v>1420</v>
      </c>
      <c r="AJ21" s="54">
        <f>IFERROR(INDEX(集計pivot売上!$3:$22,MATCH(集計2022年度売上!$B21,集計pivot売上!$A$3:$A$22,0),MATCH(集計2022年度売上!AJ$5,集計pivot売上!$3:$3,0)),0)</f>
        <v>0</v>
      </c>
      <c r="AK21" s="55">
        <f>IFERROR(INDEX(集計pivot売上!$28:$47,MATCH(集計2022年度売上!$B21,集計pivot売上!$A$28:$A$47,0),MATCH(集計2022年度売上!AJ$5,集計pivot売上!$28:$28,0)),0)</f>
        <v>0</v>
      </c>
      <c r="AL21" s="56">
        <f>IFERROR(INDEX(集計pivot売上!$83:$103,MATCH(集計2022年度売上!$B21,集計pivot売上!$A$83:$A$103,0),MATCH(集計2022年度売上!AJ$5,集計pivot売上!$83:$83,0)),0)</f>
        <v>0</v>
      </c>
      <c r="AM21" s="57">
        <f>IFERROR(INDEX(集計pivot売上!$177:$196,MATCH(集計2022年度売上!$B21,集計pivot売上!$A$177:$A$196,0),MATCH(集計2022年度売上!AJ$5,集計pivot売上!$177:$177,0)),0)</f>
        <v>0</v>
      </c>
      <c r="AN21" s="58">
        <f>IFERROR(INDEX(集計pivot売上!$151:$170,MATCH(集計2022年度売上!$B21,集計pivot売上!$A$151:$A$170,0),MATCH(集計2022年度売上!AJ$5,集計pivot売上!$151:$151,0)),0)</f>
        <v>0</v>
      </c>
      <c r="AO21" s="104">
        <f>IFERROR(INDEX(集計pivot売上!$203:$222,MATCH(集計2022年度売上!$B21,集計pivot売上!$A$203:$A$222,0),MATCH(集計2022年度売上!AJ$5,集計pivot売上!$203:$203,0)),0)</f>
        <v>0</v>
      </c>
      <c r="AP21" s="61">
        <f>IFERROR(INDEX(集計pivot売上!$54:$73,MATCH(集計2022年度売上!$B21,集計pivot売上!$A$54:$A$73,0),MATCH(集計2022年度売上!AJ$5,集計pivot売上!$54:$54,0)),0)</f>
        <v>0</v>
      </c>
      <c r="AQ21" s="59">
        <f t="shared" si="5"/>
        <v>1420</v>
      </c>
      <c r="AR21" s="54">
        <f>IFERROR(INDEX(集計pivot売上!$3:$22,MATCH(集計2022年度売上!$B21,集計pivot売上!$A$3:$A$22,0),MATCH(集計2022年度売上!AR$5,集計pivot売上!$3:$3,0)),0)</f>
        <v>0</v>
      </c>
      <c r="AS21" s="55">
        <f>IFERROR(INDEX(集計pivot売上!$28:$47,MATCH(集計2022年度売上!$B21,集計pivot売上!$A$28:$A$47,0),MATCH(集計2022年度売上!AR$5,集計pivot売上!$28:$28,0)),0)</f>
        <v>0</v>
      </c>
      <c r="AT21" s="56">
        <f>IFERROR(INDEX(集計pivot売上!$83:$103,MATCH(集計2022年度売上!$B21,集計pivot売上!$A$83:$A$103,0),MATCH(集計2022年度売上!AR$5,集計pivot売上!$83:$83,0)),0)</f>
        <v>0</v>
      </c>
      <c r="AU21" s="57">
        <f>IFERROR(INDEX(集計pivot売上!$177:$196,MATCH(集計2022年度売上!$B21,集計pivot売上!$A$177:$A$196,0),MATCH(集計2022年度売上!AR$5,集計pivot売上!$177:$177,0)),0)</f>
        <v>0</v>
      </c>
      <c r="AV21" s="58">
        <f>IFERROR(INDEX(集計pivot売上!$151:$170,MATCH(集計2022年度売上!$B21,集計pivot売上!$A$151:$A$170,0),MATCH(集計2022年度売上!AR$5,集計pivot売上!$151:$151,0)),0)</f>
        <v>0</v>
      </c>
      <c r="AW21" s="104">
        <f>IFERROR(INDEX(集計pivot売上!$203:$222,MATCH(集計2022年度売上!$B21,集計pivot売上!$A$203:$A$222,0),MATCH(集計2022年度売上!AR$5,集計pivot売上!$203:$203,0)),0)</f>
        <v>0</v>
      </c>
      <c r="AX21" s="61">
        <f>IFERROR(INDEX(集計pivot売上!$54:$73,MATCH(集計2022年度売上!$B21,集計pivot売上!$A$54:$A$73,0),MATCH(集計2022年度売上!AR$5,集計pivot売上!$54:$54,0)),0)</f>
        <v>0</v>
      </c>
      <c r="AY21" s="59">
        <f t="shared" si="6"/>
        <v>1420</v>
      </c>
      <c r="AZ21" s="54">
        <f>IFERROR(INDEX(集計pivot売上!$3:$22,MATCH(集計2022年度売上!$B21,集計pivot売上!$A$3:$A$22,0),MATCH(集計2022年度売上!AZ$5,集計pivot売上!$3:$3,0)),0)</f>
        <v>0</v>
      </c>
      <c r="BA21" s="55">
        <f>IFERROR(INDEX(集計pivot売上!$28:$47,MATCH(集計2022年度売上!$B21,集計pivot売上!$A$28:$A$47,0),MATCH(集計2022年度売上!AZ$5,集計pivot売上!$28:$28,0)),0)</f>
        <v>0</v>
      </c>
      <c r="BB21" s="56">
        <f>IFERROR(INDEX(集計pivot売上!$83:$103,MATCH(集計2022年度売上!$B21,集計pivot売上!$A$83:$A$103,0),MATCH(集計2022年度売上!AZ$5,集計pivot売上!$83:$83,0)),0)</f>
        <v>0</v>
      </c>
      <c r="BC21" s="57">
        <f>IFERROR(INDEX(集計pivot売上!$177:$196,MATCH(集計2022年度売上!$B21,集計pivot売上!$A$177:$A$196,0),MATCH(集計2022年度売上!AZ$5,集計pivot売上!$177:$177,0)),0)</f>
        <v>0</v>
      </c>
      <c r="BD21" s="58">
        <f>IFERROR(INDEX(集計pivot売上!$151:$170,MATCH(集計2022年度売上!$B21,集計pivot売上!$A$151:$A$170,0),MATCH(集計2022年度売上!AZ$5,集計pivot売上!$151:$151,0)),0)</f>
        <v>0</v>
      </c>
      <c r="BE21" s="104">
        <f>IFERROR(INDEX(集計pivot売上!$203:$222,MATCH(集計2022年度売上!$B21,集計pivot売上!$A$203:$A$222,0),MATCH(集計2022年度売上!AZ$5,集計pivot売上!$203:$203,0)),0)</f>
        <v>0</v>
      </c>
      <c r="BF21" s="61">
        <f>IFERROR(INDEX(集計pivot売上!$54:$73,MATCH(集計2022年度売上!$B21,集計pivot売上!$A$54:$A$73,0),MATCH(集計2022年度売上!AZ$5,集計pivot売上!$54:$54,0)),0)</f>
        <v>0</v>
      </c>
      <c r="BG21" s="59">
        <f t="shared" si="7"/>
        <v>1420</v>
      </c>
      <c r="BH21" s="54">
        <f>IFERROR(INDEX(集計pivot売上!$3:$22,MATCH(集計2022年度売上!$B21,集計pivot売上!$A$3:$A$22,0),MATCH(集計2022年度売上!BH$5,集計pivot売上!$3:$3,0)),0)</f>
        <v>0</v>
      </c>
      <c r="BI21" s="55">
        <f>IFERROR(INDEX(集計pivot売上!$28:$47,MATCH(集計2022年度売上!$B21,集計pivot売上!$A$28:$A$47,0),MATCH(集計2022年度売上!BH$5,集計pivot売上!$28:$28,0)),0)</f>
        <v>0</v>
      </c>
      <c r="BJ21" s="56">
        <f>IFERROR(INDEX(集計pivot売上!$83:$103,MATCH(集計2022年度売上!$B21,集計pivot売上!$A$83:$A$103,0),MATCH(集計2022年度売上!BH$5,集計pivot売上!$83:$83,0)),0)</f>
        <v>0</v>
      </c>
      <c r="BK21" s="57">
        <f>IFERROR(INDEX(集計pivot売上!$177:$196,MATCH(集計2022年度売上!$B21,集計pivot売上!$A$177:$A$196,0),MATCH(集計2022年度売上!BH$5,集計pivot売上!$177:$177,0)),0)</f>
        <v>0</v>
      </c>
      <c r="BL21" s="58">
        <f>IFERROR(INDEX(集計pivot売上!$151:$170,MATCH(集計2022年度売上!$B21,集計pivot売上!$A$151:$A$170,0),MATCH(集計2022年度売上!BH$5,集計pivot売上!$151:$151,0)),0)</f>
        <v>0</v>
      </c>
      <c r="BM21" s="104">
        <f>IFERROR(INDEX(集計pivot売上!$203:$222,MATCH(集計2022年度売上!$B21,集計pivot売上!$A$203:$A$222,0),MATCH(集計2022年度売上!BH$5,集計pivot売上!$203:$203,0)),0)</f>
        <v>0</v>
      </c>
      <c r="BN21" s="61">
        <f>IFERROR(INDEX(集計pivot売上!$54:$73,MATCH(集計2022年度売上!$B21,集計pivot売上!$A$54:$A$73,0),MATCH(集計2022年度売上!BH$5,集計pivot売上!$54:$54,0)),0)</f>
        <v>0</v>
      </c>
      <c r="BO21" s="59">
        <f t="shared" si="8"/>
        <v>1420</v>
      </c>
      <c r="BP21" s="54">
        <f>IFERROR(INDEX(集計pivot売上!$3:$22,MATCH(集計2022年度売上!$B21,集計pivot売上!$A$3:$A$22,0),MATCH(集計2022年度売上!BP$5,集計pivot売上!$3:$3,0)),0)</f>
        <v>0</v>
      </c>
      <c r="BQ21" s="55">
        <f>IFERROR(INDEX(集計pivot売上!$28:$47,MATCH(集計2022年度売上!$B21,集計pivot売上!$A$28:$A$47,0),MATCH(集計2022年度売上!BP$5,集計pivot売上!$28:$28,0)),0)</f>
        <v>0</v>
      </c>
      <c r="BR21" s="56">
        <f>IFERROR(INDEX(集計pivot売上!$83:$103,MATCH(集計2022年度売上!$B21,集計pivot売上!$A$83:$A$103,0),MATCH(集計2022年度売上!BP$5,集計pivot売上!$83:$83,0)),0)</f>
        <v>0</v>
      </c>
      <c r="BS21" s="57">
        <f>IFERROR(INDEX(集計pivot売上!$177:$196,MATCH(集計2022年度売上!$B21,集計pivot売上!$A$177:$A$196,0),MATCH(集計2022年度売上!BP$5,集計pivot売上!$177:$177,0)),0)</f>
        <v>0</v>
      </c>
      <c r="BT21" s="58">
        <f>IFERROR(INDEX(集計pivot売上!$151:$170,MATCH(集計2022年度売上!$B21,集計pivot売上!$A$151:$A$170,0),MATCH(集計2022年度売上!BP$5,集計pivot売上!$151:$151,0)),0)</f>
        <v>0</v>
      </c>
      <c r="BU21" s="104">
        <f>IFERROR(INDEX(集計pivot売上!$203:$222,MATCH(集計2022年度売上!$B21,集計pivot売上!$A$203:$A$222,0),MATCH(集計2022年度売上!BP$5,集計pivot売上!$203:$203,0)),0)</f>
        <v>0</v>
      </c>
      <c r="BV21" s="61">
        <f>IFERROR(INDEX(集計pivot売上!$54:$73,MATCH(集計2022年度売上!$B21,集計pivot売上!$A$54:$A$73,0),MATCH(集計2022年度売上!BP$5,集計pivot売上!$54:$54,0)),0)</f>
        <v>0</v>
      </c>
      <c r="BW21" s="59">
        <f t="shared" si="9"/>
        <v>1420</v>
      </c>
      <c r="BX21" s="54">
        <f>IFERROR(INDEX(集計pivot売上!$3:$22,MATCH(集計2022年度売上!$B21,集計pivot売上!$A$3:$A$22,0),MATCH(集計2022年度売上!BX$5,集計pivot売上!$3:$3,0)),0)</f>
        <v>0</v>
      </c>
      <c r="BY21" s="55">
        <f>IFERROR(INDEX(集計pivot売上!$28:$47,MATCH(集計2022年度売上!$B21,集計pivot売上!$A$28:$A$47,0),MATCH(集計2022年度売上!BX$5,集計pivot売上!$28:$28,0)),0)</f>
        <v>0</v>
      </c>
      <c r="BZ21" s="56">
        <f>IFERROR(INDEX(集計pivot売上!$83:$103,MATCH(集計2022年度売上!$B21,集計pivot売上!$A$83:$A$103,0),MATCH(集計2022年度売上!BX$5,集計pivot売上!$83:$83,0)),0)</f>
        <v>0</v>
      </c>
      <c r="CA21" s="57">
        <f>IFERROR(INDEX(集計pivot売上!$177:$196,MATCH(集計2022年度売上!$B21,集計pivot売上!$A$177:$A$196,0),MATCH(集計2022年度売上!BX$5,集計pivot売上!$177:$177,0)),0)</f>
        <v>0</v>
      </c>
      <c r="CB21" s="58">
        <f>IFERROR(INDEX(集計pivot売上!$151:$170,MATCH(集計2022年度売上!$B21,集計pivot売上!$A$151:$A$170,0),MATCH(集計2022年度売上!BX$5,集計pivot売上!$151:$151,0)),0)</f>
        <v>0</v>
      </c>
      <c r="CC21" s="104">
        <f>IFERROR(INDEX(集計pivot売上!$203:$222,MATCH(集計2022年度売上!$B21,集計pivot売上!$A$203:$A$222,0),MATCH(集計2022年度売上!BX$5,集計pivot売上!$203:$203,0)),0)</f>
        <v>0</v>
      </c>
      <c r="CD21" s="61">
        <f>IFERROR(INDEX(集計pivot売上!$54:$73,MATCH(集計2022年度売上!$B21,集計pivot売上!$A$54:$A$73,0),MATCH(集計2022年度売上!BX$5,集計pivot売上!$54:$54,0)),0)</f>
        <v>0</v>
      </c>
      <c r="CE21" s="59">
        <f t="shared" si="10"/>
        <v>1420</v>
      </c>
      <c r="CF21" s="54">
        <f>IFERROR(INDEX(集計pivot売上!$3:$22,MATCH(集計2022年度売上!$B21,集計pivot売上!$A$3:$A$22,0),MATCH(集計2022年度売上!CF$5,集計pivot売上!$3:$3,0)),0)</f>
        <v>0</v>
      </c>
      <c r="CG21" s="55">
        <f>IFERROR(INDEX(集計pivot売上!$28:$47,MATCH(集計2022年度売上!$B21,集計pivot売上!$A$28:$A$47,0),MATCH(集計2022年度売上!CF$5,集計pivot売上!$28:$28,0)),0)</f>
        <v>0</v>
      </c>
      <c r="CH21" s="56">
        <f>IFERROR(INDEX(集計pivot売上!$83:$103,MATCH(集計2022年度売上!$B21,集計pivot売上!$A$83:$A$103,0),MATCH(集計2022年度売上!CF$5,集計pivot売上!$83:$83,0)),0)</f>
        <v>0</v>
      </c>
      <c r="CI21" s="57">
        <f>IFERROR(INDEX(集計pivot売上!$177:$196,MATCH(集計2022年度売上!$B21,集計pivot売上!$A$177:$A$196,0),MATCH(集計2022年度売上!CF$5,集計pivot売上!$177:$177,0)),0)</f>
        <v>0</v>
      </c>
      <c r="CJ21" s="58">
        <f>IFERROR(INDEX(集計pivot売上!$151:$170,MATCH(集計2022年度売上!$B21,集計pivot売上!$A$151:$A$170,0),MATCH(集計2022年度売上!CF$5,集計pivot売上!$151:$151,0)),0)</f>
        <v>0</v>
      </c>
      <c r="CK21" s="104">
        <f>IFERROR(INDEX(集計pivot売上!$203:$222,MATCH(集計2022年度売上!$B21,集計pivot売上!$A$203:$A$222,0),MATCH(集計2022年度売上!CF$5,集計pivot売上!$203:$203,0)),0)</f>
        <v>0</v>
      </c>
      <c r="CL21" s="61">
        <f>IFERROR(INDEX(集計pivot売上!$54:$73,MATCH(集計2022年度売上!$B21,集計pivot売上!$A$54:$A$73,0),MATCH(集計2022年度売上!CF$5,集計pivot売上!$54:$54,0)),0)</f>
        <v>0</v>
      </c>
      <c r="CM21" s="59">
        <f t="shared" si="11"/>
        <v>1420</v>
      </c>
      <c r="CN21" s="54">
        <f>IFERROR(INDEX(集計pivot売上!$3:$22,MATCH(集計2022年度売上!$B21,集計pivot売上!$A$3:$A$22,0),MATCH(集計2022年度売上!CN$5,集計pivot売上!$3:$3,0)),0)</f>
        <v>0</v>
      </c>
      <c r="CO21" s="55">
        <f>IFERROR(INDEX(集計pivot売上!$28:$47,MATCH(集計2022年度売上!$B21,集計pivot売上!$A$28:$A$47,0),MATCH(集計2022年度売上!CN$5,集計pivot売上!$28:$28,0)),0)</f>
        <v>0</v>
      </c>
      <c r="CP21" s="56">
        <f>IFERROR(INDEX(集計pivot売上!$83:$103,MATCH(集計2022年度売上!$B21,集計pivot売上!$A$83:$A$103,0),MATCH(集計2022年度売上!CN$5,集計pivot売上!$83:$83,0)),0)</f>
        <v>0</v>
      </c>
      <c r="CQ21" s="57">
        <f>IFERROR(INDEX(集計pivot売上!$177:$196,MATCH(集計2022年度売上!$B21,集計pivot売上!$A$177:$A$196,0),MATCH(集計2022年度売上!CN$5,集計pivot売上!$177:$177,0)),0)</f>
        <v>0</v>
      </c>
      <c r="CR21" s="58">
        <f>IFERROR(INDEX(集計pivot売上!$151:$170,MATCH(集計2022年度売上!$B21,集計pivot売上!$A$151:$A$170,0),MATCH(集計2022年度売上!CN$5,集計pivot売上!$151:$151,0)),0)</f>
        <v>0</v>
      </c>
      <c r="CS21" s="104">
        <f>IFERROR(INDEX(集計pivot売上!$203:$222,MATCH(集計2022年度売上!$B21,集計pivot売上!$A$203:$A$222,0),MATCH(集計2022年度売上!CN$5,集計pivot売上!$203:$203,0)),0)</f>
        <v>0</v>
      </c>
      <c r="CT21" s="61">
        <f>IFERROR(INDEX(集計pivot売上!$54:$73,MATCH(集計2022年度売上!$B21,集計pivot売上!$A$54:$A$73,0),MATCH(集計2022年度売上!CN$5,集計pivot売上!$54:$54,0)),0)</f>
        <v>0</v>
      </c>
      <c r="CU21" s="63">
        <f t="shared" si="12"/>
        <v>1420</v>
      </c>
      <c r="CW21" t="str">
        <f t="shared" si="0"/>
        <v>リキュール</v>
      </c>
      <c r="CX21" s="46">
        <f t="shared" si="13"/>
        <v>1420</v>
      </c>
      <c r="CY21" s="46">
        <f t="shared" si="14"/>
        <v>0</v>
      </c>
      <c r="CZ21" s="46">
        <f t="shared" si="15"/>
        <v>0</v>
      </c>
      <c r="DA21" s="46">
        <f t="shared" si="16"/>
        <v>1420</v>
      </c>
      <c r="DC21" s="46">
        <f t="shared" si="17"/>
        <v>1420</v>
      </c>
      <c r="DD21" s="46">
        <f t="shared" si="18"/>
        <v>0</v>
      </c>
      <c r="DE21" s="46">
        <f t="shared" si="19"/>
        <v>0</v>
      </c>
      <c r="DF21" s="46">
        <f t="shared" si="20"/>
        <v>1420</v>
      </c>
      <c r="DG21" s="46">
        <f t="shared" si="21"/>
        <v>0</v>
      </c>
    </row>
    <row r="22" spans="2:111" s="46" customFormat="1" x14ac:dyDescent="0.55000000000000004">
      <c r="B22" s="52" t="str">
        <f>'master（記入例）'!AL18</f>
        <v>雑酒</v>
      </c>
      <c r="C22" s="53">
        <v>0</v>
      </c>
      <c r="D22" s="54">
        <f>IFERROR(INDEX(集計pivot売上!$3:$22,MATCH(集計2022年度売上!$B22,集計pivot売上!$A$3:$A$22,0),MATCH(集計2022年度売上!D$5,集計pivot売上!$3:$3,0)),0)</f>
        <v>0</v>
      </c>
      <c r="E22" s="55">
        <f>IFERROR(INDEX(集計pivot売上!$28:$47,MATCH(集計2022年度売上!$B22,集計pivot売上!$A$28:$A$47,0),MATCH(集計2022年度売上!D$5,集計pivot売上!$28:$28,0)),0)</f>
        <v>0</v>
      </c>
      <c r="F22" s="56">
        <f>IFERROR(INDEX(集計pivot売上!$83:$103,MATCH(集計2022年度売上!$B22,集計pivot売上!$A$83:$A$103,0),MATCH(集計2022年度売上!D$5,集計pivot売上!$83:$83,0)),0)</f>
        <v>0</v>
      </c>
      <c r="G22" s="57">
        <f>IFERROR(INDEX(集計pivot売上!$177:$196,MATCH(集計2022年度売上!$B22,集計pivot売上!$A$177:$A$196,0),MATCH(集計2022年度売上!D$5,集計pivot売上!$177:$177,0)),0)</f>
        <v>0</v>
      </c>
      <c r="H22" s="58">
        <f>IFERROR(INDEX(集計pivot売上!$151:$170,MATCH(集計2022年度売上!$B22,集計pivot売上!$A$151:$A$170,0),MATCH(集計2022年度売上!D$5,集計pivot売上!$151:$151,0)),0)</f>
        <v>0</v>
      </c>
      <c r="I22" s="104">
        <f>IFERROR(INDEX(集計pivot売上!$203:$222,MATCH(集計2022年度売上!$B22,集計pivot売上!$A$203:$A$222,0),MATCH(集計2022年度売上!D$5,集計pivot売上!$203:$203,0)),0)</f>
        <v>0</v>
      </c>
      <c r="J22" s="61">
        <f>IFERROR(INDEX(集計pivot売上!$54:$73,MATCH(集計2022年度売上!$B22,集計pivot売上!$A$54:$A$73,0),MATCH(集計2022年度売上!D$5,集計pivot売上!$54:$54,0)),0)</f>
        <v>0</v>
      </c>
      <c r="K22" s="59">
        <f t="shared" si="1"/>
        <v>0</v>
      </c>
      <c r="L22" s="54">
        <f>IFERROR(INDEX(集計pivot売上!$3:$22,MATCH(集計2022年度売上!$B22,集計pivot売上!$A$3:$A$22,0),MATCH(集計2022年度売上!L$5,集計pivot売上!$3:$3,0)),0)</f>
        <v>0</v>
      </c>
      <c r="M22" s="55">
        <f>IFERROR(INDEX(集計pivot売上!$28:$47,MATCH(集計2022年度売上!$B22,集計pivot売上!$A$28:$A$47,0),MATCH(集計2022年度売上!L$5,集計pivot売上!$28:$28,0)),0)</f>
        <v>0</v>
      </c>
      <c r="N22" s="56">
        <f>IFERROR(INDEX(集計pivot売上!$83:$103,MATCH(集計2022年度売上!$B22,集計pivot売上!$A$83:$A$103,0),MATCH(集計2022年度売上!L$5,集計pivot売上!$83:$83,0)),0)</f>
        <v>0</v>
      </c>
      <c r="O22" s="57">
        <f>IFERROR(INDEX(集計pivot売上!$177:$196,MATCH(集計2022年度売上!$B22,集計pivot売上!$A$177:$A$196,0),MATCH(集計2022年度売上!L$5,集計pivot売上!$177:$177,0)),0)</f>
        <v>0</v>
      </c>
      <c r="P22" s="58">
        <f>IFERROR(INDEX(集計pivot売上!$151:$170,MATCH(集計2022年度売上!$B22,集計pivot売上!$A$151:$A$170,0),MATCH(集計2022年度売上!L$5,集計pivot売上!$151:$151,0)),0)</f>
        <v>0</v>
      </c>
      <c r="Q22" s="104">
        <f>IFERROR(INDEX(集計pivot売上!$203:$222,MATCH(集計2022年度売上!$B22,集計pivot売上!$A$203:$A$222,0),MATCH(集計2022年度売上!L$5,集計pivot売上!$203:$203,0)),0)</f>
        <v>0</v>
      </c>
      <c r="R22" s="61">
        <f>IFERROR(INDEX(集計pivot売上!$54:$73,MATCH(集計2022年度売上!$B22,集計pivot売上!$A$54:$A$73,0),MATCH(集計2022年度売上!L$5,集計pivot売上!$54:$54,0)),0)</f>
        <v>0</v>
      </c>
      <c r="S22" s="59">
        <f t="shared" si="2"/>
        <v>0</v>
      </c>
      <c r="T22" s="54">
        <f>IFERROR(INDEX(集計pivot売上!$3:$22,MATCH(集計2022年度売上!$B22,集計pivot売上!$A$3:$A$22,0),MATCH(集計2022年度売上!T$5,集計pivot売上!$3:$3,0)),0)</f>
        <v>0</v>
      </c>
      <c r="U22" s="55">
        <f>IFERROR(INDEX(集計pivot売上!$28:$47,MATCH(集計2022年度売上!$B22,集計pivot売上!$A$28:$A$47,0),MATCH(集計2022年度売上!T$5,集計pivot売上!$28:$28,0)),0)</f>
        <v>0</v>
      </c>
      <c r="V22" s="56">
        <f>IFERROR(INDEX(集計pivot売上!$83:$103,MATCH(集計2022年度売上!$B22,集計pivot売上!$A$83:$A$103,0),MATCH(集計2022年度売上!T$5,集計pivot売上!$83:$83,0)),0)</f>
        <v>0</v>
      </c>
      <c r="W22" s="57">
        <f>IFERROR(INDEX(集計pivot売上!$177:$196,MATCH(集計2022年度売上!$B22,集計pivot売上!$A$177:$A$196,0),MATCH(集計2022年度売上!T$5,集計pivot売上!$177:$177,0)),0)</f>
        <v>0</v>
      </c>
      <c r="X22" s="58">
        <f>IFERROR(INDEX(集計pivot売上!$151:$170,MATCH(集計2022年度売上!$B22,集計pivot売上!$A$151:$A$170,0),MATCH(集計2022年度売上!T$5,集計pivot売上!$151:$151,0)),0)</f>
        <v>0</v>
      </c>
      <c r="Y22" s="104">
        <f>IFERROR(INDEX(集計pivot売上!$203:$222,MATCH(集計2022年度売上!$B22,集計pivot売上!$A$203:$A$222,0),MATCH(集計2022年度売上!T$5,集計pivot売上!$203:$203,0)),0)</f>
        <v>0</v>
      </c>
      <c r="Z22" s="61">
        <f>IFERROR(INDEX(集計pivot売上!$54:$73,MATCH(集計2022年度売上!$B22,集計pivot売上!$A$54:$A$73,0),MATCH(集計2022年度売上!T$5,集計pivot売上!$54:$54,0)),0)</f>
        <v>0</v>
      </c>
      <c r="AA22" s="59">
        <f t="shared" si="3"/>
        <v>0</v>
      </c>
      <c r="AB22" s="54">
        <f>IFERROR(INDEX(集計pivot売上!$3:$22,MATCH(集計2022年度売上!$B22,集計pivot売上!$A$3:$A$22,0),MATCH(集計2022年度売上!AB$5,集計pivot売上!$3:$3,0)),0)</f>
        <v>0</v>
      </c>
      <c r="AC22" s="55">
        <f>IFERROR(INDEX(集計pivot売上!$28:$47,MATCH(集計2022年度売上!$B22,集計pivot売上!$A$28:$A$47,0),MATCH(集計2022年度売上!AB$5,集計pivot売上!$28:$28,0)),0)</f>
        <v>0</v>
      </c>
      <c r="AD22" s="56">
        <f>IFERROR(INDEX(集計pivot売上!$83:$103,MATCH(集計2022年度売上!$B22,集計pivot売上!$A$83:$A$103,0),MATCH(集計2022年度売上!AB$5,集計pivot売上!$83:$83,0)),0)</f>
        <v>0</v>
      </c>
      <c r="AE22" s="57">
        <f>IFERROR(INDEX(集計pivot売上!$177:$196,MATCH(集計2022年度売上!$B22,集計pivot売上!$A$177:$A$196,0),MATCH(集計2022年度売上!AB$5,集計pivot売上!$177:$177,0)),0)</f>
        <v>0</v>
      </c>
      <c r="AF22" s="58">
        <f>IFERROR(INDEX(集計pivot売上!$151:$170,MATCH(集計2022年度売上!$B22,集計pivot売上!$A$151:$A$170,0),MATCH(集計2022年度売上!AB$5,集計pivot売上!$151:$151,0)),0)</f>
        <v>0</v>
      </c>
      <c r="AG22" s="104">
        <f>IFERROR(INDEX(集計pivot売上!$203:$222,MATCH(集計2022年度売上!$B22,集計pivot売上!$A$203:$A$222,0),MATCH(集計2022年度売上!AB$5,集計pivot売上!$203:$203,0)),0)</f>
        <v>0</v>
      </c>
      <c r="AH22" s="61">
        <f>IFERROR(INDEX(集計pivot売上!$54:$73,MATCH(集計2022年度売上!$B22,集計pivot売上!$A$54:$A$73,0),MATCH(集計2022年度売上!AB$5,集計pivot売上!$54:$54,0)),0)</f>
        <v>0</v>
      </c>
      <c r="AI22" s="59">
        <f t="shared" si="4"/>
        <v>0</v>
      </c>
      <c r="AJ22" s="54">
        <f>IFERROR(INDEX(集計pivot売上!$3:$22,MATCH(集計2022年度売上!$B22,集計pivot売上!$A$3:$A$22,0),MATCH(集計2022年度売上!AJ$5,集計pivot売上!$3:$3,0)),0)</f>
        <v>0</v>
      </c>
      <c r="AK22" s="55">
        <f>IFERROR(INDEX(集計pivot売上!$28:$47,MATCH(集計2022年度売上!$B22,集計pivot売上!$A$28:$A$47,0),MATCH(集計2022年度売上!AJ$5,集計pivot売上!$28:$28,0)),0)</f>
        <v>0</v>
      </c>
      <c r="AL22" s="56">
        <f>IFERROR(INDEX(集計pivot売上!$83:$103,MATCH(集計2022年度売上!$B22,集計pivot売上!$A$83:$A$103,0),MATCH(集計2022年度売上!AJ$5,集計pivot売上!$83:$83,0)),0)</f>
        <v>0</v>
      </c>
      <c r="AM22" s="57">
        <f>IFERROR(INDEX(集計pivot売上!$177:$196,MATCH(集計2022年度売上!$B22,集計pivot売上!$A$177:$A$196,0),MATCH(集計2022年度売上!AJ$5,集計pivot売上!$177:$177,0)),0)</f>
        <v>0</v>
      </c>
      <c r="AN22" s="58">
        <f>IFERROR(INDEX(集計pivot売上!$151:$170,MATCH(集計2022年度売上!$B22,集計pivot売上!$A$151:$A$170,0),MATCH(集計2022年度売上!AJ$5,集計pivot売上!$151:$151,0)),0)</f>
        <v>0</v>
      </c>
      <c r="AO22" s="104">
        <f>IFERROR(INDEX(集計pivot売上!$203:$222,MATCH(集計2022年度売上!$B22,集計pivot売上!$A$203:$A$222,0),MATCH(集計2022年度売上!AJ$5,集計pivot売上!$203:$203,0)),0)</f>
        <v>0</v>
      </c>
      <c r="AP22" s="61">
        <f>IFERROR(INDEX(集計pivot売上!$54:$73,MATCH(集計2022年度売上!$B22,集計pivot売上!$A$54:$A$73,0),MATCH(集計2022年度売上!AJ$5,集計pivot売上!$54:$54,0)),0)</f>
        <v>0</v>
      </c>
      <c r="AQ22" s="59">
        <f t="shared" si="5"/>
        <v>0</v>
      </c>
      <c r="AR22" s="54">
        <f>IFERROR(INDEX(集計pivot売上!$3:$22,MATCH(集計2022年度売上!$B22,集計pivot売上!$A$3:$A$22,0),MATCH(集計2022年度売上!AR$5,集計pivot売上!$3:$3,0)),0)</f>
        <v>0</v>
      </c>
      <c r="AS22" s="55">
        <f>IFERROR(INDEX(集計pivot売上!$28:$47,MATCH(集計2022年度売上!$B22,集計pivot売上!$A$28:$A$47,0),MATCH(集計2022年度売上!AR$5,集計pivot売上!$28:$28,0)),0)</f>
        <v>0</v>
      </c>
      <c r="AT22" s="56">
        <f>IFERROR(INDEX(集計pivot売上!$83:$103,MATCH(集計2022年度売上!$B22,集計pivot売上!$A$83:$A$103,0),MATCH(集計2022年度売上!AR$5,集計pivot売上!$83:$83,0)),0)</f>
        <v>0</v>
      </c>
      <c r="AU22" s="57">
        <f>IFERROR(INDEX(集計pivot売上!$177:$196,MATCH(集計2022年度売上!$B22,集計pivot売上!$A$177:$A$196,0),MATCH(集計2022年度売上!AR$5,集計pivot売上!$177:$177,0)),0)</f>
        <v>0</v>
      </c>
      <c r="AV22" s="58">
        <f>IFERROR(INDEX(集計pivot売上!$151:$170,MATCH(集計2022年度売上!$B22,集計pivot売上!$A$151:$A$170,0),MATCH(集計2022年度売上!AR$5,集計pivot売上!$151:$151,0)),0)</f>
        <v>0</v>
      </c>
      <c r="AW22" s="104">
        <f>IFERROR(INDEX(集計pivot売上!$203:$222,MATCH(集計2022年度売上!$B22,集計pivot売上!$A$203:$A$222,0),MATCH(集計2022年度売上!AR$5,集計pivot売上!$203:$203,0)),0)</f>
        <v>0</v>
      </c>
      <c r="AX22" s="61">
        <f>IFERROR(INDEX(集計pivot売上!$54:$73,MATCH(集計2022年度売上!$B22,集計pivot売上!$A$54:$A$73,0),MATCH(集計2022年度売上!AR$5,集計pivot売上!$54:$54,0)),0)</f>
        <v>0</v>
      </c>
      <c r="AY22" s="59">
        <f t="shared" si="6"/>
        <v>0</v>
      </c>
      <c r="AZ22" s="54">
        <f>IFERROR(INDEX(集計pivot売上!$3:$22,MATCH(集計2022年度売上!$B22,集計pivot売上!$A$3:$A$22,0),MATCH(集計2022年度売上!AZ$5,集計pivot売上!$3:$3,0)),0)</f>
        <v>0</v>
      </c>
      <c r="BA22" s="55">
        <f>IFERROR(INDEX(集計pivot売上!$28:$47,MATCH(集計2022年度売上!$B22,集計pivot売上!$A$28:$A$47,0),MATCH(集計2022年度売上!AZ$5,集計pivot売上!$28:$28,0)),0)</f>
        <v>0</v>
      </c>
      <c r="BB22" s="56">
        <f>IFERROR(INDEX(集計pivot売上!$83:$103,MATCH(集計2022年度売上!$B22,集計pivot売上!$A$83:$A$103,0),MATCH(集計2022年度売上!AZ$5,集計pivot売上!$83:$83,0)),0)</f>
        <v>0</v>
      </c>
      <c r="BC22" s="57">
        <f>IFERROR(INDEX(集計pivot売上!$177:$196,MATCH(集計2022年度売上!$B22,集計pivot売上!$A$177:$A$196,0),MATCH(集計2022年度売上!AZ$5,集計pivot売上!$177:$177,0)),0)</f>
        <v>0</v>
      </c>
      <c r="BD22" s="58">
        <f>IFERROR(INDEX(集計pivot売上!$151:$170,MATCH(集計2022年度売上!$B22,集計pivot売上!$A$151:$A$170,0),MATCH(集計2022年度売上!AZ$5,集計pivot売上!$151:$151,0)),0)</f>
        <v>0</v>
      </c>
      <c r="BE22" s="104">
        <f>IFERROR(INDEX(集計pivot売上!$203:$222,MATCH(集計2022年度売上!$B22,集計pivot売上!$A$203:$A$222,0),MATCH(集計2022年度売上!AZ$5,集計pivot売上!$203:$203,0)),0)</f>
        <v>0</v>
      </c>
      <c r="BF22" s="61">
        <f>IFERROR(INDEX(集計pivot売上!$54:$73,MATCH(集計2022年度売上!$B22,集計pivot売上!$A$54:$A$73,0),MATCH(集計2022年度売上!AZ$5,集計pivot売上!$54:$54,0)),0)</f>
        <v>0</v>
      </c>
      <c r="BG22" s="59">
        <f t="shared" si="7"/>
        <v>0</v>
      </c>
      <c r="BH22" s="54">
        <f>IFERROR(INDEX(集計pivot売上!$3:$22,MATCH(集計2022年度売上!$B22,集計pivot売上!$A$3:$A$22,0),MATCH(集計2022年度売上!BH$5,集計pivot売上!$3:$3,0)),0)</f>
        <v>0</v>
      </c>
      <c r="BI22" s="55">
        <f>IFERROR(INDEX(集計pivot売上!$28:$47,MATCH(集計2022年度売上!$B22,集計pivot売上!$A$28:$A$47,0),MATCH(集計2022年度売上!BH$5,集計pivot売上!$28:$28,0)),0)</f>
        <v>0</v>
      </c>
      <c r="BJ22" s="56">
        <f>IFERROR(INDEX(集計pivot売上!$83:$103,MATCH(集計2022年度売上!$B22,集計pivot売上!$A$83:$A$103,0),MATCH(集計2022年度売上!BH$5,集計pivot売上!$83:$83,0)),0)</f>
        <v>0</v>
      </c>
      <c r="BK22" s="57">
        <f>IFERROR(INDEX(集計pivot売上!$177:$196,MATCH(集計2022年度売上!$B22,集計pivot売上!$A$177:$A$196,0),MATCH(集計2022年度売上!BH$5,集計pivot売上!$177:$177,0)),0)</f>
        <v>0</v>
      </c>
      <c r="BL22" s="58">
        <f>IFERROR(INDEX(集計pivot売上!$151:$170,MATCH(集計2022年度売上!$B22,集計pivot売上!$A$151:$A$170,0),MATCH(集計2022年度売上!BH$5,集計pivot売上!$151:$151,0)),0)</f>
        <v>0</v>
      </c>
      <c r="BM22" s="104">
        <f>IFERROR(INDEX(集計pivot売上!$203:$222,MATCH(集計2022年度売上!$B22,集計pivot売上!$A$203:$A$222,0),MATCH(集計2022年度売上!BH$5,集計pivot売上!$203:$203,0)),0)</f>
        <v>0</v>
      </c>
      <c r="BN22" s="61">
        <f>IFERROR(INDEX(集計pivot売上!$54:$73,MATCH(集計2022年度売上!$B22,集計pivot売上!$A$54:$A$73,0),MATCH(集計2022年度売上!BH$5,集計pivot売上!$54:$54,0)),0)</f>
        <v>0</v>
      </c>
      <c r="BO22" s="59">
        <f t="shared" si="8"/>
        <v>0</v>
      </c>
      <c r="BP22" s="54">
        <f>IFERROR(INDEX(集計pivot売上!$3:$22,MATCH(集計2022年度売上!$B22,集計pivot売上!$A$3:$A$22,0),MATCH(集計2022年度売上!BP$5,集計pivot売上!$3:$3,0)),0)</f>
        <v>0</v>
      </c>
      <c r="BQ22" s="55">
        <f>IFERROR(INDEX(集計pivot売上!$28:$47,MATCH(集計2022年度売上!$B22,集計pivot売上!$A$28:$A$47,0),MATCH(集計2022年度売上!BP$5,集計pivot売上!$28:$28,0)),0)</f>
        <v>0</v>
      </c>
      <c r="BR22" s="56">
        <f>IFERROR(INDEX(集計pivot売上!$83:$103,MATCH(集計2022年度売上!$B22,集計pivot売上!$A$83:$A$103,0),MATCH(集計2022年度売上!BP$5,集計pivot売上!$83:$83,0)),0)</f>
        <v>0</v>
      </c>
      <c r="BS22" s="57">
        <f>IFERROR(INDEX(集計pivot売上!$177:$196,MATCH(集計2022年度売上!$B22,集計pivot売上!$A$177:$A$196,0),MATCH(集計2022年度売上!BP$5,集計pivot売上!$177:$177,0)),0)</f>
        <v>0</v>
      </c>
      <c r="BT22" s="58">
        <f>IFERROR(INDEX(集計pivot売上!$151:$170,MATCH(集計2022年度売上!$B22,集計pivot売上!$A$151:$A$170,0),MATCH(集計2022年度売上!BP$5,集計pivot売上!$151:$151,0)),0)</f>
        <v>0</v>
      </c>
      <c r="BU22" s="104">
        <f>IFERROR(INDEX(集計pivot売上!$203:$222,MATCH(集計2022年度売上!$B22,集計pivot売上!$A$203:$A$222,0),MATCH(集計2022年度売上!BP$5,集計pivot売上!$203:$203,0)),0)</f>
        <v>0</v>
      </c>
      <c r="BV22" s="61">
        <f>IFERROR(INDEX(集計pivot売上!$54:$73,MATCH(集計2022年度売上!$B22,集計pivot売上!$A$54:$A$73,0),MATCH(集計2022年度売上!BP$5,集計pivot売上!$54:$54,0)),0)</f>
        <v>0</v>
      </c>
      <c r="BW22" s="59">
        <f t="shared" si="9"/>
        <v>0</v>
      </c>
      <c r="BX22" s="54">
        <f>IFERROR(INDEX(集計pivot売上!$3:$22,MATCH(集計2022年度売上!$B22,集計pivot売上!$A$3:$A$22,0),MATCH(集計2022年度売上!BX$5,集計pivot売上!$3:$3,0)),0)</f>
        <v>0</v>
      </c>
      <c r="BY22" s="55">
        <f>IFERROR(INDEX(集計pivot売上!$28:$47,MATCH(集計2022年度売上!$B22,集計pivot売上!$A$28:$A$47,0),MATCH(集計2022年度売上!BX$5,集計pivot売上!$28:$28,0)),0)</f>
        <v>0</v>
      </c>
      <c r="BZ22" s="56">
        <f>IFERROR(INDEX(集計pivot売上!$83:$103,MATCH(集計2022年度売上!$B22,集計pivot売上!$A$83:$A$103,0),MATCH(集計2022年度売上!BX$5,集計pivot売上!$83:$83,0)),0)</f>
        <v>0</v>
      </c>
      <c r="CA22" s="57">
        <f>IFERROR(INDEX(集計pivot売上!$177:$196,MATCH(集計2022年度売上!$B22,集計pivot売上!$A$177:$A$196,0),MATCH(集計2022年度売上!BX$5,集計pivot売上!$177:$177,0)),0)</f>
        <v>0</v>
      </c>
      <c r="CB22" s="58">
        <f>IFERROR(INDEX(集計pivot売上!$151:$170,MATCH(集計2022年度売上!$B22,集計pivot売上!$A$151:$A$170,0),MATCH(集計2022年度売上!BX$5,集計pivot売上!$151:$151,0)),0)</f>
        <v>0</v>
      </c>
      <c r="CC22" s="104">
        <f>IFERROR(INDEX(集計pivot売上!$203:$222,MATCH(集計2022年度売上!$B22,集計pivot売上!$A$203:$A$222,0),MATCH(集計2022年度売上!BX$5,集計pivot売上!$203:$203,0)),0)</f>
        <v>0</v>
      </c>
      <c r="CD22" s="61">
        <f>IFERROR(INDEX(集計pivot売上!$54:$73,MATCH(集計2022年度売上!$B22,集計pivot売上!$A$54:$A$73,0),MATCH(集計2022年度売上!BX$5,集計pivot売上!$54:$54,0)),0)</f>
        <v>0</v>
      </c>
      <c r="CE22" s="59">
        <f t="shared" si="10"/>
        <v>0</v>
      </c>
      <c r="CF22" s="54">
        <f>IFERROR(INDEX(集計pivot売上!$3:$22,MATCH(集計2022年度売上!$B22,集計pivot売上!$A$3:$A$22,0),MATCH(集計2022年度売上!CF$5,集計pivot売上!$3:$3,0)),0)</f>
        <v>0</v>
      </c>
      <c r="CG22" s="55">
        <f>IFERROR(INDEX(集計pivot売上!$28:$47,MATCH(集計2022年度売上!$B22,集計pivot売上!$A$28:$A$47,0),MATCH(集計2022年度売上!CF$5,集計pivot売上!$28:$28,0)),0)</f>
        <v>0</v>
      </c>
      <c r="CH22" s="56">
        <f>IFERROR(INDEX(集計pivot売上!$83:$103,MATCH(集計2022年度売上!$B22,集計pivot売上!$A$83:$A$103,0),MATCH(集計2022年度売上!CF$5,集計pivot売上!$83:$83,0)),0)</f>
        <v>0</v>
      </c>
      <c r="CI22" s="57">
        <f>IFERROR(INDEX(集計pivot売上!$177:$196,MATCH(集計2022年度売上!$B22,集計pivot売上!$A$177:$A$196,0),MATCH(集計2022年度売上!CF$5,集計pivot売上!$177:$177,0)),0)</f>
        <v>0</v>
      </c>
      <c r="CJ22" s="58">
        <f>IFERROR(INDEX(集計pivot売上!$151:$170,MATCH(集計2022年度売上!$B22,集計pivot売上!$A$151:$A$170,0),MATCH(集計2022年度売上!CF$5,集計pivot売上!$151:$151,0)),0)</f>
        <v>0</v>
      </c>
      <c r="CK22" s="104">
        <f>IFERROR(INDEX(集計pivot売上!$203:$222,MATCH(集計2022年度売上!$B22,集計pivot売上!$A$203:$A$222,0),MATCH(集計2022年度売上!CF$5,集計pivot売上!$203:$203,0)),0)</f>
        <v>0</v>
      </c>
      <c r="CL22" s="61">
        <f>IFERROR(INDEX(集計pivot売上!$54:$73,MATCH(集計2022年度売上!$B22,集計pivot売上!$A$54:$A$73,0),MATCH(集計2022年度売上!CF$5,集計pivot売上!$54:$54,0)),0)</f>
        <v>0</v>
      </c>
      <c r="CM22" s="59">
        <f t="shared" si="11"/>
        <v>0</v>
      </c>
      <c r="CN22" s="54">
        <f>IFERROR(INDEX(集計pivot売上!$3:$22,MATCH(集計2022年度売上!$B22,集計pivot売上!$A$3:$A$22,0),MATCH(集計2022年度売上!CN$5,集計pivot売上!$3:$3,0)),0)</f>
        <v>0</v>
      </c>
      <c r="CO22" s="55">
        <f>IFERROR(INDEX(集計pivot売上!$28:$47,MATCH(集計2022年度売上!$B22,集計pivot売上!$A$28:$A$47,0),MATCH(集計2022年度売上!CN$5,集計pivot売上!$28:$28,0)),0)</f>
        <v>0</v>
      </c>
      <c r="CP22" s="56">
        <f>IFERROR(INDEX(集計pivot売上!$83:$103,MATCH(集計2022年度売上!$B22,集計pivot売上!$A$83:$A$103,0),MATCH(集計2022年度売上!CN$5,集計pivot売上!$83:$83,0)),0)</f>
        <v>0</v>
      </c>
      <c r="CQ22" s="57">
        <f>IFERROR(INDEX(集計pivot売上!$177:$196,MATCH(集計2022年度売上!$B22,集計pivot売上!$A$177:$A$196,0),MATCH(集計2022年度売上!CN$5,集計pivot売上!$177:$177,0)),0)</f>
        <v>0</v>
      </c>
      <c r="CR22" s="58">
        <f>IFERROR(INDEX(集計pivot売上!$151:$170,MATCH(集計2022年度売上!$B22,集計pivot売上!$A$151:$A$170,0),MATCH(集計2022年度売上!CN$5,集計pivot売上!$151:$151,0)),0)</f>
        <v>0</v>
      </c>
      <c r="CS22" s="104">
        <f>IFERROR(INDEX(集計pivot売上!$203:$222,MATCH(集計2022年度売上!$B22,集計pivot売上!$A$203:$A$222,0),MATCH(集計2022年度売上!CN$5,集計pivot売上!$203:$203,0)),0)</f>
        <v>0</v>
      </c>
      <c r="CT22" s="61">
        <f>IFERROR(INDEX(集計pivot売上!$54:$73,MATCH(集計2022年度売上!$B22,集計pivot売上!$A$54:$A$73,0),MATCH(集計2022年度売上!CN$5,集計pivot売上!$54:$54,0)),0)</f>
        <v>0</v>
      </c>
      <c r="CU22" s="63">
        <f t="shared" si="12"/>
        <v>0</v>
      </c>
      <c r="CW22" t="str">
        <f t="shared" si="0"/>
        <v>雑酒</v>
      </c>
      <c r="CX22" s="46">
        <f t="shared" si="13"/>
        <v>0</v>
      </c>
      <c r="CY22" s="46">
        <f t="shared" si="14"/>
        <v>0</v>
      </c>
      <c r="CZ22" s="46">
        <f t="shared" si="15"/>
        <v>0</v>
      </c>
      <c r="DA22" s="46">
        <f t="shared" si="16"/>
        <v>0</v>
      </c>
      <c r="DC22" s="46">
        <f t="shared" si="17"/>
        <v>0</v>
      </c>
      <c r="DD22" s="46">
        <f t="shared" si="18"/>
        <v>0</v>
      </c>
      <c r="DE22" s="46">
        <f t="shared" si="19"/>
        <v>0</v>
      </c>
      <c r="DF22" s="46">
        <f t="shared" si="20"/>
        <v>0</v>
      </c>
      <c r="DG22" s="46">
        <f t="shared" si="21"/>
        <v>0</v>
      </c>
    </row>
    <row r="23" spans="2:111" s="46" customFormat="1" ht="18.5" thickBot="1" x14ac:dyDescent="0.6">
      <c r="B23" s="64" t="str">
        <f>'master（記入例）'!AL19</f>
        <v>粉末酒</v>
      </c>
      <c r="C23" s="65">
        <v>0</v>
      </c>
      <c r="D23" s="66">
        <f>IFERROR(INDEX(集計pivot売上!$3:$22,MATCH(集計2022年度売上!$B23,集計pivot売上!$A$3:$A$22,0),MATCH(集計2022年度売上!D$5,集計pivot売上!$3:$3,0)),0)</f>
        <v>0</v>
      </c>
      <c r="E23" s="67">
        <f>IFERROR(INDEX(集計pivot売上!$28:$47,MATCH(集計2022年度売上!$B23,集計pivot売上!$A$28:$A$47,0),MATCH(集計2022年度売上!D$5,集計pivot売上!$28:$28,0)),0)</f>
        <v>0</v>
      </c>
      <c r="F23" s="68">
        <f>IFERROR(INDEX(集計pivot売上!$83:$103,MATCH(集計2022年度売上!$B23,集計pivot売上!$A$83:$A$103,0),MATCH(集計2022年度売上!D$5,集計pivot売上!$83:$83,0)),0)</f>
        <v>0</v>
      </c>
      <c r="G23" s="69">
        <f>IFERROR(INDEX(集計pivot売上!$177:$196,MATCH(集計2022年度売上!$B23,集計pivot売上!$A$177:$A$196,0),MATCH(集計2022年度売上!D$5,集計pivot売上!$177:$177,0)),0)</f>
        <v>0</v>
      </c>
      <c r="H23" s="70">
        <f>IFERROR(INDEX(集計pivot売上!$151:$170,MATCH(集計2022年度売上!$B23,集計pivot売上!$A$151:$A$170,0),MATCH(集計2022年度売上!D$5,集計pivot売上!$151:$151,0)),0)</f>
        <v>0</v>
      </c>
      <c r="I23" s="105">
        <f>IFERROR(INDEX(集計pivot売上!$203:$222,MATCH(集計2022年度売上!$B23,集計pivot売上!$A$203:$A$222,0),MATCH(集計2022年度売上!D$5,集計pivot売上!$203:$203,0)),0)</f>
        <v>0</v>
      </c>
      <c r="J23" s="71">
        <f>IFERROR(INDEX(集計pivot売上!$54:$73,MATCH(集計2022年度売上!$B23,集計pivot売上!$A$54:$A$73,0),MATCH(集計2022年度売上!D$5,集計pivot売上!$54:$54,0)),0)</f>
        <v>0</v>
      </c>
      <c r="K23" s="72">
        <f t="shared" si="1"/>
        <v>0</v>
      </c>
      <c r="L23" s="66">
        <f>IFERROR(INDEX(集計pivot売上!$3:$22,MATCH(集計2022年度売上!$B23,集計pivot売上!$A$3:$A$22,0),MATCH(集計2022年度売上!L$5,集計pivot売上!$3:$3,0)),0)</f>
        <v>0</v>
      </c>
      <c r="M23" s="67">
        <f>IFERROR(INDEX(集計pivot売上!$28:$47,MATCH(集計2022年度売上!$B23,集計pivot売上!$A$28:$A$47,0),MATCH(集計2022年度売上!L$5,集計pivot売上!$28:$28,0)),0)</f>
        <v>0</v>
      </c>
      <c r="N23" s="68">
        <f>IFERROR(INDEX(集計pivot売上!$83:$103,MATCH(集計2022年度売上!$B23,集計pivot売上!$A$83:$A$103,0),MATCH(集計2022年度売上!L$5,集計pivot売上!$83:$83,0)),0)</f>
        <v>0</v>
      </c>
      <c r="O23" s="69">
        <f>IFERROR(INDEX(集計pivot売上!$177:$196,MATCH(集計2022年度売上!$B23,集計pivot売上!$A$177:$A$196,0),MATCH(集計2022年度売上!L$5,集計pivot売上!$177:$177,0)),0)</f>
        <v>0</v>
      </c>
      <c r="P23" s="70">
        <f>IFERROR(INDEX(集計pivot売上!$151:$170,MATCH(集計2022年度売上!$B23,集計pivot売上!$A$151:$A$170,0),MATCH(集計2022年度売上!L$5,集計pivot売上!$151:$151,0)),0)</f>
        <v>0</v>
      </c>
      <c r="Q23" s="105">
        <f>IFERROR(INDEX(集計pivot売上!$203:$222,MATCH(集計2022年度売上!$B23,集計pivot売上!$A$203:$A$222,0),MATCH(集計2022年度売上!L$5,集計pivot売上!$203:$203,0)),0)</f>
        <v>0</v>
      </c>
      <c r="R23" s="71">
        <f>IFERROR(INDEX(集計pivot売上!$54:$73,MATCH(集計2022年度売上!$B23,集計pivot売上!$A$54:$A$73,0),MATCH(集計2022年度売上!L$5,集計pivot売上!$54:$54,0)),0)</f>
        <v>0</v>
      </c>
      <c r="S23" s="72">
        <f t="shared" si="2"/>
        <v>0</v>
      </c>
      <c r="T23" s="66">
        <f>IFERROR(INDEX(集計pivot売上!$3:$22,MATCH(集計2022年度売上!$B23,集計pivot売上!$A$3:$A$22,0),MATCH(集計2022年度売上!T$5,集計pivot売上!$3:$3,0)),0)</f>
        <v>0</v>
      </c>
      <c r="U23" s="67">
        <f>IFERROR(INDEX(集計pivot売上!$28:$47,MATCH(集計2022年度売上!$B23,集計pivot売上!$A$28:$A$47,0),MATCH(集計2022年度売上!T$5,集計pivot売上!$28:$28,0)),0)</f>
        <v>0</v>
      </c>
      <c r="V23" s="68">
        <f>IFERROR(INDEX(集計pivot売上!$83:$103,MATCH(集計2022年度売上!$B23,集計pivot売上!$A$83:$A$103,0),MATCH(集計2022年度売上!T$5,集計pivot売上!$83:$83,0)),0)</f>
        <v>0</v>
      </c>
      <c r="W23" s="69">
        <f>IFERROR(INDEX(集計pivot売上!$177:$196,MATCH(集計2022年度売上!$B23,集計pivot売上!$A$177:$A$196,0),MATCH(集計2022年度売上!T$5,集計pivot売上!$177:$177,0)),0)</f>
        <v>0</v>
      </c>
      <c r="X23" s="70">
        <f>IFERROR(INDEX(集計pivot売上!$151:$170,MATCH(集計2022年度売上!$B23,集計pivot売上!$A$151:$A$170,0),MATCH(集計2022年度売上!T$5,集計pivot売上!$151:$151,0)),0)</f>
        <v>0</v>
      </c>
      <c r="Y23" s="105">
        <f>IFERROR(INDEX(集計pivot売上!$203:$222,MATCH(集計2022年度売上!$B23,集計pivot売上!$A$203:$A$222,0),MATCH(集計2022年度売上!T$5,集計pivot売上!$203:$203,0)),0)</f>
        <v>0</v>
      </c>
      <c r="Z23" s="71">
        <f>IFERROR(INDEX(集計pivot売上!$54:$73,MATCH(集計2022年度売上!$B23,集計pivot売上!$A$54:$A$73,0),MATCH(集計2022年度売上!T$5,集計pivot売上!$54:$54,0)),0)</f>
        <v>0</v>
      </c>
      <c r="AA23" s="72">
        <f t="shared" si="3"/>
        <v>0</v>
      </c>
      <c r="AB23" s="66">
        <f>IFERROR(INDEX(集計pivot売上!$3:$22,MATCH(集計2022年度売上!$B23,集計pivot売上!$A$3:$A$22,0),MATCH(集計2022年度売上!AB$5,集計pivot売上!$3:$3,0)),0)</f>
        <v>0</v>
      </c>
      <c r="AC23" s="67">
        <f>IFERROR(INDEX(集計pivot売上!$28:$47,MATCH(集計2022年度売上!$B23,集計pivot売上!$A$28:$A$47,0),MATCH(集計2022年度売上!AB$5,集計pivot売上!$28:$28,0)),0)</f>
        <v>0</v>
      </c>
      <c r="AD23" s="68">
        <f>IFERROR(INDEX(集計pivot売上!$83:$103,MATCH(集計2022年度売上!$B23,集計pivot売上!$A$83:$A$103,0),MATCH(集計2022年度売上!AB$5,集計pivot売上!$83:$83,0)),0)</f>
        <v>0</v>
      </c>
      <c r="AE23" s="69">
        <f>IFERROR(INDEX(集計pivot売上!$177:$196,MATCH(集計2022年度売上!$B23,集計pivot売上!$A$177:$A$196,0),MATCH(集計2022年度売上!AB$5,集計pivot売上!$177:$177,0)),0)</f>
        <v>0</v>
      </c>
      <c r="AF23" s="70">
        <f>IFERROR(INDEX(集計pivot売上!$151:$170,MATCH(集計2022年度売上!$B23,集計pivot売上!$A$151:$A$170,0),MATCH(集計2022年度売上!AB$5,集計pivot売上!$151:$151,0)),0)</f>
        <v>0</v>
      </c>
      <c r="AG23" s="105">
        <f>IFERROR(INDEX(集計pivot売上!$203:$222,MATCH(集計2022年度売上!$B23,集計pivot売上!$A$203:$A$222,0),MATCH(集計2022年度売上!AB$5,集計pivot売上!$203:$203,0)),0)</f>
        <v>0</v>
      </c>
      <c r="AH23" s="71">
        <f>IFERROR(INDEX(集計pivot売上!$54:$73,MATCH(集計2022年度売上!$B23,集計pivot売上!$A$54:$A$73,0),MATCH(集計2022年度売上!AB$5,集計pivot売上!$54:$54,0)),0)</f>
        <v>0</v>
      </c>
      <c r="AI23" s="72">
        <f t="shared" si="4"/>
        <v>0</v>
      </c>
      <c r="AJ23" s="66">
        <f>IFERROR(INDEX(集計pivot売上!$3:$22,MATCH(集計2022年度売上!$B23,集計pivot売上!$A$3:$A$22,0),MATCH(集計2022年度売上!AJ$5,集計pivot売上!$3:$3,0)),0)</f>
        <v>0</v>
      </c>
      <c r="AK23" s="67">
        <f>IFERROR(INDEX(集計pivot売上!$28:$47,MATCH(集計2022年度売上!$B23,集計pivot売上!$A$28:$A$47,0),MATCH(集計2022年度売上!AJ$5,集計pivot売上!$28:$28,0)),0)</f>
        <v>0</v>
      </c>
      <c r="AL23" s="68">
        <f>IFERROR(INDEX(集計pivot売上!$83:$103,MATCH(集計2022年度売上!$B23,集計pivot売上!$A$83:$A$103,0),MATCH(集計2022年度売上!AJ$5,集計pivot売上!$83:$83,0)),0)</f>
        <v>0</v>
      </c>
      <c r="AM23" s="69">
        <f>IFERROR(INDEX(集計pivot売上!$177:$196,MATCH(集計2022年度売上!$B23,集計pivot売上!$A$177:$A$196,0),MATCH(集計2022年度売上!AJ$5,集計pivot売上!$177:$177,0)),0)</f>
        <v>0</v>
      </c>
      <c r="AN23" s="70">
        <f>IFERROR(INDEX(集計pivot売上!$151:$170,MATCH(集計2022年度売上!$B23,集計pivot売上!$A$151:$A$170,0),MATCH(集計2022年度売上!AJ$5,集計pivot売上!$151:$151,0)),0)</f>
        <v>0</v>
      </c>
      <c r="AO23" s="105">
        <f>IFERROR(INDEX(集計pivot売上!$203:$222,MATCH(集計2022年度売上!$B23,集計pivot売上!$A$203:$A$222,0),MATCH(集計2022年度売上!AJ$5,集計pivot売上!$203:$203,0)),0)</f>
        <v>0</v>
      </c>
      <c r="AP23" s="71">
        <f>IFERROR(INDEX(集計pivot売上!$54:$73,MATCH(集計2022年度売上!$B23,集計pivot売上!$A$54:$A$73,0),MATCH(集計2022年度売上!AJ$5,集計pivot売上!$54:$54,0)),0)</f>
        <v>0</v>
      </c>
      <c r="AQ23" s="72">
        <f t="shared" si="5"/>
        <v>0</v>
      </c>
      <c r="AR23" s="66">
        <f>IFERROR(INDEX(集計pivot売上!$3:$22,MATCH(集計2022年度売上!$B23,集計pivot売上!$A$3:$A$22,0),MATCH(集計2022年度売上!AR$5,集計pivot売上!$3:$3,0)),0)</f>
        <v>0</v>
      </c>
      <c r="AS23" s="67">
        <f>IFERROR(INDEX(集計pivot売上!$28:$47,MATCH(集計2022年度売上!$B23,集計pivot売上!$A$28:$A$47,0),MATCH(集計2022年度売上!AR$5,集計pivot売上!$28:$28,0)),0)</f>
        <v>0</v>
      </c>
      <c r="AT23" s="68">
        <f>IFERROR(INDEX(集計pivot売上!$83:$103,MATCH(集計2022年度売上!$B23,集計pivot売上!$A$83:$A$103,0),MATCH(集計2022年度売上!AR$5,集計pivot売上!$83:$83,0)),0)</f>
        <v>0</v>
      </c>
      <c r="AU23" s="69">
        <f>IFERROR(INDEX(集計pivot売上!$177:$196,MATCH(集計2022年度売上!$B23,集計pivot売上!$A$177:$A$196,0),MATCH(集計2022年度売上!AR$5,集計pivot売上!$177:$177,0)),0)</f>
        <v>0</v>
      </c>
      <c r="AV23" s="70">
        <f>IFERROR(INDEX(集計pivot売上!$151:$170,MATCH(集計2022年度売上!$B23,集計pivot売上!$A$151:$A$170,0),MATCH(集計2022年度売上!AR$5,集計pivot売上!$151:$151,0)),0)</f>
        <v>0</v>
      </c>
      <c r="AW23" s="105">
        <f>IFERROR(INDEX(集計pivot売上!$203:$222,MATCH(集計2022年度売上!$B23,集計pivot売上!$A$203:$A$222,0),MATCH(集計2022年度売上!AR$5,集計pivot売上!$203:$203,0)),0)</f>
        <v>0</v>
      </c>
      <c r="AX23" s="71">
        <f>IFERROR(INDEX(集計pivot売上!$54:$73,MATCH(集計2022年度売上!$B23,集計pivot売上!$A$54:$A$73,0),MATCH(集計2022年度売上!AR$5,集計pivot売上!$54:$54,0)),0)</f>
        <v>0</v>
      </c>
      <c r="AY23" s="72">
        <f t="shared" si="6"/>
        <v>0</v>
      </c>
      <c r="AZ23" s="66">
        <f>IFERROR(INDEX(集計pivot売上!$3:$22,MATCH(集計2022年度売上!$B23,集計pivot売上!$A$3:$A$22,0),MATCH(集計2022年度売上!AZ$5,集計pivot売上!$3:$3,0)),0)</f>
        <v>0</v>
      </c>
      <c r="BA23" s="67">
        <f>IFERROR(INDEX(集計pivot売上!$28:$47,MATCH(集計2022年度売上!$B23,集計pivot売上!$A$28:$A$47,0),MATCH(集計2022年度売上!AZ$5,集計pivot売上!$28:$28,0)),0)</f>
        <v>0</v>
      </c>
      <c r="BB23" s="68">
        <f>IFERROR(INDEX(集計pivot売上!$83:$103,MATCH(集計2022年度売上!$B23,集計pivot売上!$A$83:$A$103,0),MATCH(集計2022年度売上!AZ$5,集計pivot売上!$83:$83,0)),0)</f>
        <v>0</v>
      </c>
      <c r="BC23" s="69">
        <f>IFERROR(INDEX(集計pivot売上!$177:$196,MATCH(集計2022年度売上!$B23,集計pivot売上!$A$177:$A$196,0),MATCH(集計2022年度売上!AZ$5,集計pivot売上!$177:$177,0)),0)</f>
        <v>0</v>
      </c>
      <c r="BD23" s="70">
        <f>IFERROR(INDEX(集計pivot売上!$151:$170,MATCH(集計2022年度売上!$B23,集計pivot売上!$A$151:$A$170,0),MATCH(集計2022年度売上!AZ$5,集計pivot売上!$151:$151,0)),0)</f>
        <v>0</v>
      </c>
      <c r="BE23" s="105">
        <f>IFERROR(INDEX(集計pivot売上!$203:$222,MATCH(集計2022年度売上!$B23,集計pivot売上!$A$203:$A$222,0),MATCH(集計2022年度売上!AZ$5,集計pivot売上!$203:$203,0)),0)</f>
        <v>0</v>
      </c>
      <c r="BF23" s="71">
        <f>IFERROR(INDEX(集計pivot売上!$54:$73,MATCH(集計2022年度売上!$B23,集計pivot売上!$A$54:$A$73,0),MATCH(集計2022年度売上!AZ$5,集計pivot売上!$54:$54,0)),0)</f>
        <v>0</v>
      </c>
      <c r="BG23" s="72">
        <f t="shared" si="7"/>
        <v>0</v>
      </c>
      <c r="BH23" s="66">
        <f>IFERROR(INDEX(集計pivot売上!$3:$22,MATCH(集計2022年度売上!$B23,集計pivot売上!$A$3:$A$22,0),MATCH(集計2022年度売上!BH$5,集計pivot売上!$3:$3,0)),0)</f>
        <v>0</v>
      </c>
      <c r="BI23" s="67">
        <f>IFERROR(INDEX(集計pivot売上!$28:$47,MATCH(集計2022年度売上!$B23,集計pivot売上!$A$28:$A$47,0),MATCH(集計2022年度売上!BH$5,集計pivot売上!$28:$28,0)),0)</f>
        <v>0</v>
      </c>
      <c r="BJ23" s="68">
        <f>IFERROR(INDEX(集計pivot売上!$83:$103,MATCH(集計2022年度売上!$B23,集計pivot売上!$A$83:$A$103,0),MATCH(集計2022年度売上!BH$5,集計pivot売上!$83:$83,0)),0)</f>
        <v>0</v>
      </c>
      <c r="BK23" s="69">
        <f>IFERROR(INDEX(集計pivot売上!$177:$196,MATCH(集計2022年度売上!$B23,集計pivot売上!$A$177:$A$196,0),MATCH(集計2022年度売上!BH$5,集計pivot売上!$177:$177,0)),0)</f>
        <v>0</v>
      </c>
      <c r="BL23" s="70">
        <f>IFERROR(INDEX(集計pivot売上!$151:$170,MATCH(集計2022年度売上!$B23,集計pivot売上!$A$151:$A$170,0),MATCH(集計2022年度売上!BH$5,集計pivot売上!$151:$151,0)),0)</f>
        <v>0</v>
      </c>
      <c r="BM23" s="105">
        <f>IFERROR(INDEX(集計pivot売上!$203:$222,MATCH(集計2022年度売上!$B23,集計pivot売上!$A$203:$A$222,0),MATCH(集計2022年度売上!BH$5,集計pivot売上!$203:$203,0)),0)</f>
        <v>0</v>
      </c>
      <c r="BN23" s="71">
        <f>IFERROR(INDEX(集計pivot売上!$54:$73,MATCH(集計2022年度売上!$B23,集計pivot売上!$A$54:$A$73,0),MATCH(集計2022年度売上!BH$5,集計pivot売上!$54:$54,0)),0)</f>
        <v>0</v>
      </c>
      <c r="BO23" s="72">
        <f t="shared" si="8"/>
        <v>0</v>
      </c>
      <c r="BP23" s="66">
        <f>IFERROR(INDEX(集計pivot売上!$3:$22,MATCH(集計2022年度売上!$B23,集計pivot売上!$A$3:$A$22,0),MATCH(集計2022年度売上!BP$5,集計pivot売上!$3:$3,0)),0)</f>
        <v>0</v>
      </c>
      <c r="BQ23" s="67">
        <f>IFERROR(INDEX(集計pivot売上!$28:$47,MATCH(集計2022年度売上!$B23,集計pivot売上!$A$28:$A$47,0),MATCH(集計2022年度売上!BP$5,集計pivot売上!$28:$28,0)),0)</f>
        <v>0</v>
      </c>
      <c r="BR23" s="68">
        <f>IFERROR(INDEX(集計pivot売上!$83:$103,MATCH(集計2022年度売上!$B23,集計pivot売上!$A$83:$A$103,0),MATCH(集計2022年度売上!BP$5,集計pivot売上!$83:$83,0)),0)</f>
        <v>0</v>
      </c>
      <c r="BS23" s="69">
        <f>IFERROR(INDEX(集計pivot売上!$177:$196,MATCH(集計2022年度売上!$B23,集計pivot売上!$A$177:$A$196,0),MATCH(集計2022年度売上!BP$5,集計pivot売上!$177:$177,0)),0)</f>
        <v>0</v>
      </c>
      <c r="BT23" s="70">
        <f>IFERROR(INDEX(集計pivot売上!$151:$170,MATCH(集計2022年度売上!$B23,集計pivot売上!$A$151:$A$170,0),MATCH(集計2022年度売上!BP$5,集計pivot売上!$151:$151,0)),0)</f>
        <v>0</v>
      </c>
      <c r="BU23" s="105">
        <f>IFERROR(INDEX(集計pivot売上!$203:$222,MATCH(集計2022年度売上!$B23,集計pivot売上!$A$203:$A$222,0),MATCH(集計2022年度売上!BP$5,集計pivot売上!$203:$203,0)),0)</f>
        <v>0</v>
      </c>
      <c r="BV23" s="71">
        <f>IFERROR(INDEX(集計pivot売上!$54:$73,MATCH(集計2022年度売上!$B23,集計pivot売上!$A$54:$A$73,0),MATCH(集計2022年度売上!BP$5,集計pivot売上!$54:$54,0)),0)</f>
        <v>0</v>
      </c>
      <c r="BW23" s="72">
        <f t="shared" si="9"/>
        <v>0</v>
      </c>
      <c r="BX23" s="66">
        <f>IFERROR(INDEX(集計pivot売上!$3:$22,MATCH(集計2022年度売上!$B23,集計pivot売上!$A$3:$A$22,0),MATCH(集計2022年度売上!BX$5,集計pivot売上!$3:$3,0)),0)</f>
        <v>0</v>
      </c>
      <c r="BY23" s="67">
        <f>IFERROR(INDEX(集計pivot売上!$28:$47,MATCH(集計2022年度売上!$B23,集計pivot売上!$A$28:$A$47,0),MATCH(集計2022年度売上!BX$5,集計pivot売上!$28:$28,0)),0)</f>
        <v>0</v>
      </c>
      <c r="BZ23" s="68">
        <f>IFERROR(INDEX(集計pivot売上!$83:$103,MATCH(集計2022年度売上!$B23,集計pivot売上!$A$83:$A$103,0),MATCH(集計2022年度売上!BX$5,集計pivot売上!$83:$83,0)),0)</f>
        <v>0</v>
      </c>
      <c r="CA23" s="69">
        <f>IFERROR(INDEX(集計pivot売上!$177:$196,MATCH(集計2022年度売上!$B23,集計pivot売上!$A$177:$A$196,0),MATCH(集計2022年度売上!BX$5,集計pivot売上!$177:$177,0)),0)</f>
        <v>0</v>
      </c>
      <c r="CB23" s="70">
        <f>IFERROR(INDEX(集計pivot売上!$151:$170,MATCH(集計2022年度売上!$B23,集計pivot売上!$A$151:$A$170,0),MATCH(集計2022年度売上!BX$5,集計pivot売上!$151:$151,0)),0)</f>
        <v>0</v>
      </c>
      <c r="CC23" s="105">
        <f>IFERROR(INDEX(集計pivot売上!$203:$222,MATCH(集計2022年度売上!$B23,集計pivot売上!$A$203:$A$222,0),MATCH(集計2022年度売上!BX$5,集計pivot売上!$203:$203,0)),0)</f>
        <v>0</v>
      </c>
      <c r="CD23" s="71">
        <f>IFERROR(INDEX(集計pivot売上!$54:$73,MATCH(集計2022年度売上!$B23,集計pivot売上!$A$54:$A$73,0),MATCH(集計2022年度売上!BX$5,集計pivot売上!$54:$54,0)),0)</f>
        <v>0</v>
      </c>
      <c r="CE23" s="72">
        <f t="shared" si="10"/>
        <v>0</v>
      </c>
      <c r="CF23" s="66">
        <f>IFERROR(INDEX(集計pivot売上!$3:$22,MATCH(集計2022年度売上!$B23,集計pivot売上!$A$3:$A$22,0),MATCH(集計2022年度売上!CF$5,集計pivot売上!$3:$3,0)),0)</f>
        <v>0</v>
      </c>
      <c r="CG23" s="67">
        <f>IFERROR(INDEX(集計pivot売上!$28:$47,MATCH(集計2022年度売上!$B23,集計pivot売上!$A$28:$A$47,0),MATCH(集計2022年度売上!CF$5,集計pivot売上!$28:$28,0)),0)</f>
        <v>0</v>
      </c>
      <c r="CH23" s="68">
        <f>IFERROR(INDEX(集計pivot売上!$83:$103,MATCH(集計2022年度売上!$B23,集計pivot売上!$A$83:$A$103,0),MATCH(集計2022年度売上!CF$5,集計pivot売上!$83:$83,0)),0)</f>
        <v>0</v>
      </c>
      <c r="CI23" s="69">
        <f>IFERROR(INDEX(集計pivot売上!$177:$196,MATCH(集計2022年度売上!$B23,集計pivot売上!$A$177:$A$196,0),MATCH(集計2022年度売上!CF$5,集計pivot売上!$177:$177,0)),0)</f>
        <v>0</v>
      </c>
      <c r="CJ23" s="70">
        <f>IFERROR(INDEX(集計pivot売上!$151:$170,MATCH(集計2022年度売上!$B23,集計pivot売上!$A$151:$A$170,0),MATCH(集計2022年度売上!CF$5,集計pivot売上!$151:$151,0)),0)</f>
        <v>0</v>
      </c>
      <c r="CK23" s="105">
        <f>IFERROR(INDEX(集計pivot売上!$203:$222,MATCH(集計2022年度売上!$B23,集計pivot売上!$A$203:$A$222,0),MATCH(集計2022年度売上!CF$5,集計pivot売上!$203:$203,0)),0)</f>
        <v>0</v>
      </c>
      <c r="CL23" s="71">
        <f>IFERROR(INDEX(集計pivot売上!$54:$73,MATCH(集計2022年度売上!$B23,集計pivot売上!$A$54:$A$73,0),MATCH(集計2022年度売上!CF$5,集計pivot売上!$54:$54,0)),0)</f>
        <v>0</v>
      </c>
      <c r="CM23" s="72">
        <f t="shared" si="11"/>
        <v>0</v>
      </c>
      <c r="CN23" s="66">
        <f>IFERROR(INDEX(集計pivot売上!$3:$22,MATCH(集計2022年度売上!$B23,集計pivot売上!$A$3:$A$22,0),MATCH(集計2022年度売上!CN$5,集計pivot売上!$3:$3,0)),0)</f>
        <v>0</v>
      </c>
      <c r="CO23" s="67">
        <f>IFERROR(INDEX(集計pivot売上!$28:$47,MATCH(集計2022年度売上!$B23,集計pivot売上!$A$28:$A$47,0),MATCH(集計2022年度売上!CN$5,集計pivot売上!$28:$28,0)),0)</f>
        <v>0</v>
      </c>
      <c r="CP23" s="68">
        <f>IFERROR(INDEX(集計pivot売上!$83:$103,MATCH(集計2022年度売上!$B23,集計pivot売上!$A$83:$A$103,0),MATCH(集計2022年度売上!CN$5,集計pivot売上!$83:$83,0)),0)</f>
        <v>0</v>
      </c>
      <c r="CQ23" s="69">
        <f>IFERROR(INDEX(集計pivot売上!$177:$196,MATCH(集計2022年度売上!$B23,集計pivot売上!$A$177:$A$196,0),MATCH(集計2022年度売上!CN$5,集計pivot売上!$177:$177,0)),0)</f>
        <v>0</v>
      </c>
      <c r="CR23" s="70">
        <f>IFERROR(INDEX(集計pivot売上!$151:$170,MATCH(集計2022年度売上!$B23,集計pivot売上!$A$151:$A$170,0),MATCH(集計2022年度売上!CN$5,集計pivot売上!$151:$151,0)),0)</f>
        <v>0</v>
      </c>
      <c r="CS23" s="105">
        <f>IFERROR(INDEX(集計pivot売上!$203:$222,MATCH(集計2022年度売上!$B23,集計pivot売上!$A$203:$A$222,0),MATCH(集計2022年度売上!CN$5,集計pivot売上!$203:$203,0)),0)</f>
        <v>0</v>
      </c>
      <c r="CT23" s="71">
        <f>IFERROR(INDEX(集計pivot売上!$54:$73,MATCH(集計2022年度売上!$B23,集計pivot売上!$A$54:$A$73,0),MATCH(集計2022年度売上!CN$5,集計pivot売上!$54:$54,0)),0)</f>
        <v>0</v>
      </c>
      <c r="CU23" s="73">
        <f t="shared" si="12"/>
        <v>0</v>
      </c>
      <c r="CW23" t="str">
        <f t="shared" si="0"/>
        <v>粉末酒</v>
      </c>
      <c r="CX23" s="46">
        <f t="shared" si="13"/>
        <v>0</v>
      </c>
      <c r="CY23" s="46">
        <f t="shared" si="14"/>
        <v>0</v>
      </c>
      <c r="CZ23" s="46">
        <f t="shared" si="15"/>
        <v>0</v>
      </c>
      <c r="DA23" s="46">
        <f t="shared" si="16"/>
        <v>0</v>
      </c>
      <c r="DC23" s="46">
        <f t="shared" si="17"/>
        <v>0</v>
      </c>
      <c r="DD23" s="46">
        <f t="shared" si="18"/>
        <v>0</v>
      </c>
      <c r="DE23" s="46">
        <f t="shared" si="19"/>
        <v>0</v>
      </c>
      <c r="DF23" s="46">
        <f t="shared" si="20"/>
        <v>0</v>
      </c>
      <c r="DG23" s="46">
        <f t="shared" si="21"/>
        <v>0</v>
      </c>
    </row>
    <row r="24" spans="2:111" s="46" customFormat="1" ht="18.5" thickTop="1" x14ac:dyDescent="0.55000000000000004">
      <c r="B24" s="74" t="s">
        <v>245</v>
      </c>
      <c r="C24" s="75">
        <f>SUM(C7:C23)</f>
        <v>1108795</v>
      </c>
      <c r="D24" s="76">
        <f t="shared" ref="D24:BW24" si="22">SUM(D7:D23)</f>
        <v>0</v>
      </c>
      <c r="E24" s="77">
        <f t="shared" si="22"/>
        <v>0</v>
      </c>
      <c r="F24" s="78">
        <f t="shared" si="22"/>
        <v>0</v>
      </c>
      <c r="G24" s="79">
        <f t="shared" si="22"/>
        <v>0</v>
      </c>
      <c r="H24" s="80">
        <f t="shared" si="22"/>
        <v>0</v>
      </c>
      <c r="I24" s="80">
        <f t="shared" si="22"/>
        <v>0</v>
      </c>
      <c r="J24" s="81">
        <f t="shared" si="22"/>
        <v>0</v>
      </c>
      <c r="K24" s="82">
        <f t="shared" si="22"/>
        <v>1108795</v>
      </c>
      <c r="L24" s="76">
        <f t="shared" si="22"/>
        <v>0</v>
      </c>
      <c r="M24" s="77">
        <f t="shared" si="22"/>
        <v>0</v>
      </c>
      <c r="N24" s="78">
        <f t="shared" si="22"/>
        <v>0</v>
      </c>
      <c r="O24" s="79">
        <f t="shared" si="22"/>
        <v>0</v>
      </c>
      <c r="P24" s="80">
        <f t="shared" si="22"/>
        <v>0</v>
      </c>
      <c r="Q24" s="80">
        <f t="shared" si="22"/>
        <v>0</v>
      </c>
      <c r="R24" s="81">
        <f t="shared" si="22"/>
        <v>0</v>
      </c>
      <c r="S24" s="82">
        <f t="shared" si="22"/>
        <v>1108795</v>
      </c>
      <c r="T24" s="76">
        <f t="shared" si="22"/>
        <v>0</v>
      </c>
      <c r="U24" s="77">
        <f t="shared" si="22"/>
        <v>0</v>
      </c>
      <c r="V24" s="78">
        <f t="shared" si="22"/>
        <v>0</v>
      </c>
      <c r="W24" s="79">
        <f t="shared" si="22"/>
        <v>0</v>
      </c>
      <c r="X24" s="80">
        <f t="shared" si="22"/>
        <v>0</v>
      </c>
      <c r="Y24" s="80">
        <f t="shared" si="22"/>
        <v>0</v>
      </c>
      <c r="Z24" s="81">
        <f t="shared" si="22"/>
        <v>0</v>
      </c>
      <c r="AA24" s="82">
        <f t="shared" si="22"/>
        <v>1108795</v>
      </c>
      <c r="AB24" s="76">
        <f t="shared" si="22"/>
        <v>0</v>
      </c>
      <c r="AC24" s="77">
        <f t="shared" si="22"/>
        <v>0</v>
      </c>
      <c r="AD24" s="78">
        <f t="shared" si="22"/>
        <v>0</v>
      </c>
      <c r="AE24" s="79">
        <f t="shared" si="22"/>
        <v>0</v>
      </c>
      <c r="AF24" s="80">
        <f t="shared" si="22"/>
        <v>0</v>
      </c>
      <c r="AG24" s="80">
        <f t="shared" si="22"/>
        <v>0</v>
      </c>
      <c r="AH24" s="81">
        <f t="shared" si="22"/>
        <v>0</v>
      </c>
      <c r="AI24" s="82">
        <f t="shared" si="22"/>
        <v>1108795</v>
      </c>
      <c r="AJ24" s="76">
        <f t="shared" si="22"/>
        <v>0</v>
      </c>
      <c r="AK24" s="77">
        <f t="shared" si="22"/>
        <v>0</v>
      </c>
      <c r="AL24" s="78">
        <f t="shared" si="22"/>
        <v>0</v>
      </c>
      <c r="AM24" s="79">
        <f t="shared" si="22"/>
        <v>0</v>
      </c>
      <c r="AN24" s="80">
        <f t="shared" si="22"/>
        <v>0</v>
      </c>
      <c r="AO24" s="80">
        <f t="shared" si="22"/>
        <v>0</v>
      </c>
      <c r="AP24" s="81">
        <f t="shared" si="22"/>
        <v>0</v>
      </c>
      <c r="AQ24" s="82">
        <f t="shared" si="22"/>
        <v>1108795</v>
      </c>
      <c r="AR24" s="76">
        <f t="shared" si="22"/>
        <v>0</v>
      </c>
      <c r="AS24" s="77">
        <f t="shared" si="22"/>
        <v>0</v>
      </c>
      <c r="AT24" s="78">
        <f t="shared" si="22"/>
        <v>0</v>
      </c>
      <c r="AU24" s="79">
        <f t="shared" si="22"/>
        <v>0</v>
      </c>
      <c r="AV24" s="80">
        <f t="shared" si="22"/>
        <v>0</v>
      </c>
      <c r="AW24" s="80">
        <f t="shared" si="22"/>
        <v>0</v>
      </c>
      <c r="AX24" s="81">
        <f t="shared" si="22"/>
        <v>0</v>
      </c>
      <c r="AY24" s="82">
        <f t="shared" si="22"/>
        <v>1108795</v>
      </c>
      <c r="AZ24" s="76">
        <f t="shared" si="22"/>
        <v>0</v>
      </c>
      <c r="BA24" s="77">
        <f t="shared" si="22"/>
        <v>0</v>
      </c>
      <c r="BB24" s="78">
        <f t="shared" si="22"/>
        <v>0</v>
      </c>
      <c r="BC24" s="79">
        <f t="shared" si="22"/>
        <v>0</v>
      </c>
      <c r="BD24" s="80">
        <f t="shared" si="22"/>
        <v>0</v>
      </c>
      <c r="BE24" s="80">
        <f t="shared" si="22"/>
        <v>0</v>
      </c>
      <c r="BF24" s="81">
        <f t="shared" si="22"/>
        <v>0</v>
      </c>
      <c r="BG24" s="82">
        <f t="shared" si="22"/>
        <v>1108795</v>
      </c>
      <c r="BH24" s="76">
        <f t="shared" si="22"/>
        <v>0</v>
      </c>
      <c r="BI24" s="77">
        <f t="shared" si="22"/>
        <v>0</v>
      </c>
      <c r="BJ24" s="78">
        <f t="shared" si="22"/>
        <v>0</v>
      </c>
      <c r="BK24" s="79">
        <f t="shared" si="22"/>
        <v>0</v>
      </c>
      <c r="BL24" s="80">
        <f t="shared" si="22"/>
        <v>0</v>
      </c>
      <c r="BM24" s="80">
        <f t="shared" si="22"/>
        <v>0</v>
      </c>
      <c r="BN24" s="81">
        <f t="shared" si="22"/>
        <v>0</v>
      </c>
      <c r="BO24" s="82">
        <f t="shared" si="22"/>
        <v>1108795</v>
      </c>
      <c r="BP24" s="76">
        <f t="shared" si="22"/>
        <v>0</v>
      </c>
      <c r="BQ24" s="77">
        <f t="shared" si="22"/>
        <v>0</v>
      </c>
      <c r="BR24" s="78">
        <f t="shared" si="22"/>
        <v>0</v>
      </c>
      <c r="BS24" s="79">
        <f t="shared" si="22"/>
        <v>0</v>
      </c>
      <c r="BT24" s="80">
        <f t="shared" si="22"/>
        <v>0</v>
      </c>
      <c r="BU24" s="80">
        <f t="shared" si="22"/>
        <v>0</v>
      </c>
      <c r="BV24" s="81">
        <f t="shared" si="22"/>
        <v>0</v>
      </c>
      <c r="BW24" s="82">
        <f t="shared" si="22"/>
        <v>1108795</v>
      </c>
      <c r="BX24" s="76">
        <f t="shared" ref="BX24:CU24" si="23">SUM(BX7:BX23)</f>
        <v>0</v>
      </c>
      <c r="BY24" s="77">
        <f t="shared" si="23"/>
        <v>0</v>
      </c>
      <c r="BZ24" s="78">
        <f t="shared" si="23"/>
        <v>0</v>
      </c>
      <c r="CA24" s="79">
        <f t="shared" si="23"/>
        <v>0</v>
      </c>
      <c r="CB24" s="80">
        <f t="shared" si="23"/>
        <v>0</v>
      </c>
      <c r="CC24" s="80">
        <f t="shared" si="23"/>
        <v>0</v>
      </c>
      <c r="CD24" s="81">
        <f t="shared" si="23"/>
        <v>0</v>
      </c>
      <c r="CE24" s="82">
        <f t="shared" si="23"/>
        <v>1108795</v>
      </c>
      <c r="CF24" s="76">
        <f t="shared" si="23"/>
        <v>0</v>
      </c>
      <c r="CG24" s="77">
        <f t="shared" si="23"/>
        <v>0</v>
      </c>
      <c r="CH24" s="78">
        <f t="shared" si="23"/>
        <v>0</v>
      </c>
      <c r="CI24" s="79">
        <f t="shared" si="23"/>
        <v>0</v>
      </c>
      <c r="CJ24" s="80">
        <f t="shared" si="23"/>
        <v>0</v>
      </c>
      <c r="CK24" s="80">
        <f t="shared" si="23"/>
        <v>0</v>
      </c>
      <c r="CL24" s="81">
        <f t="shared" si="23"/>
        <v>0</v>
      </c>
      <c r="CM24" s="82">
        <f t="shared" si="23"/>
        <v>1108795</v>
      </c>
      <c r="CN24" s="76">
        <f t="shared" si="23"/>
        <v>0</v>
      </c>
      <c r="CO24" s="77">
        <f t="shared" si="23"/>
        <v>0</v>
      </c>
      <c r="CP24" s="78">
        <f t="shared" si="23"/>
        <v>0</v>
      </c>
      <c r="CQ24" s="79">
        <f t="shared" si="23"/>
        <v>0</v>
      </c>
      <c r="CR24" s="80">
        <f t="shared" si="23"/>
        <v>0</v>
      </c>
      <c r="CS24" s="80">
        <f t="shared" si="23"/>
        <v>0</v>
      </c>
      <c r="CT24" s="81">
        <f t="shared" si="23"/>
        <v>0</v>
      </c>
      <c r="CU24" s="83">
        <f t="shared" si="23"/>
        <v>1108795</v>
      </c>
    </row>
    <row r="25" spans="2:111" x14ac:dyDescent="0.55000000000000004">
      <c r="C25" t="s">
        <v>249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master（記入例）</vt:lpstr>
      <vt:lpstr>店舗用（記載例）</vt:lpstr>
      <vt:lpstr>台帳</vt:lpstr>
      <vt:lpstr>月別売上報告</vt:lpstr>
      <vt:lpstr>集計2021年度売上old</vt:lpstr>
      <vt:lpstr>計算シート</vt:lpstr>
      <vt:lpstr>月別売上報告pivot</vt:lpstr>
      <vt:lpstr>集計2023年度売上 (New)</vt:lpstr>
      <vt:lpstr>集計2022年度売上</vt:lpstr>
      <vt:lpstr>集計2021年度売上</vt:lpstr>
      <vt:lpstr>集計pivot売上</vt:lpstr>
      <vt:lpstr>税務署報告用</vt:lpstr>
      <vt:lpstr>集計2023年度販売量</vt:lpstr>
      <vt:lpstr>集計2022年度販売量</vt:lpstr>
      <vt:lpstr>集計2021年度販売量</vt:lpstr>
      <vt:lpstr>集計pivot</vt:lpstr>
      <vt:lpstr>集計2021年度販売量あ</vt:lpstr>
      <vt:lpstr>集計2021年度酒販old</vt:lpstr>
      <vt:lpstr>買取金額</vt:lpstr>
      <vt:lpstr>集計2020年度売上</vt:lpstr>
      <vt:lpstr>集計2020年度酒販</vt:lpstr>
      <vt:lpstr>メモ</vt:lpstr>
      <vt:lpstr>月別売上報告!Print_Area</vt:lpstr>
      <vt:lpstr>税務署報告用!Print_Area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macs.taka</dc:creator>
  <cp:lastModifiedBy>PC</cp:lastModifiedBy>
  <cp:lastPrinted>2023-04-19T04:50:41Z</cp:lastPrinted>
  <dcterms:created xsi:type="dcterms:W3CDTF">2021-03-17T06:41:22Z</dcterms:created>
  <dcterms:modified xsi:type="dcterms:W3CDTF">2023-12-24T05:28:13Z</dcterms:modified>
</cp:coreProperties>
</file>