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fileSharing readOnlyRecommended="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AE06DA0-1043-4CB8-B150-2545B611CA7A}" xr6:coauthVersionLast="47" xr6:coauthVersionMax="47" xr10:uidLastSave="{00000000-0000-0000-0000-000000000000}"/>
  <bookViews>
    <workbookView xWindow="-110" yWindow="-110" windowWidth="19420" windowHeight="10300" tabRatio="811" activeTab="3" xr2:uid="{00000000-000D-0000-FFFF-FFFF00000000}"/>
  </bookViews>
  <sheets>
    <sheet name="目標値設定用" sheetId="23" r:id="rId1"/>
    <sheet name="GetDataSys" sheetId="13" r:id="rId2"/>
    <sheet name="管理表" sheetId="1" r:id="rId3"/>
    <sheet name="実績集計" sheetId="25" r:id="rId4"/>
    <sheet name="目標管理用データ集計" sheetId="3" r:id="rId5"/>
    <sheet name="ジャンル別集計" sheetId="37" r:id="rId6"/>
    <sheet name="月別売上" sheetId="2" r:id="rId7"/>
    <sheet name="グラフ" sheetId="28" r:id="rId8"/>
    <sheet name="粗利Pivot" sheetId="36" r:id="rId9"/>
  </sheets>
  <definedNames>
    <definedName name="_xlnm._FilterDatabase" localSheetId="2" hidden="1">管理表!$A$1:$X$23</definedName>
  </definedNames>
  <calcPr calcId="191029" iterateDelta="1E-4"/>
  <pivotCaches>
    <pivotCache cacheId="0" r:id="rId10"/>
    <pivotCache cacheId="1" r:id="rId11"/>
    <pivotCache cacheId="10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5" l="1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O157" i="25"/>
  <c r="N157" i="25"/>
  <c r="M157" i="25"/>
  <c r="L157" i="25"/>
  <c r="K157" i="25"/>
  <c r="J157" i="25"/>
  <c r="I157" i="25"/>
  <c r="H157" i="25"/>
  <c r="G157" i="25"/>
  <c r="F157" i="25"/>
  <c r="E157" i="25"/>
  <c r="D157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0" i="25"/>
  <c r="C137" i="25" s="1"/>
  <c r="C79" i="25"/>
  <c r="C136" i="25" s="1"/>
  <c r="C78" i="25"/>
  <c r="C135" i="25" s="1"/>
  <c r="C77" i="25"/>
  <c r="C134" i="25" s="1"/>
  <c r="C76" i="25"/>
  <c r="C133" i="25" s="1"/>
  <c r="C75" i="25"/>
  <c r="C132" i="25" s="1"/>
  <c r="C74" i="25"/>
  <c r="C131" i="25" s="1"/>
  <c r="C73" i="25"/>
  <c r="C130" i="25" s="1"/>
  <c r="C72" i="25"/>
  <c r="C129" i="25" s="1"/>
  <c r="C71" i="25"/>
  <c r="C128" i="25" s="1"/>
  <c r="C70" i="25"/>
  <c r="C127" i="25" s="1"/>
  <c r="C69" i="25"/>
  <c r="C126" i="25" s="1"/>
  <c r="C68" i="25"/>
  <c r="C125" i="25" s="1"/>
  <c r="C67" i="25"/>
  <c r="C124" i="25" s="1"/>
  <c r="C66" i="25"/>
  <c r="C123" i="25" s="1"/>
  <c r="C65" i="25"/>
  <c r="C122" i="25" s="1"/>
  <c r="C64" i="25"/>
  <c r="C121" i="25" s="1"/>
  <c r="C63" i="25"/>
  <c r="C120" i="25" s="1"/>
  <c r="Q157" i="25" l="1"/>
  <c r="AC2" i="1" l="1"/>
  <c r="AD2" i="1" s="1"/>
  <c r="AC3" i="1"/>
  <c r="AD3" i="1" s="1"/>
  <c r="AC4" i="1"/>
  <c r="AD4" i="1" s="1"/>
  <c r="AC5" i="1"/>
  <c r="AD5" i="1" s="1"/>
  <c r="AC6" i="1"/>
  <c r="AD6" i="1" s="1"/>
  <c r="AC7" i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A2" i="1"/>
  <c r="AB2" i="1" s="1"/>
  <c r="AA3" i="1"/>
  <c r="AB3" i="1" s="1"/>
  <c r="AA4" i="1"/>
  <c r="AB4" i="1" s="1"/>
  <c r="AA5" i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J9" i="2" l="1"/>
  <c r="J8" i="2"/>
  <c r="J7" i="2"/>
  <c r="J6" i="2"/>
  <c r="V20" i="1" l="1"/>
  <c r="E2" i="25" l="1"/>
  <c r="F2" i="25" s="1"/>
  <c r="G2" i="25" s="1"/>
  <c r="H2" i="25" s="1"/>
  <c r="I2" i="25" s="1"/>
  <c r="J2" i="25" s="1"/>
  <c r="K2" i="25" s="1"/>
  <c r="L2" i="25" s="1"/>
  <c r="M2" i="25" s="1"/>
  <c r="N2" i="25" s="1"/>
  <c r="O2" i="25" s="1"/>
  <c r="O3" i="25" s="1"/>
  <c r="O11" i="25" l="1"/>
  <c r="O13" i="25"/>
  <c r="D13" i="25"/>
  <c r="D11" i="25"/>
  <c r="H3" i="25"/>
  <c r="E3" i="25"/>
  <c r="I3" i="25"/>
  <c r="M3" i="25"/>
  <c r="L3" i="25"/>
  <c r="F3" i="25"/>
  <c r="J3" i="25"/>
  <c r="N3" i="25"/>
  <c r="G3" i="25"/>
  <c r="K3" i="25"/>
  <c r="O12" i="25" l="1"/>
  <c r="O15" i="25"/>
  <c r="O18" i="25" s="1"/>
  <c r="D12" i="25"/>
  <c r="D16" i="25" s="1"/>
  <c r="D19" i="25" s="1"/>
  <c r="D15" i="25"/>
  <c r="D18" i="25" s="1"/>
  <c r="K13" i="25"/>
  <c r="K11" i="25"/>
  <c r="G13" i="25"/>
  <c r="G11" i="25"/>
  <c r="N13" i="25"/>
  <c r="N11" i="25"/>
  <c r="M13" i="25"/>
  <c r="M11" i="25"/>
  <c r="F13" i="25"/>
  <c r="F11" i="25"/>
  <c r="L13" i="25"/>
  <c r="L11" i="25"/>
  <c r="J13" i="25"/>
  <c r="J11" i="25"/>
  <c r="I13" i="25"/>
  <c r="I11" i="25"/>
  <c r="E13" i="25"/>
  <c r="E11" i="25"/>
  <c r="H13" i="25"/>
  <c r="H11" i="25"/>
  <c r="O14" i="25"/>
  <c r="H12" i="25" l="1"/>
  <c r="H14" i="25" s="1"/>
  <c r="H15" i="25"/>
  <c r="H18" i="25" s="1"/>
  <c r="I12" i="25"/>
  <c r="I14" i="25" s="1"/>
  <c r="I15" i="25"/>
  <c r="I18" i="25" s="1"/>
  <c r="L12" i="25"/>
  <c r="L14" i="25" s="1"/>
  <c r="L15" i="25"/>
  <c r="L18" i="25" s="1"/>
  <c r="M12" i="25"/>
  <c r="M14" i="25" s="1"/>
  <c r="M15" i="25"/>
  <c r="M18" i="25" s="1"/>
  <c r="G12" i="25"/>
  <c r="G15" i="25"/>
  <c r="G18" i="25" s="1"/>
  <c r="E12" i="25"/>
  <c r="E14" i="25" s="1"/>
  <c r="E15" i="25"/>
  <c r="E18" i="25" s="1"/>
  <c r="J12" i="25"/>
  <c r="J14" i="25" s="1"/>
  <c r="J15" i="25"/>
  <c r="J18" i="25" s="1"/>
  <c r="F12" i="25"/>
  <c r="F14" i="25" s="1"/>
  <c r="F15" i="25"/>
  <c r="F18" i="25" s="1"/>
  <c r="N12" i="25"/>
  <c r="N14" i="25" s="1"/>
  <c r="N15" i="25"/>
  <c r="N18" i="25" s="1"/>
  <c r="K12" i="25"/>
  <c r="K14" i="25" s="1"/>
  <c r="K15" i="25"/>
  <c r="K18" i="25" s="1"/>
  <c r="O16" i="25"/>
  <c r="O19" i="25" s="1"/>
  <c r="O17" i="25"/>
  <c r="O20" i="25" s="1"/>
  <c r="O21" i="25" s="1"/>
  <c r="D14" i="25"/>
  <c r="D17" i="25" s="1"/>
  <c r="D20" i="25" l="1"/>
  <c r="D21" i="25" s="1"/>
  <c r="K16" i="25"/>
  <c r="K19" i="25" s="1"/>
  <c r="K17" i="25"/>
  <c r="K20" i="25" s="1"/>
  <c r="K21" i="25" s="1"/>
  <c r="F16" i="25"/>
  <c r="F19" i="25" s="1"/>
  <c r="F17" i="25"/>
  <c r="E16" i="25"/>
  <c r="E19" i="25" s="1"/>
  <c r="E17" i="25"/>
  <c r="M16" i="25"/>
  <c r="M19" i="25" s="1"/>
  <c r="M17" i="25"/>
  <c r="I16" i="25"/>
  <c r="I19" i="25" s="1"/>
  <c r="I17" i="25"/>
  <c r="N16" i="25"/>
  <c r="N19" i="25" s="1"/>
  <c r="N17" i="25"/>
  <c r="J16" i="25"/>
  <c r="J19" i="25" s="1"/>
  <c r="J17" i="25"/>
  <c r="G14" i="25"/>
  <c r="G17" i="25" s="1"/>
  <c r="G20" i="25" s="1"/>
  <c r="G21" i="25" s="1"/>
  <c r="G16" i="25"/>
  <c r="G19" i="25" s="1"/>
  <c r="L17" i="25"/>
  <c r="L20" i="25" s="1"/>
  <c r="L21" i="25" s="1"/>
  <c r="L16" i="25"/>
  <c r="L19" i="25" s="1"/>
  <c r="H17" i="25"/>
  <c r="H20" i="25" s="1"/>
  <c r="H21" i="25" s="1"/>
  <c r="H16" i="25"/>
  <c r="H19" i="25" s="1"/>
  <c r="J20" i="25" l="1"/>
  <c r="J21" i="25" s="1"/>
  <c r="I20" i="25"/>
  <c r="I21" i="25" s="1"/>
  <c r="E20" i="25"/>
  <c r="E21" i="25" s="1"/>
  <c r="N20" i="25"/>
  <c r="N21" i="25" s="1"/>
  <c r="M20" i="25"/>
  <c r="M21" i="25" s="1"/>
  <c r="F20" i="25"/>
  <c r="F21" i="25" s="1"/>
  <c r="V3" i="25" l="1"/>
  <c r="W1" i="25"/>
  <c r="X1" i="25" s="1"/>
  <c r="Y1" i="25" l="1"/>
  <c r="X3" i="25"/>
  <c r="W3" i="25"/>
  <c r="Z1" i="25" l="1"/>
  <c r="Y3" i="25"/>
  <c r="AA1" i="25" l="1"/>
  <c r="Z3" i="25"/>
  <c r="AB1" i="25" l="1"/>
  <c r="AA3" i="25"/>
  <c r="AC1" i="25" l="1"/>
  <c r="AB3" i="25"/>
  <c r="AD1" i="25" l="1"/>
  <c r="AC3" i="25"/>
  <c r="AE1" i="25" l="1"/>
  <c r="AD3" i="25"/>
  <c r="AF1" i="25" l="1"/>
  <c r="AE3" i="25"/>
  <c r="AG1" i="25" l="1"/>
  <c r="AG3" i="25" s="1"/>
  <c r="AF3" i="25"/>
  <c r="O7" i="25" l="1"/>
  <c r="N7" i="25"/>
  <c r="M7" i="25"/>
  <c r="L7" i="25"/>
  <c r="K7" i="25"/>
  <c r="J7" i="25"/>
  <c r="I7" i="25"/>
  <c r="H7" i="25"/>
  <c r="G7" i="25"/>
  <c r="F7" i="25"/>
  <c r="E7" i="25"/>
  <c r="D7" i="25"/>
  <c r="O4" i="25"/>
  <c r="N4" i="25"/>
  <c r="M4" i="25"/>
  <c r="L4" i="25"/>
  <c r="K4" i="25"/>
  <c r="J4" i="25"/>
  <c r="I4" i="25"/>
  <c r="H4" i="25"/>
  <c r="G4" i="25"/>
  <c r="F4" i="25"/>
  <c r="E4" i="25"/>
  <c r="D4" i="25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AR91" i="3"/>
  <c r="AR90" i="3"/>
  <c r="AR89" i="3"/>
  <c r="AR88" i="3"/>
  <c r="AR87" i="3"/>
  <c r="AR86" i="3"/>
  <c r="AR85" i="3"/>
  <c r="AR84" i="3"/>
  <c r="AR83" i="3"/>
  <c r="AR82" i="3"/>
  <c r="AR81" i="3"/>
  <c r="AR80" i="3"/>
  <c r="AR79" i="3"/>
  <c r="AR78" i="3"/>
  <c r="AR77" i="3"/>
  <c r="AR76" i="3"/>
  <c r="AR75" i="3"/>
  <c r="AR74" i="3"/>
  <c r="AR73" i="3"/>
  <c r="AR72" i="3"/>
  <c r="AR71" i="3"/>
  <c r="AR70" i="3"/>
  <c r="AR69" i="3"/>
  <c r="AR68" i="3"/>
  <c r="AR67" i="3"/>
  <c r="AR66" i="3"/>
  <c r="AR65" i="3"/>
  <c r="AR64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3" i="3"/>
  <c r="AR32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V2" i="1"/>
  <c r="V3" i="1"/>
  <c r="V4" i="1"/>
  <c r="V5" i="1"/>
  <c r="V6" i="1"/>
  <c r="V7" i="1"/>
  <c r="V8" i="1"/>
  <c r="V9" i="1"/>
  <c r="V10" i="1"/>
  <c r="V12" i="1"/>
  <c r="V13" i="1"/>
  <c r="V15" i="1"/>
  <c r="V17" i="1"/>
  <c r="V18" i="1"/>
  <c r="V19" i="1"/>
  <c r="V21" i="1"/>
  <c r="V22" i="1"/>
  <c r="V23" i="1"/>
  <c r="V16" i="1"/>
  <c r="V14" i="1"/>
  <c r="V11" i="1"/>
  <c r="D25" i="13"/>
  <c r="C25" i="13"/>
  <c r="C2" i="23"/>
  <c r="C3" i="23" s="1"/>
  <c r="C4" i="23" s="1"/>
  <c r="C8" i="23" s="1"/>
  <c r="D11" i="13"/>
  <c r="C11" i="13"/>
  <c r="E61" i="25" l="1"/>
  <c r="E60" i="25"/>
  <c r="E59" i="25"/>
  <c r="E58" i="25"/>
  <c r="E57" i="25"/>
  <c r="E56" i="25"/>
  <c r="E55" i="25"/>
  <c r="E54" i="25"/>
  <c r="E53" i="25"/>
  <c r="E52" i="25"/>
  <c r="E51" i="25"/>
  <c r="E50" i="25"/>
  <c r="E49" i="25"/>
  <c r="E48" i="25"/>
  <c r="E47" i="25"/>
  <c r="E46" i="25"/>
  <c r="E45" i="25"/>
  <c r="E44" i="25"/>
  <c r="E118" i="25"/>
  <c r="E117" i="25"/>
  <c r="E116" i="25"/>
  <c r="E115" i="25"/>
  <c r="E114" i="25"/>
  <c r="E113" i="25"/>
  <c r="E112" i="25"/>
  <c r="E111" i="25"/>
  <c r="E110" i="25"/>
  <c r="E109" i="25"/>
  <c r="E108" i="25"/>
  <c r="E107" i="25"/>
  <c r="E106" i="25"/>
  <c r="E105" i="25"/>
  <c r="E104" i="25"/>
  <c r="E103" i="25"/>
  <c r="E102" i="25"/>
  <c r="E101" i="25"/>
  <c r="I61" i="25"/>
  <c r="I60" i="25"/>
  <c r="I59" i="25"/>
  <c r="I58" i="25"/>
  <c r="I57" i="25"/>
  <c r="I56" i="25"/>
  <c r="I55" i="25"/>
  <c r="I54" i="25"/>
  <c r="I53" i="25"/>
  <c r="I52" i="25"/>
  <c r="I51" i="25"/>
  <c r="I50" i="25"/>
  <c r="I49" i="25"/>
  <c r="I48" i="25"/>
  <c r="I47" i="25"/>
  <c r="I46" i="25"/>
  <c r="I45" i="25"/>
  <c r="I44" i="25"/>
  <c r="I118" i="25"/>
  <c r="I117" i="25"/>
  <c r="I116" i="25"/>
  <c r="I115" i="25"/>
  <c r="I114" i="25"/>
  <c r="I113" i="25"/>
  <c r="I112" i="25"/>
  <c r="I111" i="25"/>
  <c r="I110" i="25"/>
  <c r="I109" i="25"/>
  <c r="I108" i="25"/>
  <c r="I107" i="25"/>
  <c r="I106" i="25"/>
  <c r="I105" i="25"/>
  <c r="I104" i="25"/>
  <c r="I103" i="25"/>
  <c r="I102" i="25"/>
  <c r="I101" i="25"/>
  <c r="M61" i="25"/>
  <c r="M60" i="25"/>
  <c r="M59" i="25"/>
  <c r="M58" i="25"/>
  <c r="M57" i="25"/>
  <c r="M56" i="25"/>
  <c r="M55" i="25"/>
  <c r="M54" i="25"/>
  <c r="M53" i="25"/>
  <c r="M52" i="25"/>
  <c r="M51" i="25"/>
  <c r="M50" i="25"/>
  <c r="M49" i="25"/>
  <c r="M48" i="25"/>
  <c r="M47" i="25"/>
  <c r="M46" i="25"/>
  <c r="M45" i="25"/>
  <c r="M44" i="25"/>
  <c r="M118" i="25"/>
  <c r="M117" i="25"/>
  <c r="M116" i="25"/>
  <c r="M115" i="25"/>
  <c r="M114" i="25"/>
  <c r="M113" i="25"/>
  <c r="M112" i="25"/>
  <c r="M111" i="25"/>
  <c r="M110" i="25"/>
  <c r="M109" i="25"/>
  <c r="M108" i="25"/>
  <c r="M107" i="25"/>
  <c r="M106" i="25"/>
  <c r="M105" i="25"/>
  <c r="M104" i="25"/>
  <c r="M103" i="25"/>
  <c r="M102" i="25"/>
  <c r="M101" i="25"/>
  <c r="E155" i="25"/>
  <c r="E151" i="25"/>
  <c r="E147" i="25"/>
  <c r="E154" i="25"/>
  <c r="E150" i="25"/>
  <c r="E146" i="25"/>
  <c r="E149" i="25"/>
  <c r="E141" i="25"/>
  <c r="E136" i="25"/>
  <c r="E132" i="25"/>
  <c r="E129" i="25"/>
  <c r="E128" i="25"/>
  <c r="E127" i="25"/>
  <c r="E126" i="25"/>
  <c r="E125" i="25"/>
  <c r="E124" i="25"/>
  <c r="E123" i="25"/>
  <c r="E122" i="25"/>
  <c r="E121" i="25"/>
  <c r="E120" i="25"/>
  <c r="E148" i="25"/>
  <c r="E145" i="25"/>
  <c r="E144" i="25"/>
  <c r="E140" i="25"/>
  <c r="E135" i="25"/>
  <c r="E131" i="25"/>
  <c r="E156" i="25"/>
  <c r="E153" i="25"/>
  <c r="E143" i="25"/>
  <c r="E139" i="25"/>
  <c r="E134" i="25"/>
  <c r="E130" i="25"/>
  <c r="E152" i="25"/>
  <c r="E142" i="25"/>
  <c r="E137" i="25"/>
  <c r="E133" i="25"/>
  <c r="I156" i="25"/>
  <c r="I152" i="25"/>
  <c r="I148" i="25"/>
  <c r="I155" i="25"/>
  <c r="I151" i="25"/>
  <c r="I147" i="25"/>
  <c r="I154" i="25"/>
  <c r="I146" i="25"/>
  <c r="I142" i="25"/>
  <c r="I137" i="25"/>
  <c r="I133" i="25"/>
  <c r="I129" i="25"/>
  <c r="I128" i="25"/>
  <c r="I127" i="25"/>
  <c r="I126" i="25"/>
  <c r="I125" i="25"/>
  <c r="I124" i="25"/>
  <c r="I123" i="25"/>
  <c r="I122" i="25"/>
  <c r="I121" i="25"/>
  <c r="I120" i="25"/>
  <c r="I153" i="25"/>
  <c r="I141" i="25"/>
  <c r="I136" i="25"/>
  <c r="I132" i="25"/>
  <c r="I150" i="25"/>
  <c r="I144" i="25"/>
  <c r="I140" i="25"/>
  <c r="I135" i="25"/>
  <c r="I131" i="25"/>
  <c r="I149" i="25"/>
  <c r="I130" i="25"/>
  <c r="I145" i="25"/>
  <c r="I143" i="25"/>
  <c r="I139" i="25"/>
  <c r="I134" i="25"/>
  <c r="M153" i="25"/>
  <c r="M149" i="25"/>
  <c r="M156" i="25"/>
  <c r="M152" i="25"/>
  <c r="M148" i="25"/>
  <c r="M144" i="25"/>
  <c r="M155" i="25"/>
  <c r="M151" i="25"/>
  <c r="M143" i="25"/>
  <c r="M139" i="25"/>
  <c r="M134" i="25"/>
  <c r="M130" i="25"/>
  <c r="M128" i="25"/>
  <c r="M127" i="25"/>
  <c r="M126" i="25"/>
  <c r="M125" i="25"/>
  <c r="M124" i="25"/>
  <c r="M123" i="25"/>
  <c r="M122" i="25"/>
  <c r="M121" i="25"/>
  <c r="M120" i="25"/>
  <c r="M154" i="25"/>
  <c r="M150" i="25"/>
  <c r="M145" i="25"/>
  <c r="M142" i="25"/>
  <c r="M137" i="25"/>
  <c r="M133" i="25"/>
  <c r="M129" i="25"/>
  <c r="M147" i="25"/>
  <c r="M141" i="25"/>
  <c r="M136" i="25"/>
  <c r="M132" i="25"/>
  <c r="M135" i="25"/>
  <c r="M140" i="25"/>
  <c r="M131" i="25"/>
  <c r="M146" i="25"/>
  <c r="F60" i="25"/>
  <c r="F56" i="25"/>
  <c r="F52" i="25"/>
  <c r="F59" i="25"/>
  <c r="F55" i="25"/>
  <c r="F58" i="25"/>
  <c r="F57" i="25"/>
  <c r="F51" i="25"/>
  <c r="F54" i="25"/>
  <c r="F50" i="25"/>
  <c r="F46" i="25"/>
  <c r="F49" i="25"/>
  <c r="F61" i="25"/>
  <c r="F53" i="25"/>
  <c r="F47" i="25"/>
  <c r="F44" i="25"/>
  <c r="F48" i="25"/>
  <c r="F45" i="25"/>
  <c r="F117" i="25"/>
  <c r="F113" i="25"/>
  <c r="F109" i="25"/>
  <c r="F105" i="25"/>
  <c r="F101" i="25"/>
  <c r="F104" i="25"/>
  <c r="F118" i="25"/>
  <c r="F114" i="25"/>
  <c r="F110" i="25"/>
  <c r="F106" i="25"/>
  <c r="F102" i="25"/>
  <c r="F112" i="25"/>
  <c r="F115" i="25"/>
  <c r="F111" i="25"/>
  <c r="F107" i="25"/>
  <c r="F103" i="25"/>
  <c r="F116" i="25"/>
  <c r="F108" i="25"/>
  <c r="J61" i="25"/>
  <c r="J57" i="25"/>
  <c r="J53" i="25"/>
  <c r="J60" i="25"/>
  <c r="J56" i="25"/>
  <c r="J52" i="25"/>
  <c r="J55" i="25"/>
  <c r="J54" i="25"/>
  <c r="J59" i="25"/>
  <c r="J47" i="25"/>
  <c r="J58" i="25"/>
  <c r="J51" i="25"/>
  <c r="J44" i="25"/>
  <c r="J48" i="25"/>
  <c r="J45" i="25"/>
  <c r="J49" i="25"/>
  <c r="J46" i="25"/>
  <c r="J50" i="25"/>
  <c r="J118" i="25"/>
  <c r="J114" i="25"/>
  <c r="J110" i="25"/>
  <c r="J106" i="25"/>
  <c r="J102" i="25"/>
  <c r="J117" i="25"/>
  <c r="J101" i="25"/>
  <c r="J115" i="25"/>
  <c r="J111" i="25"/>
  <c r="J107" i="25"/>
  <c r="J103" i="25"/>
  <c r="J116" i="25"/>
  <c r="J112" i="25"/>
  <c r="J108" i="25"/>
  <c r="J104" i="25"/>
  <c r="J113" i="25"/>
  <c r="J109" i="25"/>
  <c r="J105" i="25"/>
  <c r="N58" i="25"/>
  <c r="N54" i="25"/>
  <c r="N61" i="25"/>
  <c r="N57" i="25"/>
  <c r="N53" i="25"/>
  <c r="N60" i="25"/>
  <c r="N52" i="25"/>
  <c r="N50" i="25"/>
  <c r="N59" i="25"/>
  <c r="N51" i="25"/>
  <c r="N56" i="25"/>
  <c r="N48" i="25"/>
  <c r="N44" i="25"/>
  <c r="N49" i="25"/>
  <c r="N46" i="25"/>
  <c r="N47" i="25"/>
  <c r="N45" i="25"/>
  <c r="N55" i="25"/>
  <c r="N115" i="25"/>
  <c r="N111" i="25"/>
  <c r="N107" i="25"/>
  <c r="N103" i="25"/>
  <c r="N114" i="25"/>
  <c r="N110" i="25"/>
  <c r="N106" i="25"/>
  <c r="N116" i="25"/>
  <c r="N112" i="25"/>
  <c r="N108" i="25"/>
  <c r="N104" i="25"/>
  <c r="N117" i="25"/>
  <c r="N113" i="25"/>
  <c r="N109" i="25"/>
  <c r="N105" i="25"/>
  <c r="N101" i="25"/>
  <c r="N118" i="25"/>
  <c r="N102" i="25"/>
  <c r="F154" i="25"/>
  <c r="F150" i="25"/>
  <c r="F153" i="25"/>
  <c r="F149" i="25"/>
  <c r="F145" i="25"/>
  <c r="F156" i="25"/>
  <c r="F155" i="25"/>
  <c r="F148" i="25"/>
  <c r="F144" i="25"/>
  <c r="F140" i="25"/>
  <c r="F135" i="25"/>
  <c r="F131" i="25"/>
  <c r="F147" i="25"/>
  <c r="F143" i="25"/>
  <c r="F139" i="25"/>
  <c r="F134" i="25"/>
  <c r="F130" i="25"/>
  <c r="F151" i="25"/>
  <c r="F152" i="25"/>
  <c r="F146" i="25"/>
  <c r="F142" i="25"/>
  <c r="F137" i="25"/>
  <c r="F133" i="25"/>
  <c r="F132" i="25"/>
  <c r="F126" i="25"/>
  <c r="F122" i="25"/>
  <c r="F136" i="25"/>
  <c r="F129" i="25"/>
  <c r="F121" i="25"/>
  <c r="F127" i="25"/>
  <c r="F123" i="25"/>
  <c r="F141" i="25"/>
  <c r="F128" i="25"/>
  <c r="F124" i="25"/>
  <c r="F120" i="25"/>
  <c r="F125" i="25"/>
  <c r="J155" i="25"/>
  <c r="J151" i="25"/>
  <c r="J147" i="25"/>
  <c r="J154" i="25"/>
  <c r="J150" i="25"/>
  <c r="J146" i="25"/>
  <c r="J153" i="25"/>
  <c r="J141" i="25"/>
  <c r="J136" i="25"/>
  <c r="J132" i="25"/>
  <c r="J156" i="25"/>
  <c r="J152" i="25"/>
  <c r="J144" i="25"/>
  <c r="J140" i="25"/>
  <c r="J135" i="25"/>
  <c r="J131" i="25"/>
  <c r="J149" i="25"/>
  <c r="J145" i="25"/>
  <c r="J143" i="25"/>
  <c r="J139" i="25"/>
  <c r="J134" i="25"/>
  <c r="J130" i="25"/>
  <c r="J137" i="25"/>
  <c r="J127" i="25"/>
  <c r="J123" i="25"/>
  <c r="J126" i="25"/>
  <c r="J148" i="25"/>
  <c r="J133" i="25"/>
  <c r="J128" i="25"/>
  <c r="J124" i="25"/>
  <c r="J120" i="25"/>
  <c r="J142" i="25"/>
  <c r="J129" i="25"/>
  <c r="J125" i="25"/>
  <c r="J121" i="25"/>
  <c r="J122" i="25"/>
  <c r="N156" i="25"/>
  <c r="N152" i="25"/>
  <c r="N148" i="25"/>
  <c r="N155" i="25"/>
  <c r="N151" i="25"/>
  <c r="N147" i="25"/>
  <c r="N154" i="25"/>
  <c r="N150" i="25"/>
  <c r="N145" i="25"/>
  <c r="N142" i="25"/>
  <c r="N137" i="25"/>
  <c r="N133" i="25"/>
  <c r="N129" i="25"/>
  <c r="N149" i="25"/>
  <c r="N141" i="25"/>
  <c r="N136" i="25"/>
  <c r="N132" i="25"/>
  <c r="N146" i="25"/>
  <c r="N140" i="25"/>
  <c r="N135" i="25"/>
  <c r="N131" i="25"/>
  <c r="N153" i="25"/>
  <c r="N143" i="25"/>
  <c r="N128" i="25"/>
  <c r="N124" i="25"/>
  <c r="N120" i="25"/>
  <c r="N123" i="25"/>
  <c r="N139" i="25"/>
  <c r="N125" i="25"/>
  <c r="N121" i="25"/>
  <c r="N144" i="25"/>
  <c r="N134" i="25"/>
  <c r="N126" i="25"/>
  <c r="N122" i="25"/>
  <c r="N130" i="25"/>
  <c r="N127" i="25"/>
  <c r="G59" i="25"/>
  <c r="G55" i="25"/>
  <c r="G58" i="25"/>
  <c r="G54" i="25"/>
  <c r="G57" i="25"/>
  <c r="G51" i="25"/>
  <c r="G56" i="25"/>
  <c r="G61" i="25"/>
  <c r="G53" i="25"/>
  <c r="G49" i="25"/>
  <c r="G45" i="25"/>
  <c r="G46" i="25"/>
  <c r="G50" i="25"/>
  <c r="G47" i="25"/>
  <c r="G44" i="25"/>
  <c r="G60" i="25"/>
  <c r="G48" i="25"/>
  <c r="G52" i="25"/>
  <c r="G107" i="25"/>
  <c r="G104" i="25"/>
  <c r="G118" i="25"/>
  <c r="G111" i="25"/>
  <c r="G106" i="25"/>
  <c r="G105" i="25"/>
  <c r="G117" i="25"/>
  <c r="G116" i="25"/>
  <c r="G115" i="25"/>
  <c r="G114" i="25"/>
  <c r="G113" i="25"/>
  <c r="G112" i="25"/>
  <c r="G110" i="25"/>
  <c r="G109" i="25"/>
  <c r="G108" i="25"/>
  <c r="G103" i="25"/>
  <c r="G102" i="25"/>
  <c r="G101" i="25"/>
  <c r="K60" i="25"/>
  <c r="K56" i="25"/>
  <c r="K52" i="25"/>
  <c r="K59" i="25"/>
  <c r="K55" i="25"/>
  <c r="K54" i="25"/>
  <c r="K61" i="25"/>
  <c r="K53" i="25"/>
  <c r="K58" i="25"/>
  <c r="K51" i="25"/>
  <c r="K50" i="25"/>
  <c r="K46" i="25"/>
  <c r="K48" i="25"/>
  <c r="K45" i="25"/>
  <c r="K57" i="25"/>
  <c r="K49" i="25"/>
  <c r="K117" i="25"/>
  <c r="K108" i="25"/>
  <c r="K105" i="25"/>
  <c r="K101" i="25"/>
  <c r="K110" i="25"/>
  <c r="K109" i="25"/>
  <c r="K104" i="25"/>
  <c r="K103" i="25"/>
  <c r="K102" i="25"/>
  <c r="K44" i="25"/>
  <c r="K47" i="25"/>
  <c r="K85" i="25" s="1"/>
  <c r="K118" i="25"/>
  <c r="K116" i="25"/>
  <c r="K115" i="25"/>
  <c r="K114" i="25"/>
  <c r="K113" i="25"/>
  <c r="K112" i="25"/>
  <c r="K111" i="25"/>
  <c r="K107" i="25"/>
  <c r="K106" i="25"/>
  <c r="O61" i="25"/>
  <c r="O57" i="25"/>
  <c r="O53" i="25"/>
  <c r="O60" i="25"/>
  <c r="O56" i="25"/>
  <c r="O52" i="25"/>
  <c r="O59" i="25"/>
  <c r="O51" i="25"/>
  <c r="O58" i="25"/>
  <c r="O55" i="25"/>
  <c r="O47" i="25"/>
  <c r="O54" i="25"/>
  <c r="O50" i="25"/>
  <c r="O44" i="25"/>
  <c r="O48" i="25"/>
  <c r="O45" i="25"/>
  <c r="O109" i="25"/>
  <c r="O102" i="25"/>
  <c r="O46" i="25"/>
  <c r="O108" i="25"/>
  <c r="O107" i="25"/>
  <c r="O106" i="25"/>
  <c r="O101" i="25"/>
  <c r="O49" i="25"/>
  <c r="O118" i="25"/>
  <c r="O117" i="25"/>
  <c r="O116" i="25"/>
  <c r="O115" i="25"/>
  <c r="O114" i="25"/>
  <c r="O113" i="25"/>
  <c r="O112" i="25"/>
  <c r="O111" i="25"/>
  <c r="O110" i="25"/>
  <c r="O105" i="25"/>
  <c r="O104" i="25"/>
  <c r="O103" i="25"/>
  <c r="G153" i="25"/>
  <c r="G149" i="25"/>
  <c r="G156" i="25"/>
  <c r="G152" i="25"/>
  <c r="G148" i="25"/>
  <c r="G155" i="25"/>
  <c r="G147" i="25"/>
  <c r="G145" i="25"/>
  <c r="G143" i="25"/>
  <c r="G139" i="25"/>
  <c r="G134" i="25"/>
  <c r="G130" i="25"/>
  <c r="G146" i="25"/>
  <c r="G142" i="25"/>
  <c r="G137" i="25"/>
  <c r="G133" i="25"/>
  <c r="G154" i="25"/>
  <c r="G151" i="25"/>
  <c r="G141" i="25"/>
  <c r="G136" i="25"/>
  <c r="G132" i="25"/>
  <c r="G129" i="25"/>
  <c r="G128" i="25"/>
  <c r="G127" i="25"/>
  <c r="G126" i="25"/>
  <c r="G125" i="25"/>
  <c r="G124" i="25"/>
  <c r="G123" i="25"/>
  <c r="G122" i="25"/>
  <c r="G121" i="25"/>
  <c r="G120" i="25"/>
  <c r="G150" i="25"/>
  <c r="G140" i="25"/>
  <c r="G144" i="25"/>
  <c r="G135" i="25"/>
  <c r="G131" i="25"/>
  <c r="K154" i="25"/>
  <c r="K150" i="25"/>
  <c r="K146" i="25"/>
  <c r="K153" i="25"/>
  <c r="K149" i="25"/>
  <c r="K145" i="25"/>
  <c r="K156" i="25"/>
  <c r="K152" i="25"/>
  <c r="K144" i="25"/>
  <c r="K140" i="25"/>
  <c r="K135" i="25"/>
  <c r="K131" i="25"/>
  <c r="K151" i="25"/>
  <c r="K143" i="25"/>
  <c r="K139" i="25"/>
  <c r="K134" i="25"/>
  <c r="K130" i="25"/>
  <c r="K155" i="25"/>
  <c r="K148" i="25"/>
  <c r="K142" i="25"/>
  <c r="K137" i="25"/>
  <c r="K133" i="25"/>
  <c r="K129" i="25"/>
  <c r="K128" i="25"/>
  <c r="K127" i="25"/>
  <c r="K126" i="25"/>
  <c r="K125" i="25"/>
  <c r="K124" i="25"/>
  <c r="K123" i="25"/>
  <c r="K122" i="25"/>
  <c r="K121" i="25"/>
  <c r="K120" i="25"/>
  <c r="K132" i="25"/>
  <c r="K141" i="25"/>
  <c r="K147" i="25"/>
  <c r="K136" i="25"/>
  <c r="O155" i="25"/>
  <c r="O151" i="25"/>
  <c r="O147" i="25"/>
  <c r="O154" i="25"/>
  <c r="O150" i="25"/>
  <c r="O146" i="25"/>
  <c r="O153" i="25"/>
  <c r="O156" i="25"/>
  <c r="O149" i="25"/>
  <c r="O141" i="25"/>
  <c r="O136" i="25"/>
  <c r="O132" i="25"/>
  <c r="O148" i="25"/>
  <c r="O140" i="25"/>
  <c r="O135" i="25"/>
  <c r="O131" i="25"/>
  <c r="O152" i="25"/>
  <c r="O144" i="25"/>
  <c r="O143" i="25"/>
  <c r="O139" i="25"/>
  <c r="O134" i="25"/>
  <c r="O130" i="25"/>
  <c r="O128" i="25"/>
  <c r="O127" i="25"/>
  <c r="O126" i="25"/>
  <c r="O125" i="25"/>
  <c r="O124" i="25"/>
  <c r="O123" i="25"/>
  <c r="O122" i="25"/>
  <c r="O121" i="25"/>
  <c r="O120" i="25"/>
  <c r="O145" i="25"/>
  <c r="O133" i="25"/>
  <c r="O129" i="25"/>
  <c r="O142" i="25"/>
  <c r="O137" i="25"/>
  <c r="D61" i="25"/>
  <c r="D57" i="25"/>
  <c r="D53" i="25"/>
  <c r="D60" i="25"/>
  <c r="D56" i="25"/>
  <c r="D52" i="25"/>
  <c r="D59" i="25"/>
  <c r="D58" i="25"/>
  <c r="D55" i="25"/>
  <c r="D51" i="25"/>
  <c r="D47" i="25"/>
  <c r="D48" i="25"/>
  <c r="D45" i="25"/>
  <c r="D54" i="25"/>
  <c r="D49" i="25"/>
  <c r="D46" i="25"/>
  <c r="D50" i="25"/>
  <c r="D44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H58" i="25"/>
  <c r="H54" i="25"/>
  <c r="H61" i="25"/>
  <c r="H57" i="25"/>
  <c r="H53" i="25"/>
  <c r="H51" i="25"/>
  <c r="H56" i="25"/>
  <c r="H55" i="25"/>
  <c r="H60" i="25"/>
  <c r="H52" i="25"/>
  <c r="H48" i="25"/>
  <c r="H44" i="25"/>
  <c r="H50" i="25"/>
  <c r="H47" i="25"/>
  <c r="H45" i="25"/>
  <c r="H46" i="25"/>
  <c r="H118" i="25"/>
  <c r="H117" i="25"/>
  <c r="H116" i="25"/>
  <c r="H115" i="25"/>
  <c r="H114" i="25"/>
  <c r="H113" i="25"/>
  <c r="H112" i="25"/>
  <c r="H111" i="25"/>
  <c r="H110" i="25"/>
  <c r="H109" i="25"/>
  <c r="H108" i="25"/>
  <c r="H107" i="25"/>
  <c r="H106" i="25"/>
  <c r="H105" i="25"/>
  <c r="H104" i="25"/>
  <c r="H103" i="25"/>
  <c r="H102" i="25"/>
  <c r="H101" i="25"/>
  <c r="H59" i="25"/>
  <c r="H97" i="25" s="1"/>
  <c r="H49" i="25"/>
  <c r="L59" i="25"/>
  <c r="L55" i="25"/>
  <c r="L58" i="25"/>
  <c r="L54" i="25"/>
  <c r="L51" i="25"/>
  <c r="L61" i="25"/>
  <c r="L53" i="25"/>
  <c r="L60" i="25"/>
  <c r="L52" i="25"/>
  <c r="L57" i="25"/>
  <c r="L49" i="25"/>
  <c r="L45" i="25"/>
  <c r="L46" i="25"/>
  <c r="L56" i="25"/>
  <c r="L50" i="25"/>
  <c r="L47" i="25"/>
  <c r="L44" i="25"/>
  <c r="L48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D142" i="25"/>
  <c r="D141" i="25"/>
  <c r="D140" i="25"/>
  <c r="D139" i="25"/>
  <c r="D137" i="25"/>
  <c r="D136" i="25"/>
  <c r="D135" i="25"/>
  <c r="D134" i="25"/>
  <c r="D133" i="25"/>
  <c r="D132" i="25"/>
  <c r="D131" i="25"/>
  <c r="D130" i="25"/>
  <c r="D129" i="25"/>
  <c r="D128" i="25"/>
  <c r="D127" i="25"/>
  <c r="D126" i="25"/>
  <c r="D125" i="25"/>
  <c r="D124" i="25"/>
  <c r="D123" i="25"/>
  <c r="D122" i="25"/>
  <c r="D121" i="25"/>
  <c r="D120" i="25"/>
  <c r="H156" i="25"/>
  <c r="H155" i="25"/>
  <c r="H154" i="25"/>
  <c r="H153" i="25"/>
  <c r="H152" i="25"/>
  <c r="H151" i="25"/>
  <c r="H150" i="25"/>
  <c r="H149" i="25"/>
  <c r="H148" i="25"/>
  <c r="H147" i="25"/>
  <c r="H146" i="25"/>
  <c r="H145" i="25"/>
  <c r="H144" i="25"/>
  <c r="H143" i="25"/>
  <c r="H142" i="25"/>
  <c r="H141" i="25"/>
  <c r="H140" i="25"/>
  <c r="H139" i="25"/>
  <c r="H137" i="25"/>
  <c r="H136" i="25"/>
  <c r="H135" i="25"/>
  <c r="H134" i="25"/>
  <c r="H133" i="25"/>
  <c r="H132" i="25"/>
  <c r="H131" i="25"/>
  <c r="H130" i="25"/>
  <c r="H129" i="25"/>
  <c r="H128" i="25"/>
  <c r="H127" i="25"/>
  <c r="H126" i="25"/>
  <c r="H125" i="25"/>
  <c r="H124" i="25"/>
  <c r="H123" i="25"/>
  <c r="H122" i="25"/>
  <c r="H121" i="25"/>
  <c r="H120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F8" i="25"/>
  <c r="F9" i="25" s="1"/>
  <c r="N8" i="25"/>
  <c r="L8" i="25"/>
  <c r="O34" i="25"/>
  <c r="N34" i="25"/>
  <c r="L41" i="25"/>
  <c r="D41" i="25"/>
  <c r="H41" i="25"/>
  <c r="E5" i="25"/>
  <c r="E41" i="25"/>
  <c r="I41" i="25"/>
  <c r="M5" i="25"/>
  <c r="M41" i="25"/>
  <c r="F41" i="25"/>
  <c r="J41" i="25"/>
  <c r="N5" i="25"/>
  <c r="N22" i="25" s="1"/>
  <c r="N23" i="25" s="1"/>
  <c r="N24" i="25" s="1"/>
  <c r="N25" i="25" s="1"/>
  <c r="N41" i="25"/>
  <c r="G41" i="25"/>
  <c r="K41" i="25"/>
  <c r="O41" i="25"/>
  <c r="L29" i="25"/>
  <c r="C6" i="23"/>
  <c r="K8" i="25"/>
  <c r="K9" i="25" s="1"/>
  <c r="F5" i="25"/>
  <c r="M34" i="25"/>
  <c r="M35" i="25"/>
  <c r="F28" i="25"/>
  <c r="M28" i="25"/>
  <c r="J29" i="25"/>
  <c r="J5" i="25"/>
  <c r="O8" i="25"/>
  <c r="J28" i="25"/>
  <c r="L28" i="25"/>
  <c r="M29" i="25"/>
  <c r="F34" i="25"/>
  <c r="K29" i="25"/>
  <c r="G28" i="25"/>
  <c r="L5" i="25"/>
  <c r="L22" i="25" s="1"/>
  <c r="L23" i="25" s="1"/>
  <c r="L24" i="25" s="1"/>
  <c r="L25" i="25" s="1"/>
  <c r="M8" i="25"/>
  <c r="I8" i="25"/>
  <c r="I9" i="25" s="1"/>
  <c r="E8" i="25"/>
  <c r="E9" i="25" s="1"/>
  <c r="F29" i="25"/>
  <c r="H5" i="25"/>
  <c r="H29" i="25"/>
  <c r="H28" i="25"/>
  <c r="D8" i="25"/>
  <c r="D9" i="25" s="1"/>
  <c r="E34" i="25"/>
  <c r="D5" i="25"/>
  <c r="O5" i="25"/>
  <c r="O22" i="25" s="1"/>
  <c r="O23" i="25" s="1"/>
  <c r="O24" i="25" s="1"/>
  <c r="O25" i="25" s="1"/>
  <c r="O28" i="25"/>
  <c r="L35" i="25"/>
  <c r="E35" i="25"/>
  <c r="O29" i="25"/>
  <c r="K28" i="25"/>
  <c r="H8" i="25"/>
  <c r="H9" i="25" s="1"/>
  <c r="I35" i="25"/>
  <c r="I34" i="25"/>
  <c r="G29" i="25"/>
  <c r="K5" i="25"/>
  <c r="K22" i="25" s="1"/>
  <c r="K23" i="25" s="1"/>
  <c r="K24" i="25" s="1"/>
  <c r="K25" i="25" s="1"/>
  <c r="K34" i="25"/>
  <c r="K35" i="25"/>
  <c r="O35" i="25"/>
  <c r="I28" i="25"/>
  <c r="E29" i="25"/>
  <c r="E28" i="25"/>
  <c r="N35" i="25"/>
  <c r="G35" i="25"/>
  <c r="F35" i="25"/>
  <c r="C7" i="23"/>
  <c r="J34" i="25"/>
  <c r="J8" i="25"/>
  <c r="I5" i="25"/>
  <c r="I29" i="25"/>
  <c r="N29" i="25"/>
  <c r="N28" i="25"/>
  <c r="J35" i="25"/>
  <c r="H34" i="25"/>
  <c r="H35" i="25"/>
  <c r="G8" i="25"/>
  <c r="G34" i="25"/>
  <c r="G5" i="25"/>
  <c r="G22" i="25" s="1"/>
  <c r="G23" i="25" s="1"/>
  <c r="G24" i="25" s="1"/>
  <c r="G25" i="25" s="1"/>
  <c r="L34" i="25"/>
  <c r="L92" i="25" l="1"/>
  <c r="H82" i="25"/>
  <c r="O87" i="25"/>
  <c r="O83" i="25"/>
  <c r="O98" i="25"/>
  <c r="N37" i="25"/>
  <c r="Q141" i="25"/>
  <c r="P141" i="25"/>
  <c r="P145" i="25"/>
  <c r="Q145" i="25"/>
  <c r="P149" i="25"/>
  <c r="Q149" i="25"/>
  <c r="H69" i="25"/>
  <c r="H73" i="25"/>
  <c r="H77" i="25"/>
  <c r="D84" i="25"/>
  <c r="Q46" i="25"/>
  <c r="Q48" i="25"/>
  <c r="Q58" i="25"/>
  <c r="Q60" i="25"/>
  <c r="G84" i="25"/>
  <c r="G92" i="25"/>
  <c r="J87" i="25"/>
  <c r="P142" i="25"/>
  <c r="Q142" i="25"/>
  <c r="P146" i="25"/>
  <c r="Q146" i="25"/>
  <c r="P150" i="25"/>
  <c r="Q150" i="25"/>
  <c r="L88" i="25"/>
  <c r="L96" i="25"/>
  <c r="H86" i="25"/>
  <c r="H94" i="25"/>
  <c r="Q49" i="25"/>
  <c r="Q47" i="25"/>
  <c r="Q59" i="25"/>
  <c r="Q53" i="25"/>
  <c r="O86" i="25"/>
  <c r="K90" i="25"/>
  <c r="N84" i="25"/>
  <c r="Q143" i="25"/>
  <c r="P143" i="25"/>
  <c r="P147" i="25"/>
  <c r="Q147" i="25"/>
  <c r="Q151" i="25"/>
  <c r="P151" i="25"/>
  <c r="Q44" i="25"/>
  <c r="Q54" i="25"/>
  <c r="Q51" i="25"/>
  <c r="Q52" i="25"/>
  <c r="Q57" i="25"/>
  <c r="Q140" i="25"/>
  <c r="P140" i="25"/>
  <c r="Q144" i="25"/>
  <c r="P144" i="25"/>
  <c r="Q148" i="25"/>
  <c r="P148" i="25"/>
  <c r="Q152" i="25"/>
  <c r="P152" i="25"/>
  <c r="L84" i="25"/>
  <c r="H98" i="25"/>
  <c r="D88" i="25"/>
  <c r="Q50" i="25"/>
  <c r="Q45" i="25"/>
  <c r="Q55" i="25"/>
  <c r="Q56" i="25"/>
  <c r="Q61" i="25"/>
  <c r="O94" i="25"/>
  <c r="K96" i="25"/>
  <c r="G97" i="25"/>
  <c r="F86" i="25"/>
  <c r="L83" i="25"/>
  <c r="H65" i="25"/>
  <c r="Q120" i="25"/>
  <c r="P120" i="25"/>
  <c r="Q132" i="25"/>
  <c r="P132" i="25"/>
  <c r="Q153" i="25"/>
  <c r="P153" i="25"/>
  <c r="Q101" i="25"/>
  <c r="P101" i="25"/>
  <c r="Q105" i="25"/>
  <c r="P105" i="25"/>
  <c r="Q109" i="25"/>
  <c r="P109" i="25"/>
  <c r="Q113" i="25"/>
  <c r="P113" i="25"/>
  <c r="Q117" i="25"/>
  <c r="P117" i="25"/>
  <c r="Q128" i="25"/>
  <c r="P128" i="25"/>
  <c r="Q121" i="25"/>
  <c r="P121" i="25"/>
  <c r="Q129" i="25"/>
  <c r="P129" i="25"/>
  <c r="P137" i="25"/>
  <c r="Q137" i="25"/>
  <c r="P154" i="25"/>
  <c r="Q154" i="25"/>
  <c r="Q102" i="25"/>
  <c r="P102" i="25"/>
  <c r="Q106" i="25"/>
  <c r="P106" i="25"/>
  <c r="Q110" i="25"/>
  <c r="P110" i="25"/>
  <c r="Q114" i="25"/>
  <c r="P114" i="25"/>
  <c r="Q118" i="25"/>
  <c r="P118" i="25"/>
  <c r="O84" i="25"/>
  <c r="K99" i="25"/>
  <c r="G82" i="25"/>
  <c r="Q136" i="25"/>
  <c r="P136" i="25"/>
  <c r="Q125" i="25"/>
  <c r="P125" i="25"/>
  <c r="Q133" i="25"/>
  <c r="P133" i="25"/>
  <c r="Q122" i="25"/>
  <c r="P122" i="25"/>
  <c r="Q126" i="25"/>
  <c r="P126" i="25"/>
  <c r="Q130" i="25"/>
  <c r="P130" i="25"/>
  <c r="Q134" i="25"/>
  <c r="P134" i="25"/>
  <c r="Q139" i="25"/>
  <c r="P139" i="25"/>
  <c r="Q155" i="25"/>
  <c r="P155" i="25"/>
  <c r="Q103" i="25"/>
  <c r="P103" i="25"/>
  <c r="Q107" i="25"/>
  <c r="P107" i="25"/>
  <c r="Q111" i="25"/>
  <c r="P111" i="25"/>
  <c r="Q115" i="25"/>
  <c r="P115" i="25"/>
  <c r="Q124" i="25"/>
  <c r="P124" i="25"/>
  <c r="Q123" i="25"/>
  <c r="P123" i="25"/>
  <c r="Q127" i="25"/>
  <c r="P127" i="25"/>
  <c r="Q131" i="25"/>
  <c r="P131" i="25"/>
  <c r="Q135" i="25"/>
  <c r="P135" i="25"/>
  <c r="Q156" i="25"/>
  <c r="P156" i="25"/>
  <c r="L82" i="25"/>
  <c r="L90" i="25"/>
  <c r="H64" i="25"/>
  <c r="H68" i="25"/>
  <c r="H72" i="25"/>
  <c r="H76" i="25"/>
  <c r="H80" i="25"/>
  <c r="H88" i="25"/>
  <c r="P104" i="25"/>
  <c r="Q104" i="25"/>
  <c r="Q108" i="25"/>
  <c r="P108" i="25"/>
  <c r="Q112" i="25"/>
  <c r="P112" i="25"/>
  <c r="Q116" i="25"/>
  <c r="P116" i="25"/>
  <c r="D83" i="25"/>
  <c r="D94" i="25"/>
  <c r="O72" i="25"/>
  <c r="O80" i="25"/>
  <c r="O71" i="25"/>
  <c r="O96" i="25"/>
  <c r="K74" i="25"/>
  <c r="K78" i="25"/>
  <c r="K64" i="25"/>
  <c r="K72" i="25"/>
  <c r="K79" i="25"/>
  <c r="K86" i="25"/>
  <c r="G70" i="25"/>
  <c r="G79" i="25"/>
  <c r="G80" i="25"/>
  <c r="G86" i="25"/>
  <c r="G88" i="25"/>
  <c r="G91" i="25"/>
  <c r="G95" i="25"/>
  <c r="L70" i="25"/>
  <c r="L78" i="25"/>
  <c r="L97" i="25"/>
  <c r="L63" i="25"/>
  <c r="L71" i="25"/>
  <c r="L75" i="25"/>
  <c r="L98" i="25"/>
  <c r="L64" i="25"/>
  <c r="L68" i="25"/>
  <c r="L72" i="25"/>
  <c r="L76" i="25"/>
  <c r="L80" i="25"/>
  <c r="L87" i="25"/>
  <c r="L91" i="25"/>
  <c r="H66" i="25"/>
  <c r="H70" i="25"/>
  <c r="H74" i="25"/>
  <c r="H78" i="25"/>
  <c r="H83" i="25"/>
  <c r="H99" i="25"/>
  <c r="D64" i="25"/>
  <c r="D68" i="25"/>
  <c r="D72" i="25"/>
  <c r="D76" i="25"/>
  <c r="D80" i="25"/>
  <c r="D87" i="25"/>
  <c r="D85" i="25"/>
  <c r="P59" i="25"/>
  <c r="D97" i="25"/>
  <c r="D91" i="25"/>
  <c r="L66" i="25"/>
  <c r="L74" i="25"/>
  <c r="L89" i="25"/>
  <c r="L67" i="25"/>
  <c r="L79" i="25"/>
  <c r="L85" i="25"/>
  <c r="H87" i="25"/>
  <c r="L65" i="25"/>
  <c r="L69" i="25"/>
  <c r="L73" i="25"/>
  <c r="L77" i="25"/>
  <c r="H91" i="25"/>
  <c r="H96" i="25"/>
  <c r="D66" i="25"/>
  <c r="D70" i="25"/>
  <c r="D74" i="25"/>
  <c r="D78" i="25"/>
  <c r="D93" i="25"/>
  <c r="D99" i="25"/>
  <c r="P61" i="25"/>
  <c r="O76" i="25"/>
  <c r="O69" i="25"/>
  <c r="O88" i="25"/>
  <c r="O99" i="25"/>
  <c r="K93" i="25"/>
  <c r="K98" i="25"/>
  <c r="G75" i="25"/>
  <c r="H84" i="25"/>
  <c r="H93" i="25"/>
  <c r="H95" i="25"/>
  <c r="D63" i="25"/>
  <c r="D67" i="25"/>
  <c r="D71" i="25"/>
  <c r="D75" i="25"/>
  <c r="D79" i="25"/>
  <c r="D86" i="25"/>
  <c r="D96" i="25"/>
  <c r="P58" i="25"/>
  <c r="D98" i="25"/>
  <c r="P60" i="25"/>
  <c r="O65" i="25"/>
  <c r="O73" i="25"/>
  <c r="O77" i="25"/>
  <c r="O70" i="25"/>
  <c r="O92" i="25"/>
  <c r="O89" i="25"/>
  <c r="K68" i="25"/>
  <c r="K75" i="25"/>
  <c r="K80" i="25"/>
  <c r="K65" i="25"/>
  <c r="K63" i="25"/>
  <c r="K87" i="25"/>
  <c r="K84" i="25"/>
  <c r="K91" i="25"/>
  <c r="K97" i="25"/>
  <c r="G63" i="25"/>
  <c r="G71" i="25"/>
  <c r="G76" i="25"/>
  <c r="G67" i="25"/>
  <c r="G66" i="25"/>
  <c r="G98" i="25"/>
  <c r="G99" i="25"/>
  <c r="N64" i="25"/>
  <c r="N71" i="25"/>
  <c r="N70" i="25"/>
  <c r="N72" i="25"/>
  <c r="N73" i="25"/>
  <c r="N85" i="25"/>
  <c r="N86" i="25"/>
  <c r="N88" i="25"/>
  <c r="N95" i="25"/>
  <c r="J67" i="25"/>
  <c r="J70" i="25"/>
  <c r="J69" i="25"/>
  <c r="J79" i="25"/>
  <c r="J76" i="25"/>
  <c r="J89" i="25"/>
  <c r="J92" i="25"/>
  <c r="J98" i="25"/>
  <c r="F70" i="25"/>
  <c r="F73" i="25"/>
  <c r="F68" i="25"/>
  <c r="F66" i="25"/>
  <c r="F75" i="25"/>
  <c r="F82" i="25"/>
  <c r="F87" i="25"/>
  <c r="F89" i="25"/>
  <c r="F97" i="25"/>
  <c r="M63" i="25"/>
  <c r="M67" i="25"/>
  <c r="M71" i="25"/>
  <c r="M75" i="25"/>
  <c r="M79" i="25"/>
  <c r="M84" i="25"/>
  <c r="M88" i="25"/>
  <c r="M92" i="25"/>
  <c r="M96" i="25"/>
  <c r="I63" i="25"/>
  <c r="I67" i="25"/>
  <c r="I71" i="25"/>
  <c r="I75" i="25"/>
  <c r="I79" i="25"/>
  <c r="I84" i="25"/>
  <c r="I88" i="25"/>
  <c r="I92" i="25"/>
  <c r="I96" i="25"/>
  <c r="E63" i="25"/>
  <c r="E67" i="25"/>
  <c r="E71" i="25"/>
  <c r="E75" i="25"/>
  <c r="E79" i="25"/>
  <c r="E84" i="25"/>
  <c r="E88" i="25"/>
  <c r="E92" i="25"/>
  <c r="E96" i="25"/>
  <c r="O66" i="25"/>
  <c r="O74" i="25"/>
  <c r="O78" i="25"/>
  <c r="O63" i="25"/>
  <c r="O85" i="25"/>
  <c r="O97" i="25"/>
  <c r="O91" i="25"/>
  <c r="K69" i="25"/>
  <c r="K76" i="25"/>
  <c r="K66" i="25"/>
  <c r="K67" i="25"/>
  <c r="K95" i="25"/>
  <c r="K88" i="25"/>
  <c r="G64" i="25"/>
  <c r="G72" i="25"/>
  <c r="G77" i="25"/>
  <c r="G68" i="25"/>
  <c r="G69" i="25"/>
  <c r="G83" i="25"/>
  <c r="G94" i="25"/>
  <c r="G96" i="25"/>
  <c r="N80" i="25"/>
  <c r="N75" i="25"/>
  <c r="N74" i="25"/>
  <c r="N76" i="25"/>
  <c r="N77" i="25"/>
  <c r="N94" i="25"/>
  <c r="N90" i="25"/>
  <c r="N99" i="25"/>
  <c r="J71" i="25"/>
  <c r="J74" i="25"/>
  <c r="J73" i="25"/>
  <c r="J64" i="25"/>
  <c r="J80" i="25"/>
  <c r="J83" i="25"/>
  <c r="J96" i="25"/>
  <c r="J93" i="25"/>
  <c r="J91" i="25"/>
  <c r="F78" i="25"/>
  <c r="F77" i="25"/>
  <c r="F72" i="25"/>
  <c r="F63" i="25"/>
  <c r="F79" i="25"/>
  <c r="F85" i="25"/>
  <c r="F84" i="25"/>
  <c r="F95" i="25"/>
  <c r="F90" i="25"/>
  <c r="M64" i="25"/>
  <c r="M68" i="25"/>
  <c r="M72" i="25"/>
  <c r="M76" i="25"/>
  <c r="M80" i="25"/>
  <c r="M85" i="25"/>
  <c r="M89" i="25"/>
  <c r="M93" i="25"/>
  <c r="M97" i="25"/>
  <c r="I64" i="25"/>
  <c r="I68" i="25"/>
  <c r="I72" i="25"/>
  <c r="I76" i="25"/>
  <c r="I80" i="25"/>
  <c r="I85" i="25"/>
  <c r="I89" i="25"/>
  <c r="I93" i="25"/>
  <c r="I97" i="25"/>
  <c r="E64" i="25"/>
  <c r="E68" i="25"/>
  <c r="E72" i="25"/>
  <c r="E76" i="25"/>
  <c r="E80" i="25"/>
  <c r="E85" i="25"/>
  <c r="E89" i="25"/>
  <c r="E93" i="25"/>
  <c r="E97" i="25"/>
  <c r="L86" i="25"/>
  <c r="L94" i="25"/>
  <c r="L95" i="25"/>
  <c r="L99" i="25"/>
  <c r="L93" i="25"/>
  <c r="H63" i="25"/>
  <c r="H67" i="25"/>
  <c r="H71" i="25"/>
  <c r="H75" i="25"/>
  <c r="H79" i="25"/>
  <c r="H85" i="25"/>
  <c r="H90" i="25"/>
  <c r="H89" i="25"/>
  <c r="H92" i="25"/>
  <c r="D65" i="25"/>
  <c r="D69" i="25"/>
  <c r="D73" i="25"/>
  <c r="D77" i="25"/>
  <c r="D82" i="25"/>
  <c r="D92" i="25"/>
  <c r="D89" i="25"/>
  <c r="D90" i="25"/>
  <c r="D95" i="25"/>
  <c r="O67" i="25"/>
  <c r="O75" i="25"/>
  <c r="O79" i="25"/>
  <c r="O68" i="25"/>
  <c r="O64" i="25"/>
  <c r="O82" i="25"/>
  <c r="O93" i="25"/>
  <c r="O90" i="25"/>
  <c r="O95" i="25"/>
  <c r="K73" i="25"/>
  <c r="K77" i="25"/>
  <c r="K82" i="25"/>
  <c r="K71" i="25"/>
  <c r="K70" i="25"/>
  <c r="K83" i="25"/>
  <c r="K89" i="25"/>
  <c r="K92" i="25"/>
  <c r="K94" i="25"/>
  <c r="G65" i="25"/>
  <c r="G74" i="25"/>
  <c r="G78" i="25"/>
  <c r="G73" i="25"/>
  <c r="G90" i="25"/>
  <c r="G85" i="25"/>
  <c r="G87" i="25"/>
  <c r="G89" i="25"/>
  <c r="G93" i="25"/>
  <c r="N63" i="25"/>
  <c r="N79" i="25"/>
  <c r="N78" i="25"/>
  <c r="N65" i="25"/>
  <c r="N93" i="25"/>
  <c r="N87" i="25"/>
  <c r="N89" i="25"/>
  <c r="N98" i="25"/>
  <c r="N92" i="25"/>
  <c r="J75" i="25"/>
  <c r="J78" i="25"/>
  <c r="J77" i="25"/>
  <c r="J68" i="25"/>
  <c r="J88" i="25"/>
  <c r="J86" i="25"/>
  <c r="J85" i="25"/>
  <c r="J90" i="25"/>
  <c r="J95" i="25"/>
  <c r="F65" i="25"/>
  <c r="F74" i="25"/>
  <c r="F76" i="25"/>
  <c r="F67" i="25"/>
  <c r="F83" i="25"/>
  <c r="F91" i="25"/>
  <c r="F88" i="25"/>
  <c r="F96" i="25"/>
  <c r="F94" i="25"/>
  <c r="M65" i="25"/>
  <c r="M69" i="25"/>
  <c r="M73" i="25"/>
  <c r="M77" i="25"/>
  <c r="M82" i="25"/>
  <c r="M86" i="25"/>
  <c r="M90" i="25"/>
  <c r="M94" i="25"/>
  <c r="M98" i="25"/>
  <c r="I65" i="25"/>
  <c r="I69" i="25"/>
  <c r="I73" i="25"/>
  <c r="I77" i="25"/>
  <c r="I82" i="25"/>
  <c r="I86" i="25"/>
  <c r="I90" i="25"/>
  <c r="I94" i="25"/>
  <c r="I98" i="25"/>
  <c r="E65" i="25"/>
  <c r="E69" i="25"/>
  <c r="E73" i="25"/>
  <c r="E77" i="25"/>
  <c r="E82" i="25"/>
  <c r="E86" i="25"/>
  <c r="E90" i="25"/>
  <c r="E94" i="25"/>
  <c r="E98" i="25"/>
  <c r="N67" i="25"/>
  <c r="N66" i="25"/>
  <c r="N68" i="25"/>
  <c r="N69" i="25"/>
  <c r="N83" i="25"/>
  <c r="N82" i="25"/>
  <c r="N97" i="25"/>
  <c r="N91" i="25"/>
  <c r="N96" i="25"/>
  <c r="J66" i="25"/>
  <c r="J65" i="25"/>
  <c r="J63" i="25"/>
  <c r="J72" i="25"/>
  <c r="J84" i="25"/>
  <c r="J82" i="25"/>
  <c r="J97" i="25"/>
  <c r="J94" i="25"/>
  <c r="J99" i="25"/>
  <c r="F69" i="25"/>
  <c r="F64" i="25"/>
  <c r="F80" i="25"/>
  <c r="F71" i="25"/>
  <c r="F99" i="25"/>
  <c r="F92" i="25"/>
  <c r="F93" i="25"/>
  <c r="F98" i="25"/>
  <c r="M66" i="25"/>
  <c r="M70" i="25"/>
  <c r="M74" i="25"/>
  <c r="M78" i="25"/>
  <c r="M83" i="25"/>
  <c r="M87" i="25"/>
  <c r="M91" i="25"/>
  <c r="M95" i="25"/>
  <c r="M99" i="25"/>
  <c r="I66" i="25"/>
  <c r="I70" i="25"/>
  <c r="I74" i="25"/>
  <c r="I78" i="25"/>
  <c r="I83" i="25"/>
  <c r="I87" i="25"/>
  <c r="I91" i="25"/>
  <c r="I95" i="25"/>
  <c r="I99" i="25"/>
  <c r="E66" i="25"/>
  <c r="E70" i="25"/>
  <c r="E74" i="25"/>
  <c r="E78" i="25"/>
  <c r="E83" i="25"/>
  <c r="E87" i="25"/>
  <c r="E91" i="25"/>
  <c r="E95" i="25"/>
  <c r="E99" i="25"/>
  <c r="P51" i="25"/>
  <c r="P56" i="25"/>
  <c r="P57" i="25"/>
  <c r="P45" i="25"/>
  <c r="P49" i="25"/>
  <c r="P52" i="25"/>
  <c r="P48" i="25"/>
  <c r="P54" i="25"/>
  <c r="P44" i="25"/>
  <c r="P53" i="25"/>
  <c r="P47" i="25"/>
  <c r="P50" i="25"/>
  <c r="P46" i="25"/>
  <c r="P55" i="25"/>
  <c r="J6" i="25"/>
  <c r="J22" i="25"/>
  <c r="J23" i="25" s="1"/>
  <c r="J24" i="25" s="1"/>
  <c r="J25" i="25" s="1"/>
  <c r="F6" i="25"/>
  <c r="F22" i="25"/>
  <c r="F23" i="25" s="1"/>
  <c r="F24" i="25" s="1"/>
  <c r="F25" i="25" s="1"/>
  <c r="M6" i="25"/>
  <c r="M22" i="25"/>
  <c r="M23" i="25" s="1"/>
  <c r="M24" i="25" s="1"/>
  <c r="M25" i="25" s="1"/>
  <c r="E6" i="25"/>
  <c r="E22" i="25"/>
  <c r="E23" i="25" s="1"/>
  <c r="E24" i="25" s="1"/>
  <c r="E25" i="25" s="1"/>
  <c r="I6" i="25"/>
  <c r="I22" i="25"/>
  <c r="I23" i="25" s="1"/>
  <c r="I24" i="25" s="1"/>
  <c r="I25" i="25" s="1"/>
  <c r="D6" i="25"/>
  <c r="D22" i="25"/>
  <c r="D23" i="25" s="1"/>
  <c r="D24" i="25" s="1"/>
  <c r="D25" i="25" s="1"/>
  <c r="H6" i="25"/>
  <c r="H22" i="25"/>
  <c r="H23" i="25" s="1"/>
  <c r="H24" i="25" s="1"/>
  <c r="H25" i="25" s="1"/>
  <c r="N30" i="25"/>
  <c r="O9" i="25"/>
  <c r="O10" i="25"/>
  <c r="O37" i="25"/>
  <c r="O36" i="25"/>
  <c r="O31" i="25"/>
  <c r="O6" i="25"/>
  <c r="O30" i="25"/>
  <c r="N10" i="25"/>
  <c r="N31" i="25"/>
  <c r="N6" i="25"/>
  <c r="N9" i="25"/>
  <c r="O39" i="25" s="1"/>
  <c r="N36" i="25"/>
  <c r="M10" i="25"/>
  <c r="M31" i="25"/>
  <c r="M36" i="25"/>
  <c r="M9" i="25"/>
  <c r="M37" i="25"/>
  <c r="M30" i="25"/>
  <c r="L10" i="25"/>
  <c r="L37" i="25"/>
  <c r="L36" i="25"/>
  <c r="L9" i="25"/>
  <c r="L30" i="25"/>
  <c r="L31" i="25"/>
  <c r="L6" i="25"/>
  <c r="K36" i="25"/>
  <c r="K31" i="25"/>
  <c r="K37" i="25"/>
  <c r="K6" i="25"/>
  <c r="K30" i="25"/>
  <c r="K10" i="25"/>
  <c r="J37" i="25"/>
  <c r="J36" i="25"/>
  <c r="J9" i="25"/>
  <c r="K38" i="25" s="1"/>
  <c r="J32" i="25"/>
  <c r="J10" i="25"/>
  <c r="J31" i="25"/>
  <c r="J30" i="25"/>
  <c r="F30" i="25"/>
  <c r="I38" i="25"/>
  <c r="F10" i="25"/>
  <c r="G30" i="25"/>
  <c r="F31" i="25"/>
  <c r="I36" i="25"/>
  <c r="H10" i="25"/>
  <c r="I39" i="25"/>
  <c r="D10" i="25"/>
  <c r="F37" i="25"/>
  <c r="E36" i="25"/>
  <c r="E30" i="25"/>
  <c r="F36" i="25"/>
  <c r="E37" i="25"/>
  <c r="E31" i="25"/>
  <c r="I10" i="25"/>
  <c r="I37" i="25"/>
  <c r="E10" i="25"/>
  <c r="I30" i="25"/>
  <c r="F39" i="25"/>
  <c r="H30" i="25"/>
  <c r="H31" i="25"/>
  <c r="G6" i="25"/>
  <c r="F38" i="25"/>
  <c r="G36" i="25"/>
  <c r="H36" i="25"/>
  <c r="H37" i="25"/>
  <c r="G37" i="25"/>
  <c r="G9" i="25"/>
  <c r="G10" i="25"/>
  <c r="G31" i="25"/>
  <c r="E38" i="25"/>
  <c r="E39" i="25"/>
  <c r="I31" i="25"/>
  <c r="P84" i="25" l="1"/>
  <c r="E33" i="25"/>
  <c r="P88" i="25"/>
  <c r="P69" i="25"/>
  <c r="P71" i="25"/>
  <c r="P85" i="25"/>
  <c r="P95" i="25"/>
  <c r="P82" i="25"/>
  <c r="P65" i="25"/>
  <c r="P86" i="25"/>
  <c r="P67" i="25"/>
  <c r="P74" i="25"/>
  <c r="P91" i="25"/>
  <c r="P87" i="25"/>
  <c r="P68" i="25"/>
  <c r="P83" i="25"/>
  <c r="P89" i="25"/>
  <c r="P92" i="25"/>
  <c r="P96" i="25"/>
  <c r="P78" i="25"/>
  <c r="P72" i="25"/>
  <c r="P90" i="25"/>
  <c r="P77" i="25"/>
  <c r="P98" i="25"/>
  <c r="P79" i="25"/>
  <c r="P63" i="25"/>
  <c r="P99" i="25"/>
  <c r="P70" i="25"/>
  <c r="P97" i="25"/>
  <c r="P80" i="25"/>
  <c r="P64" i="25"/>
  <c r="P73" i="25"/>
  <c r="P75" i="25"/>
  <c r="P93" i="25"/>
  <c r="P66" i="25"/>
  <c r="P76" i="25"/>
  <c r="P94" i="25"/>
  <c r="E32" i="25"/>
  <c r="F32" i="25"/>
  <c r="F33" i="25"/>
  <c r="N32" i="25"/>
  <c r="M33" i="25"/>
  <c r="K33" i="25"/>
  <c r="I40" i="25"/>
  <c r="F40" i="25"/>
  <c r="I33" i="25"/>
  <c r="J33" i="25"/>
  <c r="H32" i="25"/>
  <c r="I32" i="25"/>
  <c r="O40" i="25"/>
  <c r="N39" i="25"/>
  <c r="O38" i="25"/>
  <c r="O32" i="25"/>
  <c r="O33" i="25"/>
  <c r="N33" i="25"/>
  <c r="N40" i="25"/>
  <c r="M40" i="25"/>
  <c r="N38" i="25"/>
  <c r="M39" i="25"/>
  <c r="M38" i="25"/>
  <c r="M32" i="25"/>
  <c r="L40" i="25"/>
  <c r="L38" i="25"/>
  <c r="L39" i="25"/>
  <c r="L32" i="25"/>
  <c r="L33" i="25"/>
  <c r="K39" i="25"/>
  <c r="K32" i="25"/>
  <c r="K40" i="25"/>
  <c r="J39" i="25"/>
  <c r="J38" i="25"/>
  <c r="J40" i="25"/>
  <c r="G40" i="25"/>
  <c r="G32" i="25"/>
  <c r="H33" i="25"/>
  <c r="G33" i="25"/>
  <c r="E40" i="25"/>
  <c r="H40" i="25"/>
  <c r="G38" i="25"/>
  <c r="G39" i="25"/>
  <c r="H38" i="25"/>
  <c r="H39" i="25"/>
</calcChain>
</file>

<file path=xl/sharedStrings.xml><?xml version="1.0" encoding="utf-8"?>
<sst xmlns="http://schemas.openxmlformats.org/spreadsheetml/2006/main" count="438" uniqueCount="199">
  <si>
    <t>出品日</t>
  </si>
  <si>
    <t>タイトル</t>
  </si>
  <si>
    <t>ステータス</t>
  </si>
  <si>
    <t>ジャンル</t>
  </si>
  <si>
    <t>原価</t>
  </si>
  <si>
    <t>設定回数</t>
  </si>
  <si>
    <t>設定日数</t>
  </si>
  <si>
    <t>出品1</t>
  </si>
  <si>
    <t>出品2</t>
  </si>
  <si>
    <t>出品3</t>
  </si>
  <si>
    <t>出品4</t>
  </si>
  <si>
    <t>出品5</t>
  </si>
  <si>
    <t>出品6</t>
  </si>
  <si>
    <t>出品7</t>
  </si>
  <si>
    <t>出品8</t>
  </si>
  <si>
    <t>落札金額</t>
  </si>
  <si>
    <t>配送料</t>
  </si>
  <si>
    <t>入金日</t>
  </si>
  <si>
    <t>売上日</t>
  </si>
  <si>
    <t>備考</t>
  </si>
  <si>
    <t>名前</t>
  </si>
  <si>
    <t>入金額(売上）</t>
  </si>
  <si>
    <t>出品月</t>
  </si>
  <si>
    <t>売上月</t>
  </si>
  <si>
    <t>工具</t>
  </si>
  <si>
    <t>家電</t>
  </si>
  <si>
    <t>ホビー</t>
  </si>
  <si>
    <t>ブランド</t>
  </si>
  <si>
    <t>家具</t>
  </si>
  <si>
    <t>スポーツアウトドア</t>
  </si>
  <si>
    <t>楽器</t>
  </si>
  <si>
    <t>金券</t>
  </si>
  <si>
    <t>美容・健康</t>
  </si>
  <si>
    <t>送料</t>
  </si>
  <si>
    <t>売上点数</t>
  </si>
  <si>
    <t>出品点数</t>
  </si>
  <si>
    <t>合計 / 配送料</t>
  </si>
  <si>
    <t>(空白)</t>
  </si>
  <si>
    <t>行ラベル</t>
  </si>
  <si>
    <t>総計</t>
  </si>
  <si>
    <t>データの個数 / 入金額(売上）</t>
  </si>
  <si>
    <t>合計 / 入金額(売上）</t>
  </si>
  <si>
    <t>データの個数 / タイトル</t>
  </si>
  <si>
    <t>売上</t>
    <phoneticPr fontId="5"/>
  </si>
  <si>
    <t>出品月別売上</t>
    <rPh sb="0" eb="2">
      <t>シュッピン</t>
    </rPh>
    <rPh sb="2" eb="4">
      <t>ツキベツ</t>
    </rPh>
    <rPh sb="4" eb="6">
      <t>ウリアゲ</t>
    </rPh>
    <phoneticPr fontId="5"/>
  </si>
  <si>
    <t>合計 / 出品1</t>
  </si>
  <si>
    <t>出品日別出品金額</t>
    <rPh sb="0" eb="2">
      <t>シュッピン</t>
    </rPh>
    <rPh sb="2" eb="3">
      <t>ヒ</t>
    </rPh>
    <rPh sb="3" eb="4">
      <t>ベツ</t>
    </rPh>
    <rPh sb="4" eb="6">
      <t>シュッピン</t>
    </rPh>
    <rPh sb="6" eb="8">
      <t>キンガク</t>
    </rPh>
    <phoneticPr fontId="5"/>
  </si>
  <si>
    <t>日別売上金額</t>
    <rPh sb="0" eb="1">
      <t>ヒ</t>
    </rPh>
    <rPh sb="1" eb="2">
      <t>ベツ</t>
    </rPh>
    <rPh sb="2" eb="4">
      <t>ウリアゲ</t>
    </rPh>
    <rPh sb="4" eb="6">
      <t>キンガク</t>
    </rPh>
    <phoneticPr fontId="5"/>
  </si>
  <si>
    <t>月別売上</t>
    <rPh sb="0" eb="2">
      <t>ツキベツ</t>
    </rPh>
    <rPh sb="2" eb="4">
      <t>ウリアゲ</t>
    </rPh>
    <phoneticPr fontId="5"/>
  </si>
  <si>
    <t>日別出品数</t>
    <rPh sb="0" eb="1">
      <t>ヒ</t>
    </rPh>
    <rPh sb="1" eb="2">
      <t>ベツ</t>
    </rPh>
    <rPh sb="2" eb="4">
      <t>シュッピン</t>
    </rPh>
    <rPh sb="4" eb="5">
      <t>スウ</t>
    </rPh>
    <phoneticPr fontId="5"/>
  </si>
  <si>
    <t>売上年</t>
    <rPh sb="0" eb="2">
      <t>ウリアゲ</t>
    </rPh>
    <rPh sb="2" eb="3">
      <t>ネン</t>
    </rPh>
    <phoneticPr fontId="5"/>
  </si>
  <si>
    <t>売上月</t>
    <rPh sb="0" eb="2">
      <t>ウリアゲ</t>
    </rPh>
    <rPh sb="2" eb="3">
      <t>ツキ</t>
    </rPh>
    <phoneticPr fontId="5"/>
  </si>
  <si>
    <t>検索用</t>
    <rPh sb="0" eb="2">
      <t>ケンサク</t>
    </rPh>
    <rPh sb="2" eb="3">
      <t>ヨウ</t>
    </rPh>
    <phoneticPr fontId="5"/>
  </si>
  <si>
    <t>月別売上一覧表示</t>
    <rPh sb="0" eb="2">
      <t>ツキベツ</t>
    </rPh>
    <rPh sb="2" eb="4">
      <t>ウリアゲ</t>
    </rPh>
    <rPh sb="4" eb="6">
      <t>イチラン</t>
    </rPh>
    <rPh sb="6" eb="8">
      <t>ヒョウジ</t>
    </rPh>
    <phoneticPr fontId="5"/>
  </si>
  <si>
    <t>※1か月単位の一覧表示のみです</t>
    <rPh sb="3" eb="4">
      <t>ゲツ</t>
    </rPh>
    <rPh sb="4" eb="6">
      <t>タンイ</t>
    </rPh>
    <rPh sb="7" eb="9">
      <t>イチラン</t>
    </rPh>
    <rPh sb="9" eb="11">
      <t>ヒョウジ</t>
    </rPh>
    <phoneticPr fontId="5"/>
  </si>
  <si>
    <t>シート名用</t>
    <rPh sb="3" eb="4">
      <t>メイ</t>
    </rPh>
    <rPh sb="4" eb="5">
      <t>ヨウ</t>
    </rPh>
    <phoneticPr fontId="5"/>
  </si>
  <si>
    <t>作成したい年、月を数字のみ記入してボタンを押してください。</t>
    <rPh sb="0" eb="2">
      <t>サクセイ</t>
    </rPh>
    <rPh sb="5" eb="6">
      <t>ネン</t>
    </rPh>
    <rPh sb="7" eb="8">
      <t>ツキ</t>
    </rPh>
    <rPh sb="9" eb="11">
      <t>スウジ</t>
    </rPh>
    <rPh sb="13" eb="15">
      <t>キニュウ</t>
    </rPh>
    <rPh sb="21" eb="22">
      <t>オ</t>
    </rPh>
    <phoneticPr fontId="5"/>
  </si>
  <si>
    <t>売上データ更新</t>
    <rPh sb="0" eb="2">
      <t>ウリアゲ</t>
    </rPh>
    <rPh sb="5" eb="7">
      <t>コウシン</t>
    </rPh>
    <phoneticPr fontId="5"/>
  </si>
  <si>
    <t>管理表へ入力したデータを売上に反映します。</t>
    <rPh sb="0" eb="2">
      <t>カンリ</t>
    </rPh>
    <rPh sb="2" eb="3">
      <t>ヒョウ</t>
    </rPh>
    <rPh sb="4" eb="6">
      <t>ニュウリョク</t>
    </rPh>
    <rPh sb="12" eb="14">
      <t>ウリアゲ</t>
    </rPh>
    <rPh sb="15" eb="17">
      <t>ハンエイ</t>
    </rPh>
    <phoneticPr fontId="5"/>
  </si>
  <si>
    <t>　入力された年、月が間違えている場合、売上が上がっていないものが表示されます。</t>
    <rPh sb="1" eb="3">
      <t>ニュウリョク</t>
    </rPh>
    <rPh sb="6" eb="7">
      <t>ネン</t>
    </rPh>
    <rPh sb="8" eb="9">
      <t>ツキ</t>
    </rPh>
    <rPh sb="10" eb="12">
      <t>マチガ</t>
    </rPh>
    <rPh sb="16" eb="18">
      <t>バアイ</t>
    </rPh>
    <rPh sb="19" eb="21">
      <t>ウリアゲ</t>
    </rPh>
    <rPh sb="22" eb="23">
      <t>ア</t>
    </rPh>
    <rPh sb="32" eb="34">
      <t>ヒョウジ</t>
    </rPh>
    <phoneticPr fontId="5"/>
  </si>
  <si>
    <t>　必ず売上日を確認してください。</t>
    <rPh sb="1" eb="2">
      <t>カナラ</t>
    </rPh>
    <rPh sb="3" eb="5">
      <t>ウリアゲ</t>
    </rPh>
    <rPh sb="5" eb="6">
      <t>ヒ</t>
    </rPh>
    <rPh sb="7" eb="9">
      <t>カクニン</t>
    </rPh>
    <phoneticPr fontId="5"/>
  </si>
  <si>
    <t>ファイル名：売上年_売上月売上一覧+出力yyyymmhhmm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8" eb="20">
      <t>シュツリョク</t>
    </rPh>
    <phoneticPr fontId="5"/>
  </si>
  <si>
    <t>　連続して出力しないでください。最低1分以上経過してから出力してください</t>
    <rPh sb="1" eb="3">
      <t>レンゾク</t>
    </rPh>
    <rPh sb="5" eb="7">
      <t>シュツリョク</t>
    </rPh>
    <rPh sb="16" eb="18">
      <t>サイテイ</t>
    </rPh>
    <rPh sb="19" eb="20">
      <t>フン</t>
    </rPh>
    <rPh sb="20" eb="22">
      <t>イジョウ</t>
    </rPh>
    <rPh sb="22" eb="24">
      <t>ケイカ</t>
    </rPh>
    <rPh sb="28" eb="30">
      <t>シュツリョク</t>
    </rPh>
    <phoneticPr fontId="5"/>
  </si>
  <si>
    <t>月</t>
  </si>
  <si>
    <t>稼働日数</t>
    <rPh sb="0" eb="2">
      <t>カドウ</t>
    </rPh>
    <rPh sb="2" eb="4">
      <t>ニッスウ</t>
    </rPh>
    <phoneticPr fontId="5"/>
  </si>
  <si>
    <t>出品平均金額</t>
    <rPh sb="0" eb="2">
      <t>シュッピン</t>
    </rPh>
    <rPh sb="2" eb="4">
      <t>ヘイキン</t>
    </rPh>
    <rPh sb="4" eb="6">
      <t>キンガク</t>
    </rPh>
    <phoneticPr fontId="5"/>
  </si>
  <si>
    <t>落札率</t>
    <rPh sb="0" eb="2">
      <t>ラクサツ</t>
    </rPh>
    <rPh sb="2" eb="3">
      <t>リツ</t>
    </rPh>
    <phoneticPr fontId="5"/>
  </si>
  <si>
    <t>売上目標金額</t>
    <rPh sb="0" eb="2">
      <t>ウリアゲ</t>
    </rPh>
    <rPh sb="2" eb="4">
      <t>モクヒョウ</t>
    </rPh>
    <rPh sb="4" eb="6">
      <t>キンガク</t>
    </rPh>
    <phoneticPr fontId="5"/>
  </si>
  <si>
    <t>初期設定</t>
    <rPh sb="0" eb="2">
      <t>ショキ</t>
    </rPh>
    <rPh sb="2" eb="4">
      <t>セッテイ</t>
    </rPh>
    <phoneticPr fontId="5"/>
  </si>
  <si>
    <t>売上目標</t>
    <rPh sb="0" eb="2">
      <t>ウリアゲ</t>
    </rPh>
    <rPh sb="2" eb="4">
      <t>モクヒョウ</t>
    </rPh>
    <phoneticPr fontId="5"/>
  </si>
  <si>
    <t>月</t>
    <rPh sb="0" eb="1">
      <t>ツキ</t>
    </rPh>
    <phoneticPr fontId="5"/>
  </si>
  <si>
    <t>売上点数目標</t>
    <rPh sb="0" eb="2">
      <t>ウリアゲ</t>
    </rPh>
    <rPh sb="2" eb="4">
      <t>テンスウ</t>
    </rPh>
    <rPh sb="4" eb="6">
      <t>モクヒョウ</t>
    </rPh>
    <phoneticPr fontId="5"/>
  </si>
  <si>
    <t>日</t>
    <rPh sb="0" eb="1">
      <t>ヒ</t>
    </rPh>
    <phoneticPr fontId="5"/>
  </si>
  <si>
    <t>出品目標</t>
    <rPh sb="0" eb="2">
      <t>シュッピン</t>
    </rPh>
    <rPh sb="2" eb="4">
      <t>モクヒョウ</t>
    </rPh>
    <phoneticPr fontId="5"/>
  </si>
  <si>
    <t>出品数</t>
    <rPh sb="0" eb="2">
      <t>シュッピン</t>
    </rPh>
    <rPh sb="2" eb="3">
      <t>スウ</t>
    </rPh>
    <phoneticPr fontId="5"/>
  </si>
  <si>
    <t>目標</t>
    <rPh sb="0" eb="2">
      <t>モクヒョウ</t>
    </rPh>
    <phoneticPr fontId="5"/>
  </si>
  <si>
    <t>←</t>
    <phoneticPr fontId="5"/>
  </si>
  <si>
    <t>月の売上目標値を記入する</t>
    <rPh sb="0" eb="1">
      <t>ツキ</t>
    </rPh>
    <rPh sb="2" eb="4">
      <t>ウリアゲ</t>
    </rPh>
    <rPh sb="4" eb="7">
      <t>モクヒョウチ</t>
    </rPh>
    <rPh sb="8" eb="10">
      <t>キニュウ</t>
    </rPh>
    <phoneticPr fontId="5"/>
  </si>
  <si>
    <t>稼働日を記入</t>
    <rPh sb="0" eb="3">
      <t>カドウビ</t>
    </rPh>
    <rPh sb="4" eb="6">
      <t>キニュウ</t>
    </rPh>
    <phoneticPr fontId="5"/>
  </si>
  <si>
    <t>出品する商品の平均単価を記入</t>
    <rPh sb="0" eb="2">
      <t>シュッピン</t>
    </rPh>
    <rPh sb="4" eb="6">
      <t>ショウヒン</t>
    </rPh>
    <rPh sb="7" eb="9">
      <t>ヘイキン</t>
    </rPh>
    <rPh sb="9" eb="11">
      <t>タンカ</t>
    </rPh>
    <rPh sb="12" eb="14">
      <t>キニュウ</t>
    </rPh>
    <phoneticPr fontId="5"/>
  </si>
  <si>
    <t>落札率を記入</t>
    <rPh sb="0" eb="2">
      <t>ラクサツ</t>
    </rPh>
    <rPh sb="2" eb="3">
      <t>リツ</t>
    </rPh>
    <rPh sb="4" eb="6">
      <t>キニュウ</t>
    </rPh>
    <phoneticPr fontId="5"/>
  </si>
  <si>
    <t>落札率は管理表の実績を見て検討する</t>
    <rPh sb="0" eb="2">
      <t>ラクサツ</t>
    </rPh>
    <rPh sb="2" eb="3">
      <t>リツ</t>
    </rPh>
    <rPh sb="4" eb="6">
      <t>カンリ</t>
    </rPh>
    <rPh sb="6" eb="7">
      <t>ヒョウ</t>
    </rPh>
    <rPh sb="8" eb="10">
      <t>ジッセキ</t>
    </rPh>
    <rPh sb="11" eb="12">
      <t>ミ</t>
    </rPh>
    <rPh sb="13" eb="15">
      <t>ケントウ</t>
    </rPh>
    <phoneticPr fontId="5"/>
  </si>
  <si>
    <t>平均出品額は実績より安く見積もる</t>
    <rPh sb="0" eb="2">
      <t>ヘイキン</t>
    </rPh>
    <rPh sb="2" eb="4">
      <t>シュッピン</t>
    </rPh>
    <rPh sb="4" eb="5">
      <t>ガク</t>
    </rPh>
    <rPh sb="6" eb="8">
      <t>ジッセキ</t>
    </rPh>
    <rPh sb="10" eb="11">
      <t>ヤス</t>
    </rPh>
    <rPh sb="12" eb="14">
      <t>ミツ</t>
    </rPh>
    <phoneticPr fontId="5"/>
  </si>
  <si>
    <t>このシートは行挿入しない事</t>
    <rPh sb="6" eb="7">
      <t>ギョウ</t>
    </rPh>
    <rPh sb="7" eb="9">
      <t>ソウニュウ</t>
    </rPh>
    <rPh sb="12" eb="13">
      <t>コト</t>
    </rPh>
    <phoneticPr fontId="5"/>
  </si>
  <si>
    <t>ファイルの出力は1分以上経過してから行ってください。</t>
    <rPh sb="5" eb="7">
      <t>シュツリョク</t>
    </rPh>
    <rPh sb="9" eb="10">
      <t>フン</t>
    </rPh>
    <rPh sb="10" eb="12">
      <t>イジョウ</t>
    </rPh>
    <rPh sb="12" eb="14">
      <t>ケイカ</t>
    </rPh>
    <rPh sb="18" eb="19">
      <t>オコナ</t>
    </rPh>
    <phoneticPr fontId="5"/>
  </si>
  <si>
    <t>実績</t>
    <rPh sb="0" eb="2">
      <t>ジッセキ</t>
    </rPh>
    <phoneticPr fontId="5"/>
  </si>
  <si>
    <t>売上金額</t>
    <rPh sb="0" eb="2">
      <t>ウリアゲ</t>
    </rPh>
    <rPh sb="2" eb="4">
      <t>キンガク</t>
    </rPh>
    <phoneticPr fontId="5"/>
  </si>
  <si>
    <t>売上点数</t>
    <rPh sb="0" eb="2">
      <t>ウリアゲ</t>
    </rPh>
    <rPh sb="2" eb="4">
      <t>テンスウ</t>
    </rPh>
    <phoneticPr fontId="5"/>
  </si>
  <si>
    <t>出品点数</t>
    <rPh sb="0" eb="2">
      <t>シュッピン</t>
    </rPh>
    <rPh sb="2" eb="4">
      <t>テンスウ</t>
    </rPh>
    <phoneticPr fontId="5"/>
  </si>
  <si>
    <t>出品金額</t>
    <rPh sb="0" eb="2">
      <t>シュッピン</t>
    </rPh>
    <rPh sb="2" eb="4">
      <t>キンガク</t>
    </rPh>
    <phoneticPr fontId="5"/>
  </si>
  <si>
    <t>ジャンル別</t>
    <rPh sb="4" eb="5">
      <t>ベツ</t>
    </rPh>
    <phoneticPr fontId="5"/>
  </si>
  <si>
    <t>平均単価</t>
    <rPh sb="0" eb="2">
      <t>ヘイキン</t>
    </rPh>
    <rPh sb="2" eb="4">
      <t>タンカ</t>
    </rPh>
    <phoneticPr fontId="5"/>
  </si>
  <si>
    <t>平均出品単価</t>
    <rPh sb="0" eb="2">
      <t>ヘイキン</t>
    </rPh>
    <rPh sb="2" eb="4">
      <t>シュッピン</t>
    </rPh>
    <rPh sb="4" eb="6">
      <t>タンカ</t>
    </rPh>
    <phoneticPr fontId="5"/>
  </si>
  <si>
    <t>平均出品金額</t>
    <rPh sb="0" eb="2">
      <t>ヘイキン</t>
    </rPh>
    <rPh sb="2" eb="4">
      <t>シュッピン</t>
    </rPh>
    <rPh sb="4" eb="6">
      <t>キンガク</t>
    </rPh>
    <phoneticPr fontId="5"/>
  </si>
  <si>
    <t>月別売上点数</t>
    <rPh sb="0" eb="2">
      <t>ツキベツ</t>
    </rPh>
    <rPh sb="2" eb="4">
      <t>ウリアゲ</t>
    </rPh>
    <rPh sb="4" eb="6">
      <t>テンスウ</t>
    </rPh>
    <phoneticPr fontId="5"/>
  </si>
  <si>
    <t>日別売上点数</t>
    <rPh sb="0" eb="1">
      <t>ヒ</t>
    </rPh>
    <rPh sb="1" eb="2">
      <t>ベツ</t>
    </rPh>
    <rPh sb="2" eb="4">
      <t>ウリアゲ</t>
    </rPh>
    <rPh sb="4" eb="6">
      <t>テンスウ</t>
    </rPh>
    <phoneticPr fontId="5"/>
  </si>
  <si>
    <t>月別出品数</t>
    <rPh sb="0" eb="1">
      <t>ツキ</t>
    </rPh>
    <rPh sb="1" eb="2">
      <t>ベツ</t>
    </rPh>
    <rPh sb="2" eb="4">
      <t>シュッピン</t>
    </rPh>
    <rPh sb="4" eb="5">
      <t>スウ</t>
    </rPh>
    <phoneticPr fontId="5"/>
  </si>
  <si>
    <t>月別出品金額</t>
    <rPh sb="0" eb="2">
      <t>ツキベツ</t>
    </rPh>
    <rPh sb="1" eb="2">
      <t>ベツ</t>
    </rPh>
    <rPh sb="2" eb="4">
      <t>シュッピン</t>
    </rPh>
    <rPh sb="4" eb="6">
      <t>キンガク</t>
    </rPh>
    <phoneticPr fontId="5"/>
  </si>
  <si>
    <t>落札平均単価</t>
    <rPh sb="0" eb="2">
      <t>ラクサツ</t>
    </rPh>
    <rPh sb="2" eb="4">
      <t>ヘイキン</t>
    </rPh>
    <rPh sb="4" eb="6">
      <t>タンカ</t>
    </rPh>
    <phoneticPr fontId="5"/>
  </si>
  <si>
    <t>実績</t>
    <rPh sb="0" eb="2">
      <t>ジッセキ</t>
    </rPh>
    <phoneticPr fontId="5"/>
  </si>
  <si>
    <t>前月比</t>
    <rPh sb="0" eb="3">
      <t>ゼンゲツヒ</t>
    </rPh>
    <phoneticPr fontId="5"/>
  </si>
  <si>
    <t>会計士送信用</t>
    <rPh sb="0" eb="2">
      <t>カイケイ</t>
    </rPh>
    <rPh sb="2" eb="3">
      <t>シ</t>
    </rPh>
    <rPh sb="3" eb="5">
      <t>ソウシン</t>
    </rPh>
    <rPh sb="5" eb="6">
      <t>ヨウ</t>
    </rPh>
    <phoneticPr fontId="5"/>
  </si>
  <si>
    <t>会計士へ送るデータを作成します。年、月を数字のみ記入してボタンを押してください</t>
    <rPh sb="0" eb="2">
      <t>カイケイ</t>
    </rPh>
    <rPh sb="2" eb="3">
      <t>シ</t>
    </rPh>
    <rPh sb="4" eb="5">
      <t>オク</t>
    </rPh>
    <rPh sb="10" eb="12">
      <t>サクセイ</t>
    </rPh>
    <rPh sb="16" eb="17">
      <t>ネン</t>
    </rPh>
    <rPh sb="18" eb="19">
      <t>ツキ</t>
    </rPh>
    <rPh sb="20" eb="22">
      <t>スウジ</t>
    </rPh>
    <rPh sb="24" eb="26">
      <t>キニュウ</t>
    </rPh>
    <rPh sb="32" eb="33">
      <t>オ</t>
    </rPh>
    <phoneticPr fontId="5"/>
  </si>
  <si>
    <t>ファイル名：売上年_売上月ネット売上一覧会計士用+出力yyyymmhhmm</t>
    <rPh sb="4" eb="5">
      <t>メイ</t>
    </rPh>
    <rPh sb="6" eb="8">
      <t>ウリアゲ</t>
    </rPh>
    <rPh sb="8" eb="9">
      <t>ネン</t>
    </rPh>
    <rPh sb="10" eb="12">
      <t>ウリアゲ</t>
    </rPh>
    <rPh sb="12" eb="13">
      <t>ツキ</t>
    </rPh>
    <rPh sb="16" eb="18">
      <t>ウリアゲ</t>
    </rPh>
    <rPh sb="18" eb="20">
      <t>イチラン</t>
    </rPh>
    <rPh sb="20" eb="22">
      <t>カイケイ</t>
    </rPh>
    <rPh sb="22" eb="23">
      <t>シ</t>
    </rPh>
    <rPh sb="23" eb="24">
      <t>ヨウ</t>
    </rPh>
    <rPh sb="25" eb="27">
      <t>シュツリョク</t>
    </rPh>
    <phoneticPr fontId="5"/>
  </si>
  <si>
    <t>※1か月単位</t>
    <rPh sb="3" eb="4">
      <t>ゲツ</t>
    </rPh>
    <rPh sb="4" eb="6">
      <t>タンイ</t>
    </rPh>
    <phoneticPr fontId="5"/>
  </si>
  <si>
    <t>落札日数</t>
    <rPh sb="0" eb="2">
      <t>ラクサツ</t>
    </rPh>
    <rPh sb="2" eb="4">
      <t>ニッスウ</t>
    </rPh>
    <phoneticPr fontId="5"/>
  </si>
  <si>
    <t>個数 / 落札日数</t>
  </si>
  <si>
    <t>合計 / 原価</t>
  </si>
  <si>
    <t>落札日数</t>
    <rPh sb="0" eb="2">
      <t>ラクサツ</t>
    </rPh>
    <rPh sb="2" eb="4">
      <t>ニッスウ</t>
    </rPh>
    <phoneticPr fontId="5"/>
  </si>
  <si>
    <t>個数 / 売上日</t>
  </si>
  <si>
    <t>平均単価</t>
    <rPh sb="0" eb="2">
      <t>ヘイキン</t>
    </rPh>
    <rPh sb="2" eb="4">
      <t>タンカ</t>
    </rPh>
    <phoneticPr fontId="5"/>
  </si>
  <si>
    <t>曜日</t>
    <rPh sb="0" eb="2">
      <t>ヨウビ</t>
    </rPh>
    <phoneticPr fontId="5"/>
  </si>
  <si>
    <t>日</t>
  </si>
  <si>
    <t>火</t>
  </si>
  <si>
    <t>水</t>
  </si>
  <si>
    <t>木</t>
  </si>
  <si>
    <t>金</t>
  </si>
  <si>
    <t>土</t>
  </si>
  <si>
    <t>個数 / タイトル</t>
  </si>
  <si>
    <t>ジャンル</t>
    <phoneticPr fontId="5"/>
  </si>
  <si>
    <t>列ラベル</t>
  </si>
  <si>
    <t>什器、厨房、業務用</t>
    <phoneticPr fontId="5"/>
  </si>
  <si>
    <t>スポーツアウトドア</t>
    <phoneticPr fontId="5"/>
  </si>
  <si>
    <t>住まい・インテリア</t>
    <phoneticPr fontId="5"/>
  </si>
  <si>
    <t>カメラ・携帯・電話</t>
    <phoneticPr fontId="5"/>
  </si>
  <si>
    <t>#VALUE!</t>
  </si>
  <si>
    <t>合計</t>
    <rPh sb="0" eb="2">
      <t>ゴウケイ</t>
    </rPh>
    <phoneticPr fontId="5"/>
  </si>
  <si>
    <t>(すべて)</t>
  </si>
  <si>
    <t>簡単決済</t>
  </si>
  <si>
    <t>合計 / 落札金額</t>
  </si>
  <si>
    <t>管理用</t>
  </si>
  <si>
    <t>銀行振込</t>
  </si>
  <si>
    <t>落札金額</t>
    <rPh sb="0" eb="4">
      <t>ラクサツキンガク</t>
    </rPh>
    <phoneticPr fontId="5"/>
  </si>
  <si>
    <t>原価</t>
    <rPh sb="0" eb="2">
      <t>ゲンカ</t>
    </rPh>
    <phoneticPr fontId="5"/>
  </si>
  <si>
    <t>落札金額（税込み）</t>
    <rPh sb="0" eb="4">
      <t>ラクサツキンガク</t>
    </rPh>
    <rPh sb="5" eb="7">
      <t>ゼイコ</t>
    </rPh>
    <phoneticPr fontId="5"/>
  </si>
  <si>
    <t>落札金額（税抜き）</t>
    <rPh sb="0" eb="2">
      <t>ラクサツ</t>
    </rPh>
    <rPh sb="2" eb="4">
      <t>キンガク</t>
    </rPh>
    <rPh sb="5" eb="7">
      <t>ゼイヌ</t>
    </rPh>
    <phoneticPr fontId="5"/>
  </si>
  <si>
    <t>落札手数料</t>
    <rPh sb="0" eb="5">
      <t>ラクサツテスウリョウ</t>
    </rPh>
    <phoneticPr fontId="5"/>
  </si>
  <si>
    <t>利益率</t>
    <rPh sb="0" eb="3">
      <t>リエキリツ</t>
    </rPh>
    <phoneticPr fontId="5"/>
  </si>
  <si>
    <t>原価率</t>
    <rPh sb="0" eb="3">
      <t>ゲンカリツ</t>
    </rPh>
    <phoneticPr fontId="5"/>
  </si>
  <si>
    <t>想定工数</t>
    <rPh sb="0" eb="2">
      <t>ソウテイ</t>
    </rPh>
    <rPh sb="2" eb="4">
      <t>コウスウ</t>
    </rPh>
    <phoneticPr fontId="5"/>
  </si>
  <si>
    <t>粗利2</t>
    <rPh sb="0" eb="2">
      <t>アラリ</t>
    </rPh>
    <phoneticPr fontId="5"/>
  </si>
  <si>
    <t>利益率2</t>
    <rPh sb="0" eb="3">
      <t>リエキリツ</t>
    </rPh>
    <phoneticPr fontId="5"/>
  </si>
  <si>
    <t>原価率2</t>
    <rPh sb="0" eb="3">
      <t>ゲンカリツ</t>
    </rPh>
    <phoneticPr fontId="5"/>
  </si>
  <si>
    <t>税抜き金額</t>
    <rPh sb="0" eb="2">
      <t>ゼイヌ</t>
    </rPh>
    <rPh sb="3" eb="5">
      <t>キンガク</t>
    </rPh>
    <phoneticPr fontId="5"/>
  </si>
  <si>
    <t>手数料</t>
    <rPh sb="0" eb="3">
      <t>テスウリョウ</t>
    </rPh>
    <phoneticPr fontId="5"/>
  </si>
  <si>
    <t>利益金額</t>
    <rPh sb="0" eb="4">
      <t>リエキキンガク</t>
    </rPh>
    <phoneticPr fontId="5"/>
  </si>
  <si>
    <t>粗利1</t>
    <rPh sb="0" eb="2">
      <t>アラリ</t>
    </rPh>
    <phoneticPr fontId="5"/>
  </si>
  <si>
    <t>粗利3</t>
    <rPh sb="0" eb="2">
      <t>アラリ</t>
    </rPh>
    <phoneticPr fontId="5"/>
  </si>
  <si>
    <t>利益率3</t>
    <rPh sb="0" eb="3">
      <t>リエキリツ</t>
    </rPh>
    <phoneticPr fontId="5"/>
  </si>
  <si>
    <t>利益率1</t>
    <rPh sb="0" eb="3">
      <t>リエキリツ</t>
    </rPh>
    <phoneticPr fontId="5"/>
  </si>
  <si>
    <t>粗利1=落札金額（税込)-原価</t>
    <rPh sb="0" eb="2">
      <t>アラリ</t>
    </rPh>
    <rPh sb="4" eb="6">
      <t>ラクサツ</t>
    </rPh>
    <rPh sb="6" eb="8">
      <t>キンガク</t>
    </rPh>
    <rPh sb="9" eb="11">
      <t>ゼイコミ</t>
    </rPh>
    <rPh sb="13" eb="15">
      <t>ゲンカ</t>
    </rPh>
    <phoneticPr fontId="12"/>
  </si>
  <si>
    <t>粗利2=落札金額（税抜き）-原価</t>
    <rPh sb="0" eb="2">
      <t>アラリ</t>
    </rPh>
    <rPh sb="4" eb="6">
      <t>ラクサツ</t>
    </rPh>
    <rPh sb="6" eb="8">
      <t>キンガク</t>
    </rPh>
    <rPh sb="9" eb="11">
      <t>ゼイヌ</t>
    </rPh>
    <rPh sb="14" eb="16">
      <t>ゲンカ</t>
    </rPh>
    <phoneticPr fontId="12"/>
  </si>
  <si>
    <t>粗利3=落札金額（税抜き）-落札手数料-原価</t>
    <rPh sb="0" eb="2">
      <t>アラリ</t>
    </rPh>
    <rPh sb="4" eb="8">
      <t>ラクサツキンガク</t>
    </rPh>
    <rPh sb="9" eb="11">
      <t>ゼイヌ</t>
    </rPh>
    <rPh sb="14" eb="16">
      <t>ラクサツ</t>
    </rPh>
    <rPh sb="16" eb="19">
      <t>テスウリョウ</t>
    </rPh>
    <rPh sb="20" eb="22">
      <t>ゲンカ</t>
    </rPh>
    <phoneticPr fontId="12"/>
  </si>
  <si>
    <t>利益率1=粗利1/落札金額（税込み）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ゼイコ</t>
    </rPh>
    <phoneticPr fontId="12"/>
  </si>
  <si>
    <t>利益率2=粗利2/落札金額（税抜き）</t>
    <rPh sb="0" eb="3">
      <t>リエキリツ</t>
    </rPh>
    <rPh sb="5" eb="7">
      <t>アラリ</t>
    </rPh>
    <rPh sb="9" eb="11">
      <t>ラクサツ</t>
    </rPh>
    <rPh sb="11" eb="13">
      <t>キンガク</t>
    </rPh>
    <rPh sb="14" eb="16">
      <t>ゼイヌ</t>
    </rPh>
    <phoneticPr fontId="12"/>
  </si>
  <si>
    <t>利益率3=粗利3/落札金額（税抜き）</t>
    <rPh sb="0" eb="3">
      <t>リエキリツ</t>
    </rPh>
    <rPh sb="5" eb="7">
      <t>アラリ</t>
    </rPh>
    <rPh sb="9" eb="13">
      <t>ラクサツキンガク</t>
    </rPh>
    <rPh sb="14" eb="16">
      <t>ゼイヌ</t>
    </rPh>
    <phoneticPr fontId="12"/>
  </si>
  <si>
    <t>雑貨</t>
    <rPh sb="0" eb="2">
      <t>ザッカ</t>
    </rPh>
    <phoneticPr fontId="3"/>
  </si>
  <si>
    <t>貴金属</t>
    <rPh sb="0" eb="3">
      <t>キキンゾク</t>
    </rPh>
    <phoneticPr fontId="3"/>
  </si>
  <si>
    <t>金券（課税）</t>
    <rPh sb="3" eb="5">
      <t>カゼイ</t>
    </rPh>
    <phoneticPr fontId="3"/>
  </si>
  <si>
    <t>金券（非課税）</t>
    <rPh sb="0" eb="2">
      <t>キンケン</t>
    </rPh>
    <rPh sb="3" eb="6">
      <t>ヒカゼイ</t>
    </rPh>
    <phoneticPr fontId="3"/>
  </si>
  <si>
    <t>衣料</t>
    <rPh sb="0" eb="2">
      <t>イリョウ</t>
    </rPh>
    <phoneticPr fontId="3"/>
  </si>
  <si>
    <t>服飾雑貨</t>
    <rPh sb="0" eb="4">
      <t>フクショクザッカ</t>
    </rPh>
    <phoneticPr fontId="3"/>
  </si>
  <si>
    <t>携帯電話</t>
    <rPh sb="0" eb="4">
      <t>ケイタイデンワ</t>
    </rPh>
    <phoneticPr fontId="3"/>
  </si>
  <si>
    <t>ホビー・玩具</t>
    <rPh sb="4" eb="6">
      <t>ガング</t>
    </rPh>
    <phoneticPr fontId="3"/>
  </si>
  <si>
    <t>美容・健康</t>
    <rPh sb="3" eb="5">
      <t>ケンコウ</t>
    </rPh>
    <phoneticPr fontId="3"/>
  </si>
  <si>
    <t>事務用品・厨房用品</t>
    <rPh sb="0" eb="4">
      <t>ジムヨウヒン</t>
    </rPh>
    <rPh sb="5" eb="7">
      <t>チュウボウ</t>
    </rPh>
    <rPh sb="7" eb="9">
      <t>ヨウヒン</t>
    </rPh>
    <phoneticPr fontId="3"/>
  </si>
  <si>
    <t>車用品・バイク用品</t>
    <rPh sb="0" eb="3">
      <t>クルマヨウヒン</t>
    </rPh>
    <rPh sb="7" eb="9">
      <t>ヨウヒン</t>
    </rPh>
    <phoneticPr fontId="3"/>
  </si>
  <si>
    <t>ベビー・キッズ用品</t>
    <rPh sb="7" eb="9">
      <t>ヨウヒン</t>
    </rPh>
    <phoneticPr fontId="3"/>
  </si>
  <si>
    <t>ホビー・玩具</t>
  </si>
  <si>
    <t>車用品・バイク用品</t>
  </si>
  <si>
    <t>雑貨</t>
  </si>
  <si>
    <t>事務用品・厨房用品</t>
  </si>
  <si>
    <t>ジャンル別売上</t>
    <rPh sb="4" eb="5">
      <t>ベツ</t>
    </rPh>
    <rPh sb="5" eb="7">
      <t>ウリアゲ</t>
    </rPh>
    <phoneticPr fontId="5"/>
  </si>
  <si>
    <t>貴金属</t>
  </si>
  <si>
    <t>金券（非課税）</t>
  </si>
  <si>
    <t>金券（課税）</t>
  </si>
  <si>
    <t>衣料</t>
  </si>
  <si>
    <t>服飾雑貨</t>
  </si>
  <si>
    <t>携帯電話</t>
  </si>
  <si>
    <t>ベビー・キッズ用品</t>
  </si>
  <si>
    <t>ジャンル別売上点数</t>
    <rPh sb="4" eb="5">
      <t>ベツ</t>
    </rPh>
    <rPh sb="5" eb="7">
      <t>ウリアゲ</t>
    </rPh>
    <rPh sb="7" eb="9">
      <t>テンスウ</t>
    </rPh>
    <phoneticPr fontId="5"/>
  </si>
  <si>
    <t>個数 / 入金額(売上）</t>
  </si>
  <si>
    <t>ジャンル別出品点数</t>
    <rPh sb="4" eb="5">
      <t>ベツ</t>
    </rPh>
    <rPh sb="5" eb="7">
      <t>シュッピン</t>
    </rPh>
    <rPh sb="7" eb="9">
      <t>テンスウ</t>
    </rPh>
    <phoneticPr fontId="5"/>
  </si>
  <si>
    <t>ジャンル別出品金額</t>
    <rPh sb="4" eb="5">
      <t>ベツ</t>
    </rPh>
    <rPh sb="5" eb="7">
      <t>シュッピン</t>
    </rPh>
    <rPh sb="7" eb="9">
      <t>キンガク</t>
    </rPh>
    <phoneticPr fontId="5"/>
  </si>
  <si>
    <t>個数 / 出品日</t>
  </si>
  <si>
    <t>（出品点数/落札点数）</t>
    <rPh sb="1" eb="3">
      <t>シュッピン</t>
    </rPh>
    <rPh sb="3" eb="5">
      <t>テンスウ</t>
    </rPh>
    <rPh sb="6" eb="8">
      <t>ラクサツ</t>
    </rPh>
    <rPh sb="8" eb="10">
      <t>テンスウ</t>
    </rPh>
    <phoneticPr fontId="5"/>
  </si>
  <si>
    <t>平均</t>
    <rPh sb="0" eb="2">
      <t>ヘイキン</t>
    </rPh>
    <phoneticPr fontId="5"/>
  </si>
  <si>
    <t>雑貨</t>
    <rPh sb="0" eb="2">
      <t>ザッカ</t>
    </rPh>
    <phoneticPr fontId="2"/>
  </si>
  <si>
    <t>貴金属</t>
    <rPh sb="0" eb="3">
      <t>キキンゾク</t>
    </rPh>
    <phoneticPr fontId="2"/>
  </si>
  <si>
    <t>金券（課税）</t>
    <rPh sb="3" eb="5">
      <t>カゼイ</t>
    </rPh>
    <phoneticPr fontId="2"/>
  </si>
  <si>
    <t>金券（非課税）</t>
    <rPh sb="0" eb="2">
      <t>キンケン</t>
    </rPh>
    <rPh sb="3" eb="6">
      <t>ヒカゼイ</t>
    </rPh>
    <phoneticPr fontId="2"/>
  </si>
  <si>
    <t>衣料</t>
    <rPh sb="0" eb="2">
      <t>イリョウ</t>
    </rPh>
    <phoneticPr fontId="2"/>
  </si>
  <si>
    <t>服飾雑貨</t>
    <rPh sb="0" eb="4">
      <t>フクショクザッカ</t>
    </rPh>
    <phoneticPr fontId="2"/>
  </si>
  <si>
    <t>携帯電話</t>
    <rPh sb="0" eb="4">
      <t>ケイタイデンワ</t>
    </rPh>
    <phoneticPr fontId="2"/>
  </si>
  <si>
    <t>ホビー・玩具</t>
    <rPh sb="4" eb="6">
      <t>ガング</t>
    </rPh>
    <phoneticPr fontId="2"/>
  </si>
  <si>
    <t>美容・健康</t>
    <rPh sb="3" eb="5">
      <t>ケンコウ</t>
    </rPh>
    <phoneticPr fontId="2"/>
  </si>
  <si>
    <t>事務用品・厨房用品</t>
    <rPh sb="0" eb="4">
      <t>ジムヨウヒン</t>
    </rPh>
    <rPh sb="5" eb="7">
      <t>チュウボウ</t>
    </rPh>
    <rPh sb="7" eb="9">
      <t>ヨウヒン</t>
    </rPh>
    <phoneticPr fontId="2"/>
  </si>
  <si>
    <t>車用品・バイク用品</t>
    <rPh sb="0" eb="3">
      <t>クルマヨウヒン</t>
    </rPh>
    <rPh sb="7" eb="9">
      <t>ヨウヒン</t>
    </rPh>
    <phoneticPr fontId="2"/>
  </si>
  <si>
    <t>ベビー・キッズ用品</t>
    <rPh sb="7" eb="9">
      <t>ヨウヒン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</si>
</sst>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8" formatCode="&quot;¥&quot;#,##0.00;[Red]&quot;¥&quot;\-#,##0.00"/>
    <numFmt numFmtId="176" formatCode="[$-411]yyyy/mm/dd"/>
    <numFmt numFmtId="177" formatCode="yyyy/m/d;@"/>
    <numFmt numFmtId="178" formatCode="#,##0_ ;[Red]\-#,##0\ "/>
    <numFmt numFmtId="179" formatCode="0_ ;[Red]\-0\ "/>
    <numFmt numFmtId="180" formatCode="0.0%"/>
  </numFmts>
  <fonts count="13">
    <font>
      <sz val="11"/>
      <color rgb="FF000000"/>
      <name val="ＭＳ Ｐゴシック"/>
      <charset val="134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34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Meiryo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3CDDD"/>
        <bgColor rgb="FFB9CDE5"/>
      </patternFill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2">
    <xf numFmtId="0" fontId="0" fillId="0" borderId="0"/>
    <xf numFmtId="0" fontId="1" fillId="0" borderId="0" applyBorder="0" applyProtection="0">
      <alignment horizontal="left"/>
    </xf>
    <xf numFmtId="0" fontId="2" fillId="0" borderId="0" applyBorder="0" applyProtection="0">
      <alignment horizontal="left"/>
    </xf>
    <xf numFmtId="0" fontId="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1" fillId="0" borderId="0" applyBorder="0" applyProtection="0"/>
    <xf numFmtId="0" fontId="4" fillId="0" borderId="0"/>
    <xf numFmtId="9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0" fillId="0" borderId="0"/>
  </cellStyleXfs>
  <cellXfs count="131">
    <xf numFmtId="0" fontId="0" fillId="0" borderId="0" xfId="0"/>
    <xf numFmtId="176" fontId="0" fillId="0" borderId="0" xfId="0" applyNumberFormat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77" fontId="0" fillId="0" borderId="0" xfId="0" applyNumberFormat="1" applyProtection="1">
      <protection locked="0"/>
    </xf>
    <xf numFmtId="176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176" fontId="0" fillId="0" borderId="1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77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shrinkToFit="1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8" applyFont="1" applyAlignment="1"/>
    <xf numFmtId="38" fontId="0" fillId="0" borderId="0" xfId="9" applyFont="1" applyAlignment="1"/>
    <xf numFmtId="0" fontId="1" fillId="6" borderId="0" xfId="0" quotePrefix="1" applyFont="1" applyFill="1"/>
    <xf numFmtId="0" fontId="8" fillId="0" borderId="0" xfId="0" applyFont="1"/>
    <xf numFmtId="38" fontId="0" fillId="5" borderId="1" xfId="9" applyFont="1" applyFill="1" applyBorder="1" applyAlignment="1" applyProtection="1"/>
    <xf numFmtId="0" fontId="0" fillId="5" borderId="1" xfId="0" applyFill="1" applyBorder="1"/>
    <xf numFmtId="38" fontId="0" fillId="7" borderId="1" xfId="9" applyFont="1" applyFill="1" applyBorder="1" applyAlignment="1" applyProtection="1">
      <protection locked="0"/>
    </xf>
    <xf numFmtId="9" fontId="0" fillId="7" borderId="1" xfId="0" applyNumberFormat="1" applyFill="1" applyBorder="1" applyProtection="1">
      <protection locked="0"/>
    </xf>
    <xf numFmtId="0" fontId="0" fillId="0" borderId="1" xfId="0" applyBorder="1" applyAlignment="1" applyProtection="1">
      <alignment shrinkToFit="1"/>
      <protection locked="0"/>
    </xf>
    <xf numFmtId="0" fontId="0" fillId="2" borderId="1" xfId="0" applyFill="1" applyBorder="1"/>
    <xf numFmtId="0" fontId="1" fillId="0" borderId="4" xfId="0" quotePrefix="1" applyFont="1" applyBorder="1" applyAlignment="1">
      <alignment horizontal="center"/>
    </xf>
    <xf numFmtId="17" fontId="1" fillId="0" borderId="4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38" fontId="0" fillId="0" borderId="6" xfId="9" applyFont="1" applyBorder="1" applyAlignment="1"/>
    <xf numFmtId="38" fontId="0" fillId="0" borderId="7" xfId="9" applyFont="1" applyBorder="1" applyAlignment="1"/>
    <xf numFmtId="0" fontId="0" fillId="0" borderId="7" xfId="0" applyBorder="1"/>
    <xf numFmtId="0" fontId="1" fillId="0" borderId="9" xfId="0" applyFont="1" applyBorder="1"/>
    <xf numFmtId="0" fontId="0" fillId="0" borderId="10" xfId="0" applyBorder="1"/>
    <xf numFmtId="0" fontId="0" fillId="0" borderId="8" xfId="0" applyBorder="1"/>
    <xf numFmtId="38" fontId="0" fillId="0" borderId="8" xfId="9" applyFont="1" applyBorder="1" applyAlignment="1"/>
    <xf numFmtId="0" fontId="0" fillId="0" borderId="6" xfId="0" applyBorder="1"/>
    <xf numFmtId="9" fontId="0" fillId="0" borderId="6" xfId="8" applyFont="1" applyBorder="1" applyAlignment="1"/>
    <xf numFmtId="9" fontId="0" fillId="0" borderId="7" xfId="8" applyFont="1" applyBorder="1" applyAlignment="1"/>
    <xf numFmtId="9" fontId="0" fillId="0" borderId="8" xfId="8" applyFont="1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0" fillId="0" borderId="1" xfId="0" applyBorder="1"/>
    <xf numFmtId="38" fontId="0" fillId="0" borderId="0" xfId="0" applyNumberFormat="1"/>
    <xf numFmtId="0" fontId="0" fillId="0" borderId="20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3" borderId="0" xfId="0" applyFont="1" applyFill="1"/>
    <xf numFmtId="0" fontId="0" fillId="3" borderId="0" xfId="0" applyFill="1"/>
    <xf numFmtId="38" fontId="1" fillId="0" borderId="0" xfId="9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2" xfId="0" applyFont="1" applyBorder="1"/>
    <xf numFmtId="38" fontId="0" fillId="0" borderId="23" xfId="9" applyFont="1" applyBorder="1" applyAlignment="1"/>
    <xf numFmtId="0" fontId="1" fillId="0" borderId="21" xfId="0" applyFont="1" applyBorder="1"/>
    <xf numFmtId="9" fontId="1" fillId="0" borderId="4" xfId="8" applyFont="1" applyBorder="1" applyAlignment="1"/>
    <xf numFmtId="9" fontId="9" fillId="0" borderId="6" xfId="8" applyFont="1" applyFill="1" applyBorder="1" applyAlignment="1"/>
    <xf numFmtId="9" fontId="9" fillId="0" borderId="7" xfId="8" applyFont="1" applyFill="1" applyBorder="1" applyAlignment="1"/>
    <xf numFmtId="0" fontId="0" fillId="5" borderId="0" xfId="0" applyFill="1"/>
    <xf numFmtId="0" fontId="1" fillId="4" borderId="1" xfId="0" applyFont="1" applyFill="1" applyBorder="1" applyProtection="1">
      <protection locked="0"/>
    </xf>
    <xf numFmtId="9" fontId="1" fillId="0" borderId="0" xfId="8" applyFont="1" applyAlignment="1"/>
    <xf numFmtId="9" fontId="0" fillId="0" borderId="0" xfId="8" applyFont="1" applyFill="1" applyAlignment="1"/>
    <xf numFmtId="17" fontId="1" fillId="0" borderId="0" xfId="0" quotePrefix="1" applyNumberFormat="1" applyFont="1"/>
    <xf numFmtId="38" fontId="0" fillId="0" borderId="6" xfId="9" applyFont="1" applyFill="1" applyBorder="1" applyAlignment="1"/>
    <xf numFmtId="38" fontId="0" fillId="0" borderId="7" xfId="9" applyFont="1" applyFill="1" applyBorder="1" applyAlignment="1"/>
    <xf numFmtId="38" fontId="0" fillId="0" borderId="8" xfId="9" applyFont="1" applyFill="1" applyBorder="1" applyAlignment="1"/>
    <xf numFmtId="0" fontId="11" fillId="0" borderId="0" xfId="0" applyFont="1"/>
    <xf numFmtId="0" fontId="0" fillId="0" borderId="24" xfId="0" applyBorder="1"/>
    <xf numFmtId="0" fontId="1" fillId="0" borderId="25" xfId="0" applyFont="1" applyBorder="1"/>
    <xf numFmtId="10" fontId="0" fillId="0" borderId="0" xfId="0" applyNumberFormat="1"/>
    <xf numFmtId="0" fontId="1" fillId="0" borderId="26" xfId="8" applyNumberFormat="1" applyFont="1" applyBorder="1" applyAlignment="1"/>
    <xf numFmtId="0" fontId="1" fillId="0" borderId="27" xfId="0" applyFont="1" applyBorder="1"/>
    <xf numFmtId="38" fontId="1" fillId="0" borderId="6" xfId="9" applyFont="1" applyBorder="1" applyAlignment="1"/>
    <xf numFmtId="0" fontId="1" fillId="0" borderId="28" xfId="0" applyFont="1" applyBorder="1"/>
    <xf numFmtId="38" fontId="1" fillId="0" borderId="7" xfId="9" applyFont="1" applyBorder="1" applyAlignment="1"/>
    <xf numFmtId="9" fontId="1" fillId="0" borderId="7" xfId="8" applyFont="1" applyBorder="1" applyAlignment="1"/>
    <xf numFmtId="0" fontId="1" fillId="0" borderId="29" xfId="0" applyFont="1" applyBorder="1"/>
    <xf numFmtId="9" fontId="1" fillId="0" borderId="8" xfId="8" applyFont="1" applyBorder="1" applyAlignment="1"/>
    <xf numFmtId="38" fontId="1" fillId="0" borderId="7" xfId="8" applyNumberFormat="1" applyFont="1" applyBorder="1" applyAlignment="1"/>
    <xf numFmtId="38" fontId="0" fillId="0" borderId="0" xfId="9" applyFont="1" applyBorder="1" applyAlignment="1"/>
    <xf numFmtId="9" fontId="0" fillId="0" borderId="0" xfId="8" applyFont="1" applyBorder="1" applyAlignment="1"/>
    <xf numFmtId="10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6" fontId="1" fillId="0" borderId="0" xfId="0" applyNumberFormat="1" applyFont="1" applyProtection="1">
      <protection locked="0"/>
    </xf>
    <xf numFmtId="6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9" fontId="1" fillId="0" borderId="0" xfId="8" applyFont="1" applyAlignment="1" applyProtection="1">
      <protection locked="0"/>
    </xf>
    <xf numFmtId="9" fontId="0" fillId="0" borderId="0" xfId="8" applyFont="1" applyAlignment="1" applyProtection="1">
      <protection locked="0"/>
    </xf>
    <xf numFmtId="180" fontId="1" fillId="0" borderId="7" xfId="8" applyNumberFormat="1" applyFont="1" applyBorder="1" applyAlignment="1"/>
    <xf numFmtId="38" fontId="1" fillId="0" borderId="0" xfId="9" applyFont="1" applyFill="1" applyBorder="1" applyAlignment="1"/>
    <xf numFmtId="0" fontId="0" fillId="0" borderId="30" xfId="0" applyBorder="1"/>
    <xf numFmtId="0" fontId="0" fillId="0" borderId="31" xfId="0" applyBorder="1"/>
    <xf numFmtId="38" fontId="0" fillId="0" borderId="32" xfId="9" applyFont="1" applyBorder="1" applyAlignment="1"/>
    <xf numFmtId="38" fontId="0" fillId="0" borderId="32" xfId="9" applyFont="1" applyFill="1" applyBorder="1" applyAlignment="1"/>
    <xf numFmtId="0" fontId="0" fillId="0" borderId="33" xfId="0" applyBorder="1"/>
    <xf numFmtId="0" fontId="0" fillId="0" borderId="34" xfId="0" applyBorder="1"/>
    <xf numFmtId="38" fontId="0" fillId="0" borderId="35" xfId="9" applyFont="1" applyBorder="1" applyAlignment="1"/>
    <xf numFmtId="38" fontId="0" fillId="0" borderId="35" xfId="9" applyFont="1" applyFill="1" applyBorder="1" applyAlignment="1"/>
    <xf numFmtId="9" fontId="0" fillId="0" borderId="35" xfId="8" applyFont="1" applyBorder="1" applyAlignment="1"/>
    <xf numFmtId="0" fontId="0" fillId="0" borderId="35" xfId="0" applyBorder="1"/>
    <xf numFmtId="0" fontId="1" fillId="0" borderId="16" xfId="0" applyFont="1" applyBorder="1" applyAlignment="1">
      <alignment shrinkToFit="1"/>
    </xf>
    <xf numFmtId="179" fontId="1" fillId="0" borderId="6" xfId="0" applyNumberFormat="1" applyFont="1" applyBorder="1" applyAlignment="1">
      <alignment shrinkToFit="1"/>
    </xf>
    <xf numFmtId="38" fontId="0" fillId="0" borderId="2" xfId="9" applyFont="1" applyBorder="1" applyAlignment="1">
      <alignment shrinkToFit="1"/>
    </xf>
    <xf numFmtId="0" fontId="0" fillId="0" borderId="8" xfId="0" applyBorder="1" applyAlignment="1">
      <alignment shrinkToFit="1"/>
    </xf>
    <xf numFmtId="9" fontId="0" fillId="0" borderId="3" xfId="8" applyFont="1" applyBorder="1" applyAlignment="1">
      <alignment shrinkToFit="1"/>
    </xf>
    <xf numFmtId="0" fontId="1" fillId="0" borderId="6" xfId="0" applyFont="1" applyBorder="1" applyAlignment="1">
      <alignment shrinkToFit="1"/>
    </xf>
    <xf numFmtId="178" fontId="0" fillId="0" borderId="2" xfId="9" applyNumberFormat="1" applyFont="1" applyBorder="1" applyAlignment="1">
      <alignment shrinkToFit="1"/>
    </xf>
    <xf numFmtId="0" fontId="1" fillId="0" borderId="8" xfId="0" applyFont="1" applyBorder="1" applyAlignment="1">
      <alignment shrinkToFit="1"/>
    </xf>
    <xf numFmtId="179" fontId="0" fillId="0" borderId="2" xfId="9" applyNumberFormat="1" applyFont="1" applyBorder="1" applyAlignment="1">
      <alignment shrinkToFit="1"/>
    </xf>
    <xf numFmtId="0" fontId="1" fillId="0" borderId="11" xfId="0" applyFont="1" applyBorder="1" applyAlignment="1">
      <alignment shrinkToFit="1"/>
    </xf>
    <xf numFmtId="9" fontId="0" fillId="0" borderId="12" xfId="8" applyFont="1" applyBorder="1" applyAlignment="1">
      <alignment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NumberFormat="1"/>
  </cellXfs>
  <cellStyles count="12">
    <cellStyle name="Excel Built-in Normal" xfId="7" xr:uid="{00000000-0005-0000-0000-000000000000}"/>
    <cellStyle name="Excel Built-in Normal 2" xfId="11" xr:uid="{00000000-0005-0000-0000-000001000000}"/>
    <cellStyle name="パーセント" xfId="8" builtinId="5"/>
    <cellStyle name="ピボットテーブルのカテゴリー" xfId="1" xr:uid="{00000000-0005-0000-0000-000003000000}"/>
    <cellStyle name="ピボットテーブルのタイトル" xfId="2" xr:uid="{00000000-0005-0000-0000-000004000000}"/>
    <cellStyle name="ピボットテーブルのフィールド" xfId="3" xr:uid="{00000000-0005-0000-0000-000005000000}"/>
    <cellStyle name="ピボットテーブルの角" xfId="6" xr:uid="{00000000-0005-0000-0000-000006000000}"/>
    <cellStyle name="ピボットテーブルの結果" xfId="5" xr:uid="{00000000-0005-0000-0000-000007000000}"/>
    <cellStyle name="ピボットテーブルの値" xfId="4" xr:uid="{00000000-0005-0000-0000-000008000000}"/>
    <cellStyle name="桁区切り" xfId="9" builtinId="6"/>
    <cellStyle name="標準" xfId="0" builtinId="0"/>
    <cellStyle name="標準 2" xfId="10" xr:uid="{00000000-0005-0000-0000-00000B000000}"/>
  </cellStyles>
  <dxfs count="48"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fill>
        <patternFill patternType="none">
          <bgColor auto="1"/>
        </patternFill>
      </fill>
    </dxf>
    <dxf>
      <numFmt numFmtId="6" formatCode="#,##0;[Red]\-#,##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protection locked="0" hidden="0"/>
    </dxf>
    <dxf>
      <numFmt numFmtId="10" formatCode="&quot;¥&quot;#,##0;[Red]&quot;¥&quot;\-#,##0"/>
      <protection locked="0" hidden="0"/>
    </dxf>
    <dxf>
      <numFmt numFmtId="12" formatCode="&quot;¥&quot;#,##0.00;[Red]&quot;¥&quot;\-#,##0.00"/>
      <protection locked="0" hidden="0"/>
    </dxf>
    <dxf>
      <numFmt numFmtId="10" formatCode="&quot;¥&quot;#,##0;[Red]&quot;¥&quot;\-#,##0"/>
      <protection locked="0" hidden="0"/>
    </dxf>
    <dxf>
      <numFmt numFmtId="0" formatCode="General"/>
      <alignment horizontal="center" vertical="bottom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rgb="FFC0C0C0"/>
          <bgColor rgb="FFB9CDE5"/>
        </patternFill>
      </fill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fill>
        <patternFill patternType="solid">
          <fgColor rgb="FFB9CDE5"/>
          <bgColor rgb="FF93CDDD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7" formatCode="yyyy/m/d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ck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general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76" formatCode="[$-411]yyyy/mm/dd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ＭＳ Ｐゴシック"/>
        <scheme val="none"/>
      </font>
      <protection locked="0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[ネット管理表V5_2026集計用.xlsm]目標管理用データ集計!ピボットテーブル7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目標管理用データ集計!$AL$4</c:f>
              <c:strCache>
                <c:ptCount val="1"/>
                <c:pt idx="0">
                  <c:v>集計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目標管理用データ集計!$AK$5:$AK$221</c:f>
              <c:strCache>
                <c:ptCount val="216"/>
                <c:pt idx="0">
                  <c:v>-2</c:v>
                </c:pt>
                <c:pt idx="1">
                  <c:v>0</c:v>
                </c:pt>
                <c:pt idx="3">
                  <c:v>(空白)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37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59</c:v>
                </c:pt>
                <c:pt idx="57">
                  <c:v>60</c:v>
                </c:pt>
                <c:pt idx="58">
                  <c:v>64</c:v>
                </c:pt>
                <c:pt idx="59">
                  <c:v>65</c:v>
                </c:pt>
                <c:pt idx="60">
                  <c:v>66</c:v>
                </c:pt>
                <c:pt idx="61">
                  <c:v>68</c:v>
                </c:pt>
                <c:pt idx="62">
                  <c:v>69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88</c:v>
                </c:pt>
                <c:pt idx="67">
                  <c:v>89</c:v>
                </c:pt>
                <c:pt idx="68">
                  <c:v>95</c:v>
                </c:pt>
                <c:pt idx="69">
                  <c:v>103</c:v>
                </c:pt>
                <c:pt idx="70">
                  <c:v>105</c:v>
                </c:pt>
                <c:pt idx="71">
                  <c:v>108</c:v>
                </c:pt>
                <c:pt idx="72">
                  <c:v>120</c:v>
                </c:pt>
                <c:pt idx="73">
                  <c:v>121</c:v>
                </c:pt>
                <c:pt idx="74">
                  <c:v>132</c:v>
                </c:pt>
                <c:pt idx="75">
                  <c:v>133</c:v>
                </c:pt>
                <c:pt idx="76">
                  <c:v>156</c:v>
                </c:pt>
                <c:pt idx="77">
                  <c:v>179</c:v>
                </c:pt>
                <c:pt idx="78">
                  <c:v>200</c:v>
                </c:pt>
                <c:pt idx="79">
                  <c:v>219</c:v>
                </c:pt>
                <c:pt idx="80">
                  <c:v>220</c:v>
                </c:pt>
                <c:pt idx="81">
                  <c:v>276</c:v>
                </c:pt>
                <c:pt idx="82">
                  <c:v>285</c:v>
                </c:pt>
                <c:pt idx="83">
                  <c:v>292</c:v>
                </c:pt>
                <c:pt idx="84">
                  <c:v>300</c:v>
                </c:pt>
                <c:pt idx="85">
                  <c:v>333</c:v>
                </c:pt>
                <c:pt idx="86">
                  <c:v>374</c:v>
                </c:pt>
                <c:pt idx="87">
                  <c:v>423</c:v>
                </c:pt>
                <c:pt idx="88">
                  <c:v>31</c:v>
                </c:pt>
                <c:pt idx="89">
                  <c:v>98</c:v>
                </c:pt>
                <c:pt idx="90">
                  <c:v>80</c:v>
                </c:pt>
                <c:pt idx="91">
                  <c:v>61</c:v>
                </c:pt>
                <c:pt idx="92">
                  <c:v>87</c:v>
                </c:pt>
                <c:pt idx="93">
                  <c:v>389</c:v>
                </c:pt>
                <c:pt idx="94">
                  <c:v>174</c:v>
                </c:pt>
                <c:pt idx="95">
                  <c:v>158</c:v>
                </c:pt>
                <c:pt idx="96">
                  <c:v>150</c:v>
                </c:pt>
                <c:pt idx="97">
                  <c:v>147</c:v>
                </c:pt>
                <c:pt idx="98">
                  <c:v>144</c:v>
                </c:pt>
                <c:pt idx="99">
                  <c:v>142</c:v>
                </c:pt>
                <c:pt idx="100">
                  <c:v>104</c:v>
                </c:pt>
                <c:pt idx="101">
                  <c:v>107</c:v>
                </c:pt>
                <c:pt idx="102">
                  <c:v>90</c:v>
                </c:pt>
                <c:pt idx="103">
                  <c:v>94</c:v>
                </c:pt>
                <c:pt idx="104">
                  <c:v>75</c:v>
                </c:pt>
                <c:pt idx="105">
                  <c:v>73</c:v>
                </c:pt>
                <c:pt idx="106">
                  <c:v>74</c:v>
                </c:pt>
                <c:pt idx="107">
                  <c:v>71</c:v>
                </c:pt>
                <c:pt idx="108">
                  <c:v>57</c:v>
                </c:pt>
                <c:pt idx="109">
                  <c:v>36</c:v>
                </c:pt>
                <c:pt idx="110">
                  <c:v>32</c:v>
                </c:pt>
                <c:pt idx="111">
                  <c:v>145</c:v>
                </c:pt>
                <c:pt idx="112">
                  <c:v>190</c:v>
                </c:pt>
                <c:pt idx="113">
                  <c:v>124</c:v>
                </c:pt>
                <c:pt idx="114">
                  <c:v>117</c:v>
                </c:pt>
                <c:pt idx="115">
                  <c:v>119</c:v>
                </c:pt>
                <c:pt idx="116">
                  <c:v>100</c:v>
                </c:pt>
                <c:pt idx="117">
                  <c:v>85</c:v>
                </c:pt>
                <c:pt idx="118">
                  <c:v>81</c:v>
                </c:pt>
                <c:pt idx="119">
                  <c:v>111</c:v>
                </c:pt>
                <c:pt idx="120">
                  <c:v>125</c:v>
                </c:pt>
                <c:pt idx="121">
                  <c:v>127</c:v>
                </c:pt>
                <c:pt idx="122">
                  <c:v>126</c:v>
                </c:pt>
                <c:pt idx="123">
                  <c:v>116</c:v>
                </c:pt>
                <c:pt idx="124">
                  <c:v>115</c:v>
                </c:pt>
                <c:pt idx="125">
                  <c:v>385</c:v>
                </c:pt>
                <c:pt idx="126">
                  <c:v>329</c:v>
                </c:pt>
                <c:pt idx="127">
                  <c:v>251</c:v>
                </c:pt>
                <c:pt idx="128">
                  <c:v>191</c:v>
                </c:pt>
                <c:pt idx="129">
                  <c:v>143</c:v>
                </c:pt>
                <c:pt idx="130">
                  <c:v>123</c:v>
                </c:pt>
                <c:pt idx="131">
                  <c:v>129</c:v>
                </c:pt>
                <c:pt idx="132">
                  <c:v>93</c:v>
                </c:pt>
                <c:pt idx="133">
                  <c:v>92</c:v>
                </c:pt>
                <c:pt idx="134">
                  <c:v>38</c:v>
                </c:pt>
                <c:pt idx="135">
                  <c:v>470</c:v>
                </c:pt>
                <c:pt idx="136">
                  <c:v>275</c:v>
                </c:pt>
                <c:pt idx="137">
                  <c:v>236</c:v>
                </c:pt>
                <c:pt idx="138">
                  <c:v>212</c:v>
                </c:pt>
                <c:pt idx="139">
                  <c:v>183</c:v>
                </c:pt>
                <c:pt idx="140">
                  <c:v>157</c:v>
                </c:pt>
                <c:pt idx="141">
                  <c:v>163</c:v>
                </c:pt>
                <c:pt idx="142">
                  <c:v>137</c:v>
                </c:pt>
                <c:pt idx="143">
                  <c:v>138</c:v>
                </c:pt>
                <c:pt idx="144">
                  <c:v>134</c:v>
                </c:pt>
                <c:pt idx="145">
                  <c:v>70</c:v>
                </c:pt>
                <c:pt idx="146">
                  <c:v>76</c:v>
                </c:pt>
                <c:pt idx="147">
                  <c:v>67</c:v>
                </c:pt>
                <c:pt idx="148">
                  <c:v>63</c:v>
                </c:pt>
                <c:pt idx="149">
                  <c:v>160</c:v>
                </c:pt>
                <c:pt idx="150">
                  <c:v>152</c:v>
                </c:pt>
                <c:pt idx="151">
                  <c:v>197</c:v>
                </c:pt>
                <c:pt idx="152">
                  <c:v>412</c:v>
                </c:pt>
                <c:pt idx="153">
                  <c:v>178</c:v>
                </c:pt>
                <c:pt idx="154">
                  <c:v>149</c:v>
                </c:pt>
                <c:pt idx="155">
                  <c:v>79</c:v>
                </c:pt>
                <c:pt idx="156">
                  <c:v>139</c:v>
                </c:pt>
                <c:pt idx="157">
                  <c:v>177</c:v>
                </c:pt>
                <c:pt idx="158">
                  <c:v>148</c:v>
                </c:pt>
                <c:pt idx="159">
                  <c:v>355</c:v>
                </c:pt>
                <c:pt idx="160">
                  <c:v>199</c:v>
                </c:pt>
                <c:pt idx="161">
                  <c:v>176</c:v>
                </c:pt>
                <c:pt idx="162">
                  <c:v>173</c:v>
                </c:pt>
                <c:pt idx="163">
                  <c:v>164</c:v>
                </c:pt>
                <c:pt idx="164">
                  <c:v>131</c:v>
                </c:pt>
                <c:pt idx="165">
                  <c:v>96</c:v>
                </c:pt>
                <c:pt idx="166">
                  <c:v>86</c:v>
                </c:pt>
                <c:pt idx="167">
                  <c:v>77</c:v>
                </c:pt>
                <c:pt idx="168">
                  <c:v>99</c:v>
                </c:pt>
                <c:pt idx="169">
                  <c:v>425</c:v>
                </c:pt>
                <c:pt idx="170">
                  <c:v>249</c:v>
                </c:pt>
                <c:pt idx="171">
                  <c:v>237</c:v>
                </c:pt>
                <c:pt idx="172">
                  <c:v>235</c:v>
                </c:pt>
                <c:pt idx="173">
                  <c:v>225</c:v>
                </c:pt>
                <c:pt idx="174">
                  <c:v>243</c:v>
                </c:pt>
                <c:pt idx="175">
                  <c:v>222</c:v>
                </c:pt>
                <c:pt idx="176">
                  <c:v>202</c:v>
                </c:pt>
                <c:pt idx="177">
                  <c:v>186</c:v>
                </c:pt>
                <c:pt idx="178">
                  <c:v>180</c:v>
                </c:pt>
                <c:pt idx="179">
                  <c:v>185</c:v>
                </c:pt>
                <c:pt idx="180">
                  <c:v>161</c:v>
                </c:pt>
                <c:pt idx="181">
                  <c:v>154</c:v>
                </c:pt>
                <c:pt idx="182">
                  <c:v>113</c:v>
                </c:pt>
                <c:pt idx="183">
                  <c:v>114</c:v>
                </c:pt>
                <c:pt idx="184">
                  <c:v>118</c:v>
                </c:pt>
                <c:pt idx="185">
                  <c:v>91</c:v>
                </c:pt>
                <c:pt idx="186">
                  <c:v>-1</c:v>
                </c:pt>
                <c:pt idx="187">
                  <c:v>584</c:v>
                </c:pt>
                <c:pt idx="188">
                  <c:v>519</c:v>
                </c:pt>
                <c:pt idx="189">
                  <c:v>323</c:v>
                </c:pt>
                <c:pt idx="190">
                  <c:v>267</c:v>
                </c:pt>
                <c:pt idx="191">
                  <c:v>286</c:v>
                </c:pt>
                <c:pt idx="192">
                  <c:v>247</c:v>
                </c:pt>
                <c:pt idx="193">
                  <c:v>259</c:v>
                </c:pt>
                <c:pt idx="194">
                  <c:v>242</c:v>
                </c:pt>
                <c:pt idx="195">
                  <c:v>255</c:v>
                </c:pt>
                <c:pt idx="196">
                  <c:v>226</c:v>
                </c:pt>
                <c:pt idx="197">
                  <c:v>229</c:v>
                </c:pt>
                <c:pt idx="198">
                  <c:v>218</c:v>
                </c:pt>
                <c:pt idx="199">
                  <c:v>168</c:v>
                </c:pt>
                <c:pt idx="200">
                  <c:v>206</c:v>
                </c:pt>
                <c:pt idx="201">
                  <c:v>189</c:v>
                </c:pt>
                <c:pt idx="202">
                  <c:v>181</c:v>
                </c:pt>
                <c:pt idx="203">
                  <c:v>155</c:v>
                </c:pt>
                <c:pt idx="204">
                  <c:v>162</c:v>
                </c:pt>
                <c:pt idx="205">
                  <c:v>122</c:v>
                </c:pt>
                <c:pt idx="206">
                  <c:v>141</c:v>
                </c:pt>
                <c:pt idx="207">
                  <c:v>153</c:v>
                </c:pt>
                <c:pt idx="208">
                  <c:v>106</c:v>
                </c:pt>
                <c:pt idx="209">
                  <c:v>109</c:v>
                </c:pt>
                <c:pt idx="210">
                  <c:v>102</c:v>
                </c:pt>
                <c:pt idx="211">
                  <c:v>130</c:v>
                </c:pt>
                <c:pt idx="212">
                  <c:v>110</c:v>
                </c:pt>
                <c:pt idx="213">
                  <c:v>112</c:v>
                </c:pt>
                <c:pt idx="214">
                  <c:v>#VALUE!</c:v>
                </c:pt>
                <c:pt idx="215">
                  <c:v>213</c:v>
                </c:pt>
              </c:strCache>
            </c:strRef>
          </c:cat>
          <c:val>
            <c:numRef>
              <c:f>目標管理用データ集計!$AL$5:$AL$221</c:f>
              <c:numCache>
                <c:formatCode>General</c:formatCode>
                <c:ptCount val="216"/>
                <c:pt idx="0">
                  <c:v>2</c:v>
                </c:pt>
                <c:pt idx="1">
                  <c:v>7</c:v>
                </c:pt>
                <c:pt idx="2">
                  <c:v>1418</c:v>
                </c:pt>
                <c:pt idx="4">
                  <c:v>6</c:v>
                </c:pt>
                <c:pt idx="5">
                  <c:v>11</c:v>
                </c:pt>
                <c:pt idx="6">
                  <c:v>17</c:v>
                </c:pt>
                <c:pt idx="7">
                  <c:v>145</c:v>
                </c:pt>
                <c:pt idx="8">
                  <c:v>74</c:v>
                </c:pt>
                <c:pt idx="9">
                  <c:v>43</c:v>
                </c:pt>
                <c:pt idx="10">
                  <c:v>58</c:v>
                </c:pt>
                <c:pt idx="11">
                  <c:v>32</c:v>
                </c:pt>
                <c:pt idx="12">
                  <c:v>22</c:v>
                </c:pt>
                <c:pt idx="13">
                  <c:v>45</c:v>
                </c:pt>
                <c:pt idx="14">
                  <c:v>27</c:v>
                </c:pt>
                <c:pt idx="15">
                  <c:v>11</c:v>
                </c:pt>
                <c:pt idx="16">
                  <c:v>5</c:v>
                </c:pt>
                <c:pt idx="17">
                  <c:v>9</c:v>
                </c:pt>
                <c:pt idx="18">
                  <c:v>7</c:v>
                </c:pt>
                <c:pt idx="19">
                  <c:v>13</c:v>
                </c:pt>
                <c:pt idx="20">
                  <c:v>21</c:v>
                </c:pt>
                <c:pt idx="21">
                  <c:v>21</c:v>
                </c:pt>
                <c:pt idx="22">
                  <c:v>15</c:v>
                </c:pt>
                <c:pt idx="23">
                  <c:v>14</c:v>
                </c:pt>
                <c:pt idx="24">
                  <c:v>21</c:v>
                </c:pt>
                <c:pt idx="25">
                  <c:v>15</c:v>
                </c:pt>
                <c:pt idx="26">
                  <c:v>6</c:v>
                </c:pt>
                <c:pt idx="27">
                  <c:v>14</c:v>
                </c:pt>
                <c:pt idx="28">
                  <c:v>6</c:v>
                </c:pt>
                <c:pt idx="29">
                  <c:v>12</c:v>
                </c:pt>
                <c:pt idx="30">
                  <c:v>12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5</c:v>
                </c:pt>
                <c:pt idx="35">
                  <c:v>11</c:v>
                </c:pt>
                <c:pt idx="36">
                  <c:v>10</c:v>
                </c:pt>
                <c:pt idx="37">
                  <c:v>11</c:v>
                </c:pt>
                <c:pt idx="38">
                  <c:v>8</c:v>
                </c:pt>
                <c:pt idx="39">
                  <c:v>5</c:v>
                </c:pt>
                <c:pt idx="40">
                  <c:v>4</c:v>
                </c:pt>
                <c:pt idx="41">
                  <c:v>8</c:v>
                </c:pt>
                <c:pt idx="42">
                  <c:v>5</c:v>
                </c:pt>
                <c:pt idx="43">
                  <c:v>5</c:v>
                </c:pt>
                <c:pt idx="44">
                  <c:v>6</c:v>
                </c:pt>
                <c:pt idx="45">
                  <c:v>2</c:v>
                </c:pt>
                <c:pt idx="46">
                  <c:v>6</c:v>
                </c:pt>
                <c:pt idx="47">
                  <c:v>2</c:v>
                </c:pt>
                <c:pt idx="48">
                  <c:v>4</c:v>
                </c:pt>
                <c:pt idx="49">
                  <c:v>11</c:v>
                </c:pt>
                <c:pt idx="50">
                  <c:v>7</c:v>
                </c:pt>
                <c:pt idx="51">
                  <c:v>5</c:v>
                </c:pt>
                <c:pt idx="52">
                  <c:v>6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  <c:pt idx="56">
                  <c:v>6</c:v>
                </c:pt>
                <c:pt idx="57">
                  <c:v>2</c:v>
                </c:pt>
                <c:pt idx="58">
                  <c:v>4</c:v>
                </c:pt>
                <c:pt idx="59">
                  <c:v>2</c:v>
                </c:pt>
                <c:pt idx="60">
                  <c:v>2</c:v>
                </c:pt>
                <c:pt idx="61">
                  <c:v>4</c:v>
                </c:pt>
                <c:pt idx="62">
                  <c:v>7</c:v>
                </c:pt>
                <c:pt idx="63">
                  <c:v>6</c:v>
                </c:pt>
                <c:pt idx="64">
                  <c:v>3</c:v>
                </c:pt>
                <c:pt idx="65">
                  <c:v>2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2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4</c:v>
                </c:pt>
                <c:pt idx="92">
                  <c:v>4</c:v>
                </c:pt>
                <c:pt idx="93">
                  <c:v>1</c:v>
                </c:pt>
                <c:pt idx="94">
                  <c:v>1</c:v>
                </c:pt>
                <c:pt idx="95">
                  <c:v>2</c:v>
                </c:pt>
                <c:pt idx="96">
                  <c:v>2</c:v>
                </c:pt>
                <c:pt idx="97">
                  <c:v>3</c:v>
                </c:pt>
                <c:pt idx="98">
                  <c:v>2</c:v>
                </c:pt>
                <c:pt idx="99">
                  <c:v>2</c:v>
                </c:pt>
                <c:pt idx="100">
                  <c:v>1</c:v>
                </c:pt>
                <c:pt idx="101">
                  <c:v>4</c:v>
                </c:pt>
                <c:pt idx="102">
                  <c:v>3</c:v>
                </c:pt>
                <c:pt idx="103">
                  <c:v>2</c:v>
                </c:pt>
                <c:pt idx="104">
                  <c:v>2</c:v>
                </c:pt>
                <c:pt idx="105">
                  <c:v>4</c:v>
                </c:pt>
                <c:pt idx="106">
                  <c:v>2</c:v>
                </c:pt>
                <c:pt idx="107">
                  <c:v>3</c:v>
                </c:pt>
                <c:pt idx="108">
                  <c:v>2</c:v>
                </c:pt>
                <c:pt idx="109">
                  <c:v>6</c:v>
                </c:pt>
                <c:pt idx="110">
                  <c:v>9</c:v>
                </c:pt>
                <c:pt idx="111">
                  <c:v>4</c:v>
                </c:pt>
                <c:pt idx="112">
                  <c:v>2</c:v>
                </c:pt>
                <c:pt idx="113">
                  <c:v>1</c:v>
                </c:pt>
                <c:pt idx="114">
                  <c:v>3</c:v>
                </c:pt>
                <c:pt idx="115">
                  <c:v>1</c:v>
                </c:pt>
                <c:pt idx="116">
                  <c:v>3</c:v>
                </c:pt>
                <c:pt idx="117">
                  <c:v>4</c:v>
                </c:pt>
                <c:pt idx="118">
                  <c:v>3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3</c:v>
                </c:pt>
                <c:pt idx="124">
                  <c:v>5</c:v>
                </c:pt>
                <c:pt idx="125">
                  <c:v>1</c:v>
                </c:pt>
                <c:pt idx="126">
                  <c:v>1</c:v>
                </c:pt>
                <c:pt idx="127">
                  <c:v>2</c:v>
                </c:pt>
                <c:pt idx="128">
                  <c:v>1</c:v>
                </c:pt>
                <c:pt idx="129">
                  <c:v>2</c:v>
                </c:pt>
                <c:pt idx="130">
                  <c:v>1</c:v>
                </c:pt>
                <c:pt idx="131">
                  <c:v>3</c:v>
                </c:pt>
                <c:pt idx="132">
                  <c:v>3</c:v>
                </c:pt>
                <c:pt idx="133">
                  <c:v>4</c:v>
                </c:pt>
                <c:pt idx="134">
                  <c:v>4</c:v>
                </c:pt>
                <c:pt idx="135">
                  <c:v>1</c:v>
                </c:pt>
                <c:pt idx="136">
                  <c:v>1</c:v>
                </c:pt>
                <c:pt idx="137">
                  <c:v>2</c:v>
                </c:pt>
                <c:pt idx="138">
                  <c:v>2</c:v>
                </c:pt>
                <c:pt idx="139">
                  <c:v>1</c:v>
                </c:pt>
                <c:pt idx="140">
                  <c:v>2</c:v>
                </c:pt>
                <c:pt idx="141">
                  <c:v>2</c:v>
                </c:pt>
                <c:pt idx="142">
                  <c:v>3</c:v>
                </c:pt>
                <c:pt idx="143">
                  <c:v>2</c:v>
                </c:pt>
                <c:pt idx="144">
                  <c:v>1</c:v>
                </c:pt>
                <c:pt idx="145">
                  <c:v>4</c:v>
                </c:pt>
                <c:pt idx="146">
                  <c:v>2</c:v>
                </c:pt>
                <c:pt idx="147">
                  <c:v>4</c:v>
                </c:pt>
                <c:pt idx="148">
                  <c:v>4</c:v>
                </c:pt>
                <c:pt idx="149">
                  <c:v>2</c:v>
                </c:pt>
                <c:pt idx="150">
                  <c:v>5</c:v>
                </c:pt>
                <c:pt idx="151">
                  <c:v>2</c:v>
                </c:pt>
                <c:pt idx="152">
                  <c:v>1</c:v>
                </c:pt>
                <c:pt idx="153">
                  <c:v>1</c:v>
                </c:pt>
                <c:pt idx="154">
                  <c:v>2</c:v>
                </c:pt>
                <c:pt idx="155">
                  <c:v>3</c:v>
                </c:pt>
                <c:pt idx="156">
                  <c:v>2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2</c:v>
                </c:pt>
                <c:pt idx="161">
                  <c:v>1</c:v>
                </c:pt>
                <c:pt idx="162">
                  <c:v>2</c:v>
                </c:pt>
                <c:pt idx="163">
                  <c:v>1</c:v>
                </c:pt>
                <c:pt idx="164">
                  <c:v>1</c:v>
                </c:pt>
                <c:pt idx="165">
                  <c:v>2</c:v>
                </c:pt>
                <c:pt idx="166">
                  <c:v>1</c:v>
                </c:pt>
                <c:pt idx="167">
                  <c:v>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2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2</c:v>
                </c:pt>
                <c:pt idx="183">
                  <c:v>2</c:v>
                </c:pt>
                <c:pt idx="184">
                  <c:v>1</c:v>
                </c:pt>
                <c:pt idx="185">
                  <c:v>3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2</c:v>
                </c:pt>
                <c:pt idx="207">
                  <c:v>1</c:v>
                </c:pt>
                <c:pt idx="208">
                  <c:v>3</c:v>
                </c:pt>
                <c:pt idx="209">
                  <c:v>2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2</c:v>
                </c:pt>
                <c:pt idx="2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F-48EC-9DED-496AD47C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0263024"/>
        <c:axId val="1290253776"/>
      </c:lineChart>
      <c:catAx>
        <c:axId val="129026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3776"/>
        <c:crosses val="autoZero"/>
        <c:auto val="1"/>
        <c:lblAlgn val="ctr"/>
        <c:lblOffset val="100"/>
        <c:noMultiLvlLbl val="0"/>
      </c:catAx>
      <c:valAx>
        <c:axId val="1290253776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月別売上と平均落札単価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0260848"/>
        <c:axId val="1290261392"/>
      </c:barChart>
      <c:lineChart>
        <c:grouping val="standard"/>
        <c:varyColors val="0"/>
        <c:ser>
          <c:idx val="1"/>
          <c:order val="1"/>
          <c:tx>
            <c:strRef>
              <c:f>実績集計!$C$6</c:f>
              <c:strCache>
                <c:ptCount val="1"/>
                <c:pt idx="0">
                  <c:v>平均単価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実績集計!$D$6:$O$6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2-4E59-AA86-6CCE29EC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261936"/>
        <c:axId val="1290254864"/>
      </c:lineChart>
      <c:catAx>
        <c:axId val="129026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1392"/>
        <c:crosses val="autoZero"/>
        <c:auto val="1"/>
        <c:lblAlgn val="ctr"/>
        <c:lblOffset val="100"/>
        <c:noMultiLvlLbl val="0"/>
      </c:catAx>
      <c:valAx>
        <c:axId val="1290261392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0848"/>
        <c:crosses val="autoZero"/>
        <c:crossBetween val="between"/>
      </c:valAx>
      <c:valAx>
        <c:axId val="1290254864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1936"/>
        <c:crosses val="max"/>
        <c:crossBetween val="between"/>
      </c:valAx>
      <c:catAx>
        <c:axId val="1290261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02548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出品金額と出品点数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0262480"/>
        <c:axId val="12902668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実績集計!$C$9</c15:sqref>
                        </c15:formulaRef>
                      </c:ext>
                    </c:extLst>
                    <c:strCache>
                      <c:ptCount val="1"/>
                      <c:pt idx="0">
                        <c:v>平均出品単価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実績集計!$D$3:$O$3</c15:sqref>
                        </c15:formulaRef>
                      </c:ext>
                    </c:extLst>
                    <c:strCache>
                      <c:ptCount val="12"/>
                      <c:pt idx="0">
                        <c:v>2026/1</c:v>
                      </c:pt>
                      <c:pt idx="1">
                        <c:v>2026/2</c:v>
                      </c:pt>
                      <c:pt idx="2">
                        <c:v>2026/3</c:v>
                      </c:pt>
                      <c:pt idx="3">
                        <c:v>2026/4</c:v>
                      </c:pt>
                      <c:pt idx="4">
                        <c:v>2026/5</c:v>
                      </c:pt>
                      <c:pt idx="5">
                        <c:v>2026/6</c:v>
                      </c:pt>
                      <c:pt idx="6">
                        <c:v>2026/7</c:v>
                      </c:pt>
                      <c:pt idx="7">
                        <c:v>2026/8</c:v>
                      </c:pt>
                      <c:pt idx="8">
                        <c:v>2026/9</c:v>
                      </c:pt>
                      <c:pt idx="9">
                        <c:v>2026/10</c:v>
                      </c:pt>
                      <c:pt idx="10">
                        <c:v>2026/11</c:v>
                      </c:pt>
                      <c:pt idx="11">
                        <c:v>2026/12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実績集計!$D$9:$O$9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19F-4B1A-8E67-CB78EFC8DE3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実績集計!$C$8</c:f>
              <c:strCache>
                <c:ptCount val="1"/>
                <c:pt idx="0">
                  <c:v>出品点数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実績集計!$D$8:$O$8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F-4B1A-8E67-CB78EFC8D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256496"/>
        <c:axId val="1290255952"/>
      </c:lineChart>
      <c:catAx>
        <c:axId val="129026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6832"/>
        <c:crosses val="autoZero"/>
        <c:auto val="1"/>
        <c:lblAlgn val="ctr"/>
        <c:lblOffset val="100"/>
        <c:noMultiLvlLbl val="0"/>
      </c:catAx>
      <c:valAx>
        <c:axId val="129026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62480"/>
        <c:crosses val="autoZero"/>
        <c:crossBetween val="between"/>
      </c:valAx>
      <c:valAx>
        <c:axId val="1290255952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6496"/>
        <c:crosses val="max"/>
        <c:crossBetween val="between"/>
      </c:valAx>
      <c:catAx>
        <c:axId val="1290256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902559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出品金額と平均出品金額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実績集計!$C$7</c:f>
              <c:strCache>
                <c:ptCount val="1"/>
                <c:pt idx="0">
                  <c:v>出品金額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実績集計!$D$7:$O$7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90257584"/>
        <c:axId val="1052696080"/>
      </c:barChart>
      <c:lineChart>
        <c:grouping val="standard"/>
        <c:varyColors val="0"/>
        <c:ser>
          <c:idx val="1"/>
          <c:order val="1"/>
          <c:tx>
            <c:strRef>
              <c:f>実績集計!$C$9</c:f>
              <c:strCache>
                <c:ptCount val="1"/>
                <c:pt idx="0">
                  <c:v>平均出品単価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実績集計!$D$9:$O$9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1-47BC-88D7-1358651CEA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4384"/>
        <c:axId val="1426866352"/>
      </c:lineChart>
      <c:catAx>
        <c:axId val="129025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696080"/>
        <c:crosses val="autoZero"/>
        <c:auto val="1"/>
        <c:lblAlgn val="ctr"/>
        <c:lblOffset val="100"/>
        <c:noMultiLvlLbl val="0"/>
      </c:catAx>
      <c:valAx>
        <c:axId val="10526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90257584"/>
        <c:crosses val="autoZero"/>
        <c:crossBetween val="between"/>
      </c:valAx>
      <c:valAx>
        <c:axId val="1426866352"/>
        <c:scaling>
          <c:orientation val="minMax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4384"/>
        <c:crosses val="max"/>
        <c:crossBetween val="between"/>
      </c:valAx>
      <c:catAx>
        <c:axId val="1426854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6635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売上金額と落札率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5-415D-ACF0-836173BF52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6858736"/>
        <c:axId val="1426860368"/>
      </c:barChart>
      <c:lineChart>
        <c:grouping val="standard"/>
        <c:varyColors val="0"/>
        <c:ser>
          <c:idx val="1"/>
          <c:order val="1"/>
          <c:tx>
            <c:strRef>
              <c:f>実績集計!$C$10</c:f>
              <c:strCache>
                <c:ptCount val="1"/>
                <c:pt idx="0">
                  <c:v>落札率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実績集計!$D$10:$O$10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5-415D-ACF0-836173BF52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7648"/>
        <c:axId val="1426854928"/>
      </c:lineChart>
      <c:catAx>
        <c:axId val="142685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0368"/>
        <c:crosses val="autoZero"/>
        <c:auto val="1"/>
        <c:lblAlgn val="ctr"/>
        <c:lblOffset val="100"/>
        <c:noMultiLvlLbl val="0"/>
      </c:catAx>
      <c:valAx>
        <c:axId val="142686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8736"/>
        <c:crosses val="autoZero"/>
        <c:crossBetween val="between"/>
      </c:valAx>
      <c:valAx>
        <c:axId val="1426854928"/>
        <c:scaling>
          <c:orientation val="minMax"/>
          <c:max val="1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7648"/>
        <c:crosses val="max"/>
        <c:crossBetween val="between"/>
      </c:valAx>
      <c:catAx>
        <c:axId val="1426857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5492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実績集計!$C$44</c:f>
              <c:strCache>
                <c:ptCount val="1"/>
                <c:pt idx="0">
                  <c:v>家電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実績集計!$D$44:$O$44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3-45E4-B351-D3A77D153274}"/>
            </c:ext>
          </c:extLst>
        </c:ser>
        <c:ser>
          <c:idx val="1"/>
          <c:order val="1"/>
          <c:tx>
            <c:strRef>
              <c:f>実績集計!$C$45</c:f>
              <c:strCache>
                <c:ptCount val="1"/>
                <c:pt idx="0">
                  <c:v>家具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実績集計!$D$45:$O$45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3-45E4-B351-D3A77D153274}"/>
            </c:ext>
          </c:extLst>
        </c:ser>
        <c:ser>
          <c:idx val="2"/>
          <c:order val="2"/>
          <c:tx>
            <c:strRef>
              <c:f>実績集計!$C$46</c:f>
              <c:strCache>
                <c:ptCount val="1"/>
                <c:pt idx="0">
                  <c:v>雑貨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実績集計!$D$46:$O$46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3-45E4-B351-D3A77D153274}"/>
            </c:ext>
          </c:extLst>
        </c:ser>
        <c:ser>
          <c:idx val="3"/>
          <c:order val="3"/>
          <c:tx>
            <c:strRef>
              <c:f>実績集計!$C$47</c:f>
              <c:strCache>
                <c:ptCount val="1"/>
                <c:pt idx="0">
                  <c:v>ブランド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実績集計!$D$47:$O$47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83-45E4-B351-D3A77D153274}"/>
            </c:ext>
          </c:extLst>
        </c:ser>
        <c:ser>
          <c:idx val="4"/>
          <c:order val="4"/>
          <c:tx>
            <c:strRef>
              <c:f>実績集計!$C$48</c:f>
              <c:strCache>
                <c:ptCount val="1"/>
                <c:pt idx="0">
                  <c:v>貴金属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実績集計!$D$48:$O$48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83-45E4-B351-D3A77D153274}"/>
            </c:ext>
          </c:extLst>
        </c:ser>
        <c:ser>
          <c:idx val="5"/>
          <c:order val="5"/>
          <c:tx>
            <c:strRef>
              <c:f>実績集計!$C$49</c:f>
              <c:strCache>
                <c:ptCount val="1"/>
                <c:pt idx="0">
                  <c:v>金券（課税）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実績集計!$D$49:$O$49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83-45E4-B351-D3A77D153274}"/>
            </c:ext>
          </c:extLst>
        </c:ser>
        <c:ser>
          <c:idx val="6"/>
          <c:order val="6"/>
          <c:tx>
            <c:strRef>
              <c:f>実績集計!$C$50</c:f>
              <c:strCache>
                <c:ptCount val="1"/>
                <c:pt idx="0">
                  <c:v>金券（非課税）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実績集計!$D$50:$O$50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83-45E4-B351-D3A77D153274}"/>
            </c:ext>
          </c:extLst>
        </c:ser>
        <c:ser>
          <c:idx val="7"/>
          <c:order val="7"/>
          <c:tx>
            <c:strRef>
              <c:f>実績集計!$C$51</c:f>
              <c:strCache>
                <c:ptCount val="1"/>
                <c:pt idx="0">
                  <c:v>衣料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実績集計!$D$51:$O$51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83-45E4-B351-D3A77D153274}"/>
            </c:ext>
          </c:extLst>
        </c:ser>
        <c:ser>
          <c:idx val="8"/>
          <c:order val="8"/>
          <c:tx>
            <c:strRef>
              <c:f>実績集計!$C$52</c:f>
              <c:strCache>
                <c:ptCount val="1"/>
                <c:pt idx="0">
                  <c:v>服飾雑貨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実績集計!$D$52:$O$52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83-45E4-B351-D3A77D153274}"/>
            </c:ext>
          </c:extLst>
        </c:ser>
        <c:ser>
          <c:idx val="9"/>
          <c:order val="9"/>
          <c:tx>
            <c:strRef>
              <c:f>実績集計!$C$53</c:f>
              <c:strCache>
                <c:ptCount val="1"/>
                <c:pt idx="0">
                  <c:v>携帯電話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実績集計!$D$53:$O$53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83-45E4-B351-D3A77D153274}"/>
            </c:ext>
          </c:extLst>
        </c:ser>
        <c:ser>
          <c:idx val="10"/>
          <c:order val="10"/>
          <c:tx>
            <c:strRef>
              <c:f>実績集計!$C$54</c:f>
              <c:strCache>
                <c:ptCount val="1"/>
                <c:pt idx="0">
                  <c:v>工具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実績集計!$D$54:$O$54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83-45E4-B351-D3A77D153274}"/>
            </c:ext>
          </c:extLst>
        </c:ser>
        <c:ser>
          <c:idx val="11"/>
          <c:order val="11"/>
          <c:tx>
            <c:strRef>
              <c:f>実績集計!$C$55</c:f>
              <c:strCache>
                <c:ptCount val="1"/>
                <c:pt idx="0">
                  <c:v>楽器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実績集計!$D$55:$O$55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83-45E4-B351-D3A77D153274}"/>
            </c:ext>
          </c:extLst>
        </c:ser>
        <c:ser>
          <c:idx val="12"/>
          <c:order val="12"/>
          <c:tx>
            <c:strRef>
              <c:f>実績集計!$C$56</c:f>
              <c:strCache>
                <c:ptCount val="1"/>
                <c:pt idx="0">
                  <c:v>スポーツアウトドア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実績集計!$D$56:$O$56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83-45E4-B351-D3A77D153274}"/>
            </c:ext>
          </c:extLst>
        </c:ser>
        <c:ser>
          <c:idx val="13"/>
          <c:order val="13"/>
          <c:tx>
            <c:strRef>
              <c:f>実績集計!$C$57</c:f>
              <c:strCache>
                <c:ptCount val="1"/>
                <c:pt idx="0">
                  <c:v>ホビー・玩具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実績集計!$D$57:$O$57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83-45E4-B351-D3A77D153274}"/>
            </c:ext>
          </c:extLst>
        </c:ser>
        <c:ser>
          <c:idx val="14"/>
          <c:order val="14"/>
          <c:tx>
            <c:strRef>
              <c:f>実績集計!$C$61</c:f>
              <c:strCache>
                <c:ptCount val="1"/>
                <c:pt idx="0">
                  <c:v>ベビー・キッズ用品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実績集計!$D$61:$O$61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83-45E4-B351-D3A77D1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426863088"/>
        <c:axId val="1426860912"/>
      </c:barChart>
      <c:catAx>
        <c:axId val="142686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0912"/>
        <c:crosses val="autoZero"/>
        <c:auto val="1"/>
        <c:lblAlgn val="ctr"/>
        <c:lblOffset val="100"/>
        <c:noMultiLvlLbl val="0"/>
      </c:catAx>
      <c:valAx>
        <c:axId val="142686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30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月別売上</a:t>
            </a:r>
            <a:r>
              <a:rPr lang="ja-JP" altLang="en-US"/>
              <a:t>と売上点数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実績集計!$C$4</c:f>
              <c:strCache>
                <c:ptCount val="1"/>
                <c:pt idx="0">
                  <c:v>売上金額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実績集計!$D$4:$O$4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6861456"/>
        <c:axId val="1426867440"/>
      </c:barChart>
      <c:lineChart>
        <c:grouping val="standard"/>
        <c:varyColors val="0"/>
        <c:ser>
          <c:idx val="1"/>
          <c:order val="1"/>
          <c:tx>
            <c:strRef>
              <c:f>実績集計!$C$5</c:f>
              <c:strCache>
                <c:ptCount val="1"/>
                <c:pt idx="0">
                  <c:v>売上点数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実績集計!$D$3:$O$3</c:f>
              <c:strCache>
                <c:ptCount val="12"/>
                <c:pt idx="0">
                  <c:v>2026/1</c:v>
                </c:pt>
                <c:pt idx="1">
                  <c:v>2026/2</c:v>
                </c:pt>
                <c:pt idx="2">
                  <c:v>2026/3</c:v>
                </c:pt>
                <c:pt idx="3">
                  <c:v>2026/4</c:v>
                </c:pt>
                <c:pt idx="4">
                  <c:v>2026/5</c:v>
                </c:pt>
                <c:pt idx="5">
                  <c:v>2026/6</c:v>
                </c:pt>
                <c:pt idx="6">
                  <c:v>2026/7</c:v>
                </c:pt>
                <c:pt idx="7">
                  <c:v>2026/8</c:v>
                </c:pt>
                <c:pt idx="8">
                  <c:v>2026/9</c:v>
                </c:pt>
                <c:pt idx="9">
                  <c:v>2026/10</c:v>
                </c:pt>
                <c:pt idx="10">
                  <c:v>2026/11</c:v>
                </c:pt>
                <c:pt idx="11">
                  <c:v>2026/12</c:v>
                </c:pt>
              </c:strCache>
            </c:strRef>
          </c:cat>
          <c:val>
            <c:numRef>
              <c:f>実績集計!$D$5:$O$5</c:f>
              <c:numCache>
                <c:formatCode>#,##0_);[Red]\(#,##0\)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2-4A70-9273-FCAC34C562F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26853296"/>
        <c:axId val="1426855472"/>
      </c:lineChart>
      <c:catAx>
        <c:axId val="142686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7440"/>
        <c:crosses val="autoZero"/>
        <c:auto val="1"/>
        <c:lblAlgn val="ctr"/>
        <c:lblOffset val="100"/>
        <c:noMultiLvlLbl val="0"/>
      </c:catAx>
      <c:valAx>
        <c:axId val="1426867440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61456"/>
        <c:crosses val="autoZero"/>
        <c:crossBetween val="between"/>
      </c:valAx>
      <c:valAx>
        <c:axId val="1426855472"/>
        <c:scaling>
          <c:orientation val="minMax"/>
          <c:max val="300"/>
        </c:scaling>
        <c:delete val="0"/>
        <c:axPos val="r"/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26853296"/>
        <c:crosses val="max"/>
        <c:crossBetween val="between"/>
      </c:valAx>
      <c:catAx>
        <c:axId val="1426853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68554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9</xdr:row>
          <xdr:rowOff>146050</xdr:rowOff>
        </xdr:from>
        <xdr:to>
          <xdr:col>5</xdr:col>
          <xdr:colOff>527050</xdr:colOff>
          <xdr:row>11</xdr:row>
          <xdr:rowOff>88900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売上一覧作成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31750</xdr:colOff>
          <xdr:row>3</xdr:row>
          <xdr:rowOff>76200</xdr:rowOff>
        </xdr:from>
        <xdr:to>
          <xdr:col>5</xdr:col>
          <xdr:colOff>285750</xdr:colOff>
          <xdr:row>4</xdr:row>
          <xdr:rowOff>152400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更新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23</xdr:row>
          <xdr:rowOff>95250</xdr:rowOff>
        </xdr:from>
        <xdr:to>
          <xdr:col>6</xdr:col>
          <xdr:colOff>679450</xdr:colOff>
          <xdr:row>24</xdr:row>
          <xdr:rowOff>152400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会計士用データ作成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581025</xdr:colOff>
      <xdr:row>16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570960</xdr:colOff>
      <xdr:row>16</xdr:row>
      <xdr:rowOff>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9524460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571500</xdr:colOff>
      <xdr:row>16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209549</xdr:colOff>
      <xdr:row>66</xdr:row>
      <xdr:rowOff>14286</xdr:rowOff>
    </xdr:from>
    <xdr:to>
      <xdr:col>34</xdr:col>
      <xdr:colOff>152399</xdr:colOff>
      <xdr:row>90</xdr:row>
      <xdr:rowOff>114299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26</xdr:row>
      <xdr:rowOff>171449</xdr:rowOff>
    </xdr:from>
    <xdr:to>
      <xdr:col>10</xdr:col>
      <xdr:colOff>3174</xdr:colOff>
      <xdr:row>48</xdr:row>
      <xdr:rowOff>104774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20</xdr:col>
      <xdr:colOff>673100</xdr:colOff>
      <xdr:row>22</xdr:row>
      <xdr:rowOff>95250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27</xdr:row>
      <xdr:rowOff>0</xdr:rowOff>
    </xdr:from>
    <xdr:to>
      <xdr:col>21</xdr:col>
      <xdr:colOff>0</xdr:colOff>
      <xdr:row>49</xdr:row>
      <xdr:rowOff>122442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683558</xdr:colOff>
      <xdr:row>0</xdr:row>
      <xdr:rowOff>168087</xdr:rowOff>
    </xdr:from>
    <xdr:to>
      <xdr:col>31</xdr:col>
      <xdr:colOff>508001</xdr:colOff>
      <xdr:row>22</xdr:row>
      <xdr:rowOff>56030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291353</xdr:colOff>
      <xdr:row>67</xdr:row>
      <xdr:rowOff>78440</xdr:rowOff>
    </xdr:from>
    <xdr:to>
      <xdr:col>15</xdr:col>
      <xdr:colOff>616324</xdr:colOff>
      <xdr:row>108</xdr:row>
      <xdr:rowOff>168088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10</xdr:col>
      <xdr:colOff>18961</xdr:colOff>
      <xdr:row>25</xdr:row>
      <xdr:rowOff>19050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会津岳志" refreshedDate="44060.470986805558" createdVersion="6" refreshedVersion="5" minRefreshableVersion="3" recordCount="2599" xr:uid="{00000000-000A-0000-FFFF-FFFF00000000}">
  <cacheSource type="worksheet">
    <worksheetSource ref="A1:Y1048576" sheet="管理表"/>
  </cacheSource>
  <cacheFields count="25">
    <cacheField name="出品日" numFmtId="176">
      <sharedItems containsDate="1" containsBlank="1" containsMixedTypes="1" minDate="2018-08-24T00:00:00" maxDate="2020-08-1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家電"/>
        <s v="ホビー"/>
        <s v="カメラ・携帯・電話"/>
        <s v="ファッション"/>
        <s v="骨董 アンティークコレクション"/>
        <s v="ブランド"/>
        <s v="スポーツアウトドア"/>
        <s v="住まい・インテリア"/>
        <s v="工具"/>
        <s v="美容・健康"/>
        <s v="楽器"/>
        <s v="車・バイク"/>
        <s v="家具"/>
        <s v="金券"/>
        <s v="什器、厨房、業務用"/>
        <m/>
      </sharedItems>
    </cacheField>
    <cacheField name="原価" numFmtId="0">
      <sharedItems containsBlank="1" containsMixedTypes="1" containsNumber="1" containsInteger="1" minValue="0" maxValue="350000"/>
    </cacheField>
    <cacheField name="設定回数" numFmtId="0">
      <sharedItems containsString="0" containsBlank="1" containsNumber="1" containsInteger="1" minValue="1" maxValue="3"/>
    </cacheField>
    <cacheField name="設定日数" numFmtId="0">
      <sharedItems containsString="0" containsBlank="1" containsNumber="1" containsInteger="1" minValue="2" maxValue="7"/>
    </cacheField>
    <cacheField name="出品1" numFmtId="0">
      <sharedItems containsString="0" containsBlank="1" containsNumber="1" containsInteger="1" minValue="1000" maxValue="500000"/>
    </cacheField>
    <cacheField name="出品2" numFmtId="0">
      <sharedItems containsString="0" containsBlank="1" containsNumber="1" containsInteger="1" minValue="2500" maxValue="480000"/>
    </cacheField>
    <cacheField name="出品3" numFmtId="0">
      <sharedItems containsString="0" containsBlank="1" containsNumber="1" containsInteger="1" minValue="2100" maxValue="165000"/>
    </cacheField>
    <cacheField name="出品4" numFmtId="0">
      <sharedItems containsString="0" containsBlank="1" containsNumber="1" containsInteger="1" minValue="21000" maxValue="150000"/>
    </cacheField>
    <cacheField name="出品5" numFmtId="0">
      <sharedItems containsString="0" containsBlank="1" containsNumber="1" containsInteger="1" minValue="33000" maxValue="130000"/>
    </cacheField>
    <cacheField name="出品6" numFmtId="0">
      <sharedItems containsString="0" containsBlank="1" containsNumber="1" containsInteger="1" minValue="110000" maxValue="110000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45705" maxValue="252480"/>
    </cacheField>
    <cacheField name="配送料" numFmtId="0">
      <sharedItems containsDate="1" containsString="0" containsBlank="1" containsMixedTypes="1" minDate="1899-12-31T00:00:00" maxDate="1900-01-01T17:36:04"/>
    </cacheField>
    <cacheField name="入金日" numFmtId="177">
      <sharedItems containsNonDate="0" containsDate="1" containsString="0" containsBlank="1" minDate="2010-01-22T00:00:00" maxDate="2020-09-24T00:00:00"/>
    </cacheField>
    <cacheField name="売上日" numFmtId="177">
      <sharedItems containsNonDate="0" containsDate="1" containsString="0" containsBlank="1" minDate="2019-10-02T00:00:00" maxDate="2020-08-17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45705" maxValue="25619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-340" maxValue="43920" count="221">
        <n v="292"/>
        <s v=""/>
        <n v="374"/>
        <n v="470"/>
        <n v="584"/>
        <n v="276"/>
        <n v="285"/>
        <n v="251"/>
        <n v="519"/>
        <n v="389"/>
        <n v="219"/>
        <n v="385"/>
        <n v="412"/>
        <n v="220"/>
        <n v="425"/>
        <n v="329"/>
        <n v="355"/>
        <n v="179"/>
        <n v="200"/>
        <n v="275"/>
        <n v="133"/>
        <n v="120"/>
        <n v="95"/>
        <n v="156"/>
        <n v="82"/>
        <n v="88"/>
        <n v="65"/>
        <n v="66"/>
        <n v="323"/>
        <n v="236"/>
        <n v="174"/>
        <n v="69"/>
        <n v="121"/>
        <n v="190"/>
        <n v="212"/>
        <n v="132"/>
        <n v="64"/>
        <n v="103"/>
        <n v="83"/>
        <n v="49"/>
        <n v="19"/>
        <n v="158"/>
        <n v="60"/>
        <n v="191"/>
        <n v="24"/>
        <n v="48"/>
        <n v="30"/>
        <n v="50"/>
        <n v="9"/>
        <n v="34"/>
        <n v="55"/>
        <n v="150"/>
        <n v="249"/>
        <n v="12"/>
        <n v="44"/>
        <n v="147"/>
        <n v="45"/>
        <n v="300"/>
        <n v="6"/>
        <n v="5"/>
        <n v="26"/>
        <n v="84"/>
        <n v="4"/>
        <n v="89"/>
        <n v="2"/>
        <n v="145"/>
        <n v="14"/>
        <n v="144"/>
        <n v="142"/>
        <n v="39"/>
        <n v="3"/>
        <n v="41"/>
        <n v="8"/>
        <n v="267"/>
        <n v="237"/>
        <n v="286"/>
        <n v="10"/>
        <n v="21"/>
        <n v="51"/>
        <n v="7"/>
        <n v="105"/>
        <n v="183"/>
        <n v="11"/>
        <n v="33"/>
        <n v="423"/>
        <n v="20"/>
        <n v="235"/>
        <n v="108"/>
        <n v="53"/>
        <n v="18"/>
        <n v="22"/>
        <n v="29"/>
        <n v="199"/>
        <n v="56"/>
        <n v="197"/>
        <n v="59"/>
        <n v="37"/>
        <n v="178"/>
        <n v="225"/>
        <n v="243"/>
        <n v="98"/>
        <n v="35"/>
        <n v="40"/>
        <n v="42"/>
        <n v="104"/>
        <n v="143"/>
        <n v="157"/>
        <n v="163"/>
        <n v="123"/>
        <n v="107"/>
        <n v="25"/>
        <n v="16"/>
        <n v="126"/>
        <n v="117"/>
        <n v="46"/>
        <n v="119"/>
        <n v="47"/>
        <n v="28"/>
        <n v="247"/>
        <n v="0"/>
        <n v="160"/>
        <n v="177"/>
        <n v="54"/>
        <n v="259"/>
        <n v="15"/>
        <n v="23"/>
        <n v="80"/>
        <n v="137"/>
        <n v="222"/>
        <n v="176"/>
        <n v="202"/>
        <n v="173"/>
        <n v="13"/>
        <n v="152"/>
        <n v="129"/>
        <n v="90"/>
        <n v="116"/>
        <n v="68"/>
        <n v="115"/>
        <n v="138"/>
        <n v="17"/>
        <n v="100"/>
        <n v="94"/>
        <n v="186"/>
        <n v="149"/>
        <n v="134"/>
        <n v="180"/>
        <n v="242"/>
        <n v="75"/>
        <n v="255"/>
        <n v="164"/>
        <n v="73"/>
        <n v="148"/>
        <n v="61"/>
        <n v="85"/>
        <n v="43"/>
        <n v="333"/>
        <n v="74"/>
        <n v="185"/>
        <n v="27"/>
        <n v="139"/>
        <n v="71"/>
        <n v="93"/>
        <n v="92"/>
        <n v="52"/>
        <n v="81"/>
        <n v="226"/>
        <n v="161"/>
        <n v="229"/>
        <n v="57"/>
        <n v="1"/>
        <n v="154"/>
        <n v="131"/>
        <n v="218"/>
        <n v="36"/>
        <n v="87"/>
        <n v="32"/>
        <n v="168"/>
        <n v="70"/>
        <n v="206"/>
        <n v="189"/>
        <n v="76"/>
        <n v="181"/>
        <n v="67"/>
        <n v="31"/>
        <n v="79"/>
        <n v="155"/>
        <n v="113"/>
        <n v="63"/>
        <n v="114"/>
        <n v="38"/>
        <n v="111"/>
        <n v="118"/>
        <n v="162"/>
        <n v="124"/>
        <n v="96"/>
        <n v="122"/>
        <n v="86"/>
        <n v="125"/>
        <n v="127"/>
        <n v="141"/>
        <n v="77"/>
        <n v="153"/>
        <n v="91"/>
        <n v="106"/>
        <n v="109"/>
        <n v="102"/>
        <n v="130"/>
        <n v="110"/>
        <n v="-2"/>
        <n v="112"/>
        <n v="99"/>
        <n v="-1"/>
        <e v="#VALUE!"/>
        <n v="213"/>
        <m/>
        <n v="43920" u="1"/>
        <n v="-255" u="1"/>
        <n v="-279" u="1"/>
        <n v="-169" u="1"/>
        <n v="-34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cs.taka" refreshedDate="44382.686488078703" createdVersion="6" refreshedVersion="7" minRefreshableVersion="3" recordCount="2476" xr:uid="{00000000-000A-0000-FFFF-FFFF01000000}">
  <cacheSource type="worksheet">
    <worksheetSource ref="A1:AB1048576" sheet="管理表"/>
  </cacheSource>
  <cacheFields count="28">
    <cacheField name="出品日" numFmtId="176">
      <sharedItems containsDate="1" containsBlank="1" containsMixedTypes="1" minDate="2019-01-01T00:00:00" maxDate="2021-07-06T00:00:00"/>
    </cacheField>
    <cacheField name="タイトル" numFmtId="0">
      <sharedItems containsBlank="1"/>
    </cacheField>
    <cacheField name="ステータス" numFmtId="0">
      <sharedItems containsBlank="1"/>
    </cacheField>
    <cacheField name="ジャンル" numFmtId="0">
      <sharedItems containsBlank="1" count="16">
        <s v="工具"/>
        <s v="家電"/>
        <s v="ホビー"/>
        <s v="ブランド"/>
        <s v="家具"/>
        <s v="什器、厨房、業務用"/>
        <s v="スポーツアウトドア"/>
        <s v="住まい・インテリア"/>
        <s v="楽器"/>
        <s v="カメラ・携帯・電話"/>
        <s v="金券"/>
        <s v="ファッション"/>
        <s v="骨董 アンティークコレクション"/>
        <s v="美容・健康"/>
        <s v="車・バイク"/>
        <m/>
      </sharedItems>
    </cacheField>
    <cacheField name="原価" numFmtId="0">
      <sharedItems containsBlank="1" containsMixedTypes="1" containsNumber="1" containsInteger="1" minValue="0" maxValue="400000"/>
    </cacheField>
    <cacheField name="設定回数" numFmtId="0">
      <sharedItems containsString="0" containsBlank="1" containsNumber="1" containsInteger="1" minValue="0" maxValue="3"/>
    </cacheField>
    <cacheField name="設定日数" numFmtId="0">
      <sharedItems containsString="0" containsBlank="1" containsNumber="1" containsInteger="1" minValue="2" maxValue="5"/>
    </cacheField>
    <cacheField name="出品1" numFmtId="0">
      <sharedItems containsString="0" containsBlank="1" containsNumber="1" containsInteger="1" minValue="1000" maxValue="430000"/>
    </cacheField>
    <cacheField name="出品2" numFmtId="0">
      <sharedItems containsString="0" containsBlank="1" containsNumber="1" containsInteger="1" minValue="2500" maxValue="230000"/>
    </cacheField>
    <cacheField name="出品3" numFmtId="0">
      <sharedItems containsString="0" containsBlank="1" containsNumber="1" containsInteger="1" minValue="2100" maxValue="148000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String="0" containsBlank="1" containsNumber="1" containsInteger="1" minValue="-55000" maxValue="450000"/>
    </cacheField>
    <cacheField name="配送料" numFmtId="0">
      <sharedItems containsString="0" containsBlank="1" containsNumber="1" containsInteger="1" minValue="0" maxValue="21285"/>
    </cacheField>
    <cacheField name="入金日" numFmtId="177">
      <sharedItems containsDate="1" containsBlank="1" containsMixedTypes="1" minDate="1900-01-06T04:33:36" maxDate="2021-08-24T00:00:00"/>
    </cacheField>
    <cacheField name="売上日" numFmtId="177">
      <sharedItems containsNonDate="0" containsDate="1" containsString="0" containsBlank="1" minDate="2021-01-05T00:00:00" maxDate="2021-07-06T00:00:00"/>
    </cacheField>
    <cacheField name="備考" numFmtId="0">
      <sharedItems containsBlank="1"/>
    </cacheField>
    <cacheField name="名前" numFmtId="0">
      <sharedItems containsBlank="1"/>
    </cacheField>
    <cacheField name="入金額(売上）" numFmtId="0">
      <sharedItems containsString="0" containsBlank="1" containsNumber="1" containsInteger="1" minValue="-55000" maxValue="450000"/>
    </cacheField>
    <cacheField name="出品月" numFmtId="0">
      <sharedItems containsBlank="1"/>
    </cacheField>
    <cacheField name="売上月" numFmtId="0">
      <sharedItems containsBlank="1"/>
    </cacheField>
    <cacheField name="落札日数" numFmtId="0">
      <sharedItems containsBlank="1" containsMixedTypes="1" containsNumber="1" containsInteger="1" minValue="0" maxValue="44358"/>
    </cacheField>
    <cacheField name="曜日" numFmtId="0">
      <sharedItems containsBlank="1" count="9">
        <s v=""/>
        <s v="日"/>
        <s v="火"/>
        <s v="水"/>
        <s v="月"/>
        <s v="金"/>
        <s v="木"/>
        <s v="土"/>
        <m/>
      </sharedItems>
    </cacheField>
    <cacheField name="OP2" numFmtId="0">
      <sharedItems containsNonDate="0" containsString="0" containsBlank="1"/>
    </cacheField>
    <cacheField name="OP3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C" refreshedDate="46022.435483564812" missingItemsLimit="0" createdVersion="4" refreshedVersion="8" minRefreshableVersion="3" recordCount="3381" xr:uid="{00000000-000A-0000-FFFF-FFFF09000000}">
  <cacheSource type="worksheet">
    <worksheetSource ref="A1:X1048576" sheet="管理表"/>
  </cacheSource>
  <cacheFields count="24">
    <cacheField name="出品日" numFmtId="176">
      <sharedItems containsNonDate="0" containsString="0" containsBlank="1" count="1">
        <m/>
      </sharedItems>
    </cacheField>
    <cacheField name="タイトル" numFmtId="0">
      <sharedItems containsBlank="1"/>
    </cacheField>
    <cacheField name="ステータス" numFmtId="0">
      <sharedItems containsNonDate="0" containsString="0" containsBlank="1"/>
    </cacheField>
    <cacheField name="ジャンル" numFmtId="0">
      <sharedItems containsBlank="1" count="19">
        <s v="家電"/>
        <s v="家具"/>
        <s v="雑貨"/>
        <s v="ブランド"/>
        <s v="貴金属"/>
        <s v="金券（課税）"/>
        <s v="金券（非課税）"/>
        <s v="衣料"/>
        <s v="服飾雑貨"/>
        <s v="携帯電話"/>
        <s v="工具"/>
        <s v="楽器"/>
        <s v="スポーツアウトドア"/>
        <s v="ホビー・玩具"/>
        <s v="美容・健康"/>
        <s v="事務用品・厨房用品"/>
        <s v="車用品・バイク用品"/>
        <s v="ベビー・キッズ用品"/>
        <m/>
      </sharedItems>
    </cacheField>
    <cacheField name="原価" numFmtId="0">
      <sharedItems containsNonDate="0" containsString="0" containsBlank="1"/>
    </cacheField>
    <cacheField name="設定回数" numFmtId="0">
      <sharedItems containsNonDate="0" containsString="0" containsBlank="1"/>
    </cacheField>
    <cacheField name="設定日数" numFmtId="0">
      <sharedItems containsNonDate="0" containsString="0" containsBlank="1"/>
    </cacheField>
    <cacheField name="出品1" numFmtId="0">
      <sharedItems containsNonDate="0" containsString="0" containsBlank="1"/>
    </cacheField>
    <cacheField name="出品2" numFmtId="0">
      <sharedItems containsNonDate="0" containsString="0" containsBlank="1"/>
    </cacheField>
    <cacheField name="出品3" numFmtId="0">
      <sharedItems containsNonDate="0" containsString="0" containsBlank="1"/>
    </cacheField>
    <cacheField name="出品4" numFmtId="0">
      <sharedItems containsNonDate="0" containsString="0" containsBlank="1"/>
    </cacheField>
    <cacheField name="出品5" numFmtId="0">
      <sharedItems containsNonDate="0" containsString="0" containsBlank="1"/>
    </cacheField>
    <cacheField name="出品6" numFmtId="0">
      <sharedItems containsNonDate="0" containsString="0" containsBlank="1"/>
    </cacheField>
    <cacheField name="出品7" numFmtId="0">
      <sharedItems containsNonDate="0" containsString="0" containsBlank="1"/>
    </cacheField>
    <cacheField name="出品8" numFmtId="0">
      <sharedItems containsNonDate="0" containsString="0" containsBlank="1"/>
    </cacheField>
    <cacheField name="落札金額" numFmtId="0">
      <sharedItems containsNonDate="0" containsString="0" containsBlank="1"/>
    </cacheField>
    <cacheField name="配送料" numFmtId="0">
      <sharedItems containsNonDate="0" containsString="0" containsBlank="1"/>
    </cacheField>
    <cacheField name="入金日" numFmtId="177">
      <sharedItems containsNonDate="0" containsString="0" containsBlank="1"/>
    </cacheField>
    <cacheField name="売上日" numFmtId="177">
      <sharedItems containsNonDate="0" containsString="0" containsBlank="1" count="1">
        <m/>
      </sharedItems>
    </cacheField>
    <cacheField name="備考" numFmtId="0">
      <sharedItems containsBlank="1"/>
    </cacheField>
    <cacheField name="名前" numFmtId="0">
      <sharedItems containsNonDate="0" containsString="0" containsBlank="1"/>
    </cacheField>
    <cacheField name="入金額(売上）" numFmtId="0">
      <sharedItems containsString="0" containsBlank="1" containsNumber="1" containsInteger="1" minValue="0" maxValue="0"/>
    </cacheField>
    <cacheField name="出品月" numFmtId="0">
      <sharedItems containsBlank="1" count="2">
        <s v=""/>
        <m/>
      </sharedItems>
    </cacheField>
    <cacheField name="売上月" numFmtId="0">
      <sharedItems containsBlank="1" count="2">
        <s v="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99">
  <r>
    <d v="2019-01-01T00:00:00"/>
    <s v=" ■デロンギ ドラゴンデジタル スマート　オイルヒーター QSD0712 ■"/>
    <s v="済"/>
    <x v="0"/>
    <n v="5000"/>
    <n v="3"/>
    <n v="3"/>
    <n v="10000"/>
    <m/>
    <m/>
    <m/>
    <m/>
    <m/>
    <m/>
    <m/>
    <n v="11000"/>
    <n v="2000"/>
    <d v="2019-11-21T00:00:00"/>
    <d v="2019-10-20T00:00:00"/>
    <s v="簡単決済"/>
    <m/>
    <n v="13000"/>
    <s v="2019/1"/>
    <s v="2019/10"/>
    <x v="0"/>
  </r>
  <r>
    <d v="2019-01-01T00:00:00"/>
    <s v="■Steiff シュタイフ テディベア クリーム 50㎝ 013492■"/>
    <m/>
    <x v="1"/>
    <m/>
    <n v="3"/>
    <n v="2"/>
    <n v="11000"/>
    <m/>
    <m/>
    <m/>
    <m/>
    <m/>
    <m/>
    <m/>
    <m/>
    <m/>
    <m/>
    <m/>
    <m/>
    <m/>
    <n v="0"/>
    <s v="2019/1"/>
    <s v=""/>
    <x v="1"/>
  </r>
  <r>
    <d v="2019-01-01T00:00:00"/>
    <s v="■ Silicon Power SSD/128GB E20■"/>
    <m/>
    <x v="0"/>
    <n v="3000"/>
    <n v="3"/>
    <n v="2"/>
    <n v="20000"/>
    <n v="6000"/>
    <n v="3000"/>
    <m/>
    <m/>
    <m/>
    <m/>
    <m/>
    <m/>
    <m/>
    <m/>
    <m/>
    <m/>
    <m/>
    <n v="0"/>
    <s v="2019/1"/>
    <s v=""/>
    <x v="1"/>
  </r>
  <r>
    <d v="2019-01-01T00:00:00"/>
    <s v="■TAMRON タムロン レンズ AF28-300㎜ F3.5-6.3 XRDi■"/>
    <s v="済"/>
    <x v="2"/>
    <n v="427"/>
    <n v="3"/>
    <n v="2"/>
    <n v="10000"/>
    <n v="8000"/>
    <n v="6500"/>
    <m/>
    <m/>
    <m/>
    <m/>
    <m/>
    <n v="7150"/>
    <n v="750"/>
    <d v="2020-02-20T00:00:00"/>
    <d v="2020-01-10T00:00:00"/>
    <s v="簡単決済"/>
    <s v="清原一輝"/>
    <n v="7900"/>
    <s v="2019/1"/>
    <s v="2020/1"/>
    <x v="2"/>
  </r>
  <r>
    <d v="2019-01-01T00:00:00"/>
    <s v="■サムソナイト ビジネスバッグ ボート ブリーフケース S■"/>
    <m/>
    <x v="3"/>
    <m/>
    <n v="3"/>
    <n v="2"/>
    <n v="7500"/>
    <n v="70000"/>
    <m/>
    <m/>
    <m/>
    <m/>
    <m/>
    <m/>
    <m/>
    <m/>
    <m/>
    <m/>
    <m/>
    <m/>
    <n v="0"/>
    <s v="2019/1"/>
    <s v=""/>
    <x v="1"/>
  </r>
  <r>
    <d v="2019-01-01T00:00:00"/>
    <s v="■南部鉄器 OIGEN 及源 灯籠 風鈴 木ノ葉カエル とんぼ 渓流 3個セット■"/>
    <s v="済"/>
    <x v="4"/>
    <m/>
    <n v="3"/>
    <n v="2"/>
    <n v="4000"/>
    <m/>
    <m/>
    <m/>
    <m/>
    <m/>
    <m/>
    <m/>
    <n v="4400"/>
    <n v="750"/>
    <d v="2020-05-21T00:00:00"/>
    <d v="2020-04-15T00:00:00"/>
    <s v="簡単決済"/>
    <s v="奥川典子"/>
    <n v="5150"/>
    <s v="2019/1"/>
    <s v="2020/4"/>
    <x v="3"/>
  </r>
  <r>
    <d v="2019-01-01T00:00:00"/>
    <s v="■サマンサ タバサ ベースボール クラッチショルダー 日本ハムファイターズ■"/>
    <s v="済"/>
    <x v="5"/>
    <n v="2000"/>
    <n v="3"/>
    <n v="2"/>
    <n v="7000"/>
    <m/>
    <n v="5000"/>
    <m/>
    <m/>
    <m/>
    <m/>
    <m/>
    <n v="6600"/>
    <n v="0"/>
    <d v="2020-09-23T00:00:00"/>
    <d v="2020-08-07T00:00:00"/>
    <s v="簡単決済"/>
    <s v="島田郁子"/>
    <n v="6600"/>
    <s v="2019/1"/>
    <s v="2020/8"/>
    <x v="4"/>
  </r>
  <r>
    <d v="2019-01-01T00:00:00"/>
    <s v="■ Adobe CS3 Windows パッケージ版 セット ■"/>
    <m/>
    <x v="0"/>
    <m/>
    <n v="3"/>
    <n v="2"/>
    <n v="26000"/>
    <m/>
    <m/>
    <m/>
    <m/>
    <m/>
    <m/>
    <m/>
    <m/>
    <m/>
    <m/>
    <m/>
    <m/>
    <m/>
    <n v="0"/>
    <s v="2019/1"/>
    <s v=""/>
    <x v="1"/>
  </r>
  <r>
    <d v="2019-01-01T00:00:00"/>
    <s v="■SONY ウォークマン NW-A55HN 16GB■"/>
    <s v="済"/>
    <x v="0"/>
    <n v="8000"/>
    <n v="3"/>
    <n v="2"/>
    <n v="15000"/>
    <m/>
    <m/>
    <m/>
    <m/>
    <m/>
    <m/>
    <m/>
    <n v="16200"/>
    <n v="750"/>
    <d v="2019-11-21T00:00:00"/>
    <d v="2019-10-04T00:00:00"/>
    <s v="簡単決済"/>
    <s v="磯部　昌志"/>
    <n v="16950"/>
    <s v="2019/1"/>
    <s v="2019/10"/>
    <x v="5"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x v="1"/>
  </r>
  <r>
    <d v="2019-01-01T00:00:00"/>
    <s v="希少！ 真鍮 ウエディングベル 鐘 教会 全長60㎝"/>
    <s v="済"/>
    <x v="4"/>
    <m/>
    <n v="3"/>
    <n v="2"/>
    <n v="180000"/>
    <m/>
    <m/>
    <m/>
    <m/>
    <m/>
    <m/>
    <m/>
    <n v="203000"/>
    <n v="2000"/>
    <d v="2019-11-21T00:00:00"/>
    <d v="2019-10-13T00:00:00"/>
    <s v="簡単決済"/>
    <s v="小林賢知"/>
    <n v="205000"/>
    <s v="2019/1"/>
    <s v="2019/10"/>
    <x v="6"/>
  </r>
  <r>
    <d v="2019-08-03T00:00:00"/>
    <s v="■川本製作所 汚水 汚物用 排水用樹脂製水中ポンプ WUO-506/656-1.5■"/>
    <s v="済"/>
    <x v="7"/>
    <n v="10000"/>
    <n v="3"/>
    <n v="2"/>
    <n v="30000"/>
    <n v="25000"/>
    <n v="23000"/>
    <n v="21000"/>
    <m/>
    <m/>
    <m/>
    <m/>
    <n v="24200"/>
    <n v="2000"/>
    <d v="2020-05-21T00:00:00"/>
    <d v="2020-04-10T00:00:00"/>
    <s v="簡単決済"/>
    <s v="イドヨコ横山"/>
    <n v="26200"/>
    <s v="2019/8"/>
    <s v="2020/4"/>
    <x v="7"/>
  </r>
  <r>
    <d v="2018-12-04T00:00:00"/>
    <s v="■シャネル ミニバッグ  CHANEL パーティーバッグ ハンドバッグ USED■"/>
    <s v="済"/>
    <x v="5"/>
    <n v="30000"/>
    <n v="3"/>
    <n v="2"/>
    <n v="60000"/>
    <n v="58000"/>
    <n v="48000"/>
    <m/>
    <m/>
    <m/>
    <m/>
    <m/>
    <m/>
    <m/>
    <m/>
    <m/>
    <m/>
    <m/>
    <n v="0"/>
    <s v="2018/12"/>
    <s v=""/>
    <x v="1"/>
  </r>
  <r>
    <d v="2019-02-02T00:00:00"/>
    <s v="■美品 NEC LAVIE  Win 10 Office 2016 ウィルスバスタークラウド3年付　NS600/JAW 　Core i7 HDD1TB メモリ4GB　中古■□000120"/>
    <s v="済"/>
    <x v="0"/>
    <n v="65000"/>
    <n v="1"/>
    <n v="6"/>
    <n v="80000"/>
    <n v="70000"/>
    <m/>
    <m/>
    <m/>
    <m/>
    <m/>
    <m/>
    <n v="77000"/>
    <n v="0"/>
    <d v="2020-08-21T00:00:00"/>
    <d v="2020-07-05T00:00:00"/>
    <s v="簡単決済"/>
    <s v="山口真司"/>
    <n v="77000"/>
    <s v="2019/2"/>
    <s v="2020/7"/>
    <x v="8"/>
  </r>
  <r>
    <d v="2019-02-03T00:00:00"/>
    <s v="siroca ﾏｲｺﾝ電気圧力鍋 SPC-211"/>
    <s v="済"/>
    <x v="0"/>
    <n v="1000"/>
    <n v="3"/>
    <n v="3"/>
    <n v="11000"/>
    <n v="8500"/>
    <n v="7000"/>
    <m/>
    <m/>
    <m/>
    <m/>
    <m/>
    <n v="6050"/>
    <n v="1300"/>
    <d v="2020-03-23T00:00:00"/>
    <d v="2020-02-27T00:00:00"/>
    <s v="簡単決済"/>
    <s v="石塚智裕"/>
    <n v="7350"/>
    <s v="2019/2"/>
    <s v="2020/2"/>
    <x v="9"/>
  </r>
  <r>
    <d v="2019-02-05T00:00:00"/>
    <s v="■Husqvarna ハスクバーナ PERTNER 電子ビーム ダヤモンドカッター EZ250 コンクリート用 12インチ 乾式■"/>
    <s v="店売り"/>
    <x v="8"/>
    <n v="3000"/>
    <n v="3"/>
    <n v="3"/>
    <n v="10000"/>
    <n v="8000"/>
    <m/>
    <m/>
    <m/>
    <m/>
    <m/>
    <m/>
    <m/>
    <m/>
    <m/>
    <m/>
    <m/>
    <m/>
    <n v="0"/>
    <s v="2019/2"/>
    <s v=""/>
    <x v="1"/>
  </r>
  <r>
    <d v="2019-03-01T00:00:00"/>
    <s v="■アックスブレーン 水平回転レーザー PL-600H 三脚付 ■"/>
    <s v="済"/>
    <x v="8"/>
    <n v="30000"/>
    <n v="3"/>
    <n v="3"/>
    <n v="70000"/>
    <m/>
    <m/>
    <m/>
    <m/>
    <m/>
    <m/>
    <m/>
    <n v="60500"/>
    <n v="2000"/>
    <d v="2019-11-21T00:00:00"/>
    <d v="2019-10-06T00:00:00"/>
    <s v="簡単決済"/>
    <s v="細野理"/>
    <n v="62500"/>
    <s v="2019/3"/>
    <s v="2019/10"/>
    <x v="10"/>
  </r>
  <r>
    <d v="2019-03-01T00:00:00"/>
    <s v="■HILTI ヒルティ ドリルビット TE-YX22/92■"/>
    <s v="済"/>
    <x v="8"/>
    <n v="1000"/>
    <n v="3"/>
    <n v="3"/>
    <n v="6000"/>
    <m/>
    <m/>
    <m/>
    <m/>
    <m/>
    <m/>
    <m/>
    <n v="5500"/>
    <n v="1300"/>
    <d v="2020-04-22T00:00:00"/>
    <d v="2020-03-20T00:00:00"/>
    <s v="簡単決済"/>
    <s v="菊地俊"/>
    <n v="6800"/>
    <s v="2019/3"/>
    <s v="2020/3"/>
    <x v="11"/>
  </r>
  <r>
    <d v="2019-03-15T00:00:00"/>
    <s v="■TEAC ターンテーブル/カセットプレーヤ付CDレコーダー LP-R550USB■"/>
    <s v="済"/>
    <x v="7"/>
    <n v="20000"/>
    <n v="3"/>
    <n v="3"/>
    <n v="30000"/>
    <n v="28000"/>
    <m/>
    <m/>
    <m/>
    <m/>
    <m/>
    <m/>
    <n v="26400"/>
    <n v="2000"/>
    <d v="2020-05-21T00:00:00"/>
    <d v="2020-04-30T00:00:00"/>
    <s v="簡単決済"/>
    <s v="田島民夫"/>
    <n v="28400"/>
    <s v="2019/3"/>
    <s v="2020/4"/>
    <x v="12"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x v="1"/>
  </r>
  <r>
    <d v="2019-04-08T00:00:00"/>
    <s v="■未使用 菓子皿 十客 10枚■"/>
    <s v="済"/>
    <x v="7"/>
    <n v="500"/>
    <n v="3"/>
    <n v="3"/>
    <n v="5000"/>
    <m/>
    <m/>
    <m/>
    <m/>
    <m/>
    <m/>
    <m/>
    <n v="4950"/>
    <n v="1300"/>
    <d v="2019-12-23T00:00:00"/>
    <d v="2019-11-14T00:00:00"/>
    <s v="簡単決済"/>
    <s v="ｴｲｷﾞﾎﾞｳｴｷｶﾞｲｼｬ"/>
    <n v="6250"/>
    <s v="2019/4"/>
    <s v="2019/11"/>
    <x v="13"/>
  </r>
  <r>
    <d v="2019-04-12T00:00:00"/>
    <s v="■SUPREAM シュプリーム メンズ ワークシャツ Mサイズ 17AW Gonz Ramm■"/>
    <m/>
    <x v="3"/>
    <n v="8000"/>
    <n v="3"/>
    <n v="3"/>
    <n v="16000"/>
    <n v="15000"/>
    <n v="14000"/>
    <m/>
    <m/>
    <m/>
    <m/>
    <m/>
    <m/>
    <m/>
    <m/>
    <m/>
    <m/>
    <m/>
    <n v="0"/>
    <s v="2019/4"/>
    <s v=""/>
    <x v="1"/>
  </r>
  <r>
    <d v="2019-04-12T00:00:00"/>
    <s v="■ PUNYUS プニュズ スカジャン レディース サイズ 4 ネイビー×ホワイト■"/>
    <m/>
    <x v="3"/>
    <n v="5000"/>
    <n v="3"/>
    <n v="3"/>
    <n v="7000"/>
    <n v="6000"/>
    <m/>
    <m/>
    <m/>
    <m/>
    <m/>
    <m/>
    <m/>
    <m/>
    <m/>
    <m/>
    <m/>
    <m/>
    <n v="0"/>
    <s v="2019/4"/>
    <s v=""/>
    <x v="1"/>
  </r>
  <r>
    <d v="2019-04-27T00:00:00"/>
    <s v="■美品 ルイ・ヴィトン 長財布 モノグラム ポルトフォイユ エミ M61289■□000579"/>
    <s v="済"/>
    <x v="5"/>
    <n v="25000"/>
    <n v="3"/>
    <n v="3"/>
    <n v="40000"/>
    <n v="38000"/>
    <n v="31500"/>
    <n v="35000"/>
    <n v="33000"/>
    <m/>
    <m/>
    <m/>
    <n v="34650"/>
    <n v="0"/>
    <d v="2020-07-20T00:00:00"/>
    <d v="2020-06-25T00:00:00"/>
    <s v="簡単決済"/>
    <s v="大野節子"/>
    <n v="34650"/>
    <s v="2019/4"/>
    <s v="2020/6"/>
    <x v="14"/>
  </r>
  <r>
    <d v="2019-04-28T00:00:00"/>
    <s v="■GUCCI 万年筆 オールドグッチ 現状品■"/>
    <s v="済"/>
    <x v="5"/>
    <n v="2000"/>
    <n v="3"/>
    <n v="3"/>
    <n v="10000"/>
    <n v="8500"/>
    <m/>
    <m/>
    <m/>
    <m/>
    <m/>
    <m/>
    <n v="3410"/>
    <n v="750"/>
    <d v="2020-04-22T00:00:00"/>
    <d v="2020-03-22T00:00:00"/>
    <s v="簡単決済"/>
    <s v="兵藤修"/>
    <n v="4160"/>
    <s v="2019/4"/>
    <s v="2020/3"/>
    <x v="15"/>
  </r>
  <r>
    <d v="2019-06-03T00:00:00"/>
    <s v="■シルバーカー イージーカー 710 ミドルタイプ 幸和製作所 ネイビー チェック■"/>
    <m/>
    <x v="9"/>
    <n v="1000"/>
    <n v="3"/>
    <n v="3"/>
    <n v="4500"/>
    <m/>
    <m/>
    <m/>
    <m/>
    <m/>
    <m/>
    <m/>
    <m/>
    <m/>
    <m/>
    <m/>
    <m/>
    <m/>
    <n v="0"/>
    <s v="2019/6"/>
    <s v=""/>
    <x v="1"/>
  </r>
  <r>
    <d v="2019-06-07T00:00:00"/>
    <s v="■南部 急須鉄瓶 平型アラレ 1.0L■"/>
    <m/>
    <x v="4"/>
    <m/>
    <n v="3"/>
    <n v="2"/>
    <n v="12000"/>
    <n v="10000"/>
    <m/>
    <m/>
    <m/>
    <m/>
    <m/>
    <m/>
    <m/>
    <m/>
    <m/>
    <m/>
    <m/>
    <m/>
    <n v="0"/>
    <s v="2019/6"/>
    <s v=""/>
    <x v="1"/>
  </r>
  <r>
    <d v="2019-06-07T00:00:00"/>
    <s v="■南部 急須鉄瓶 木の葉 0.3L■"/>
    <s v="済"/>
    <x v="4"/>
    <m/>
    <n v="3"/>
    <n v="2"/>
    <n v="3000"/>
    <m/>
    <m/>
    <m/>
    <m/>
    <m/>
    <m/>
    <m/>
    <n v="3300"/>
    <n v="1050"/>
    <d v="2020-06-23T00:00:00"/>
    <d v="2020-05-27T00:00:00"/>
    <s v="簡単決済"/>
    <s v="小林幸子"/>
    <n v="4350"/>
    <s v="2019/6"/>
    <s v="2020/5"/>
    <x v="16"/>
  </r>
  <r>
    <d v="2019-06-13T00:00:00"/>
    <s v="■未使用 SUPREAM シュプリーム Ｔシャツ 2019SS Leda And The Swan Mサイズ ステッカー ノベルティ 付■"/>
    <m/>
    <x v="3"/>
    <n v="5000"/>
    <n v="3"/>
    <n v="3"/>
    <n v="8000"/>
    <n v="7000"/>
    <m/>
    <m/>
    <m/>
    <m/>
    <m/>
    <m/>
    <m/>
    <m/>
    <m/>
    <m/>
    <m/>
    <m/>
    <n v="0"/>
    <s v="2019/6"/>
    <s v=""/>
    <x v="1"/>
  </r>
  <r>
    <d v="2019-06-13T00:00:00"/>
    <s v="■新品 COMME Des GARCONS SHIRT 長袖シャツ メンズ Mサイズ ブラウン系■"/>
    <m/>
    <x v="3"/>
    <n v="3000"/>
    <n v="3"/>
    <n v="3"/>
    <n v="12000"/>
    <n v="11000"/>
    <n v="7000"/>
    <m/>
    <m/>
    <m/>
    <m/>
    <m/>
    <m/>
    <m/>
    <m/>
    <m/>
    <m/>
    <m/>
    <n v="0"/>
    <s v="2019/6"/>
    <s v=""/>
    <x v="1"/>
  </r>
  <r>
    <d v="2019-06-15T00:00:00"/>
    <s v="■リチャードジノリ 国旗柄 ミニボウル 2種 3枚■"/>
    <s v="済"/>
    <x v="7"/>
    <n v="500"/>
    <n v="3"/>
    <n v="3"/>
    <n v="8000"/>
    <n v="6000"/>
    <m/>
    <m/>
    <m/>
    <m/>
    <m/>
    <m/>
    <n v="6600"/>
    <n v="1050"/>
    <d v="2010-01-22T00:00:00"/>
    <d v="2019-12-11T00:00:00"/>
    <s v="簡単決済"/>
    <s v="井戸恒雄"/>
    <n v="7650"/>
    <s v="2019/6"/>
    <s v="2019/12"/>
    <x v="17"/>
  </r>
  <r>
    <d v="2019-06-24T00:00:00"/>
    <s v="■刀 法橋来金道■"/>
    <m/>
    <x v="4"/>
    <n v="55000"/>
    <n v="3"/>
    <n v="2"/>
    <n v="110000"/>
    <n v="100000"/>
    <m/>
    <m/>
    <m/>
    <m/>
    <m/>
    <m/>
    <m/>
    <m/>
    <m/>
    <m/>
    <m/>
    <m/>
    <n v="0"/>
    <s v="2019/6"/>
    <s v=""/>
    <x v="1"/>
  </r>
  <r>
    <d v="2019-06-25T00:00:00"/>
    <s v="■ナショナル 昭和レトロ トランジスター ラジオ RE-796■"/>
    <s v="店売り"/>
    <x v="0"/>
    <n v="1000"/>
    <n v="3"/>
    <n v="2"/>
    <n v="8000"/>
    <m/>
    <m/>
    <m/>
    <m/>
    <m/>
    <m/>
    <m/>
    <m/>
    <m/>
    <m/>
    <m/>
    <m/>
    <m/>
    <n v="0"/>
    <s v="2019/6"/>
    <s v=""/>
    <x v="1"/>
  </r>
  <r>
    <d v="2019-06-29T00:00:00"/>
    <s v="■WA M16A2 Stock (OD)■"/>
    <s v="済"/>
    <x v="1"/>
    <n v="500"/>
    <m/>
    <n v="3"/>
    <n v="4500"/>
    <m/>
    <m/>
    <m/>
    <m/>
    <m/>
    <m/>
    <m/>
    <n v="4400"/>
    <n v="750"/>
    <d v="2020-02-20T00:00:00"/>
    <d v="2020-01-15T00:00:00"/>
    <s v="簡単決済"/>
    <s v=" 三浦大夢"/>
    <n v="5150"/>
    <s v="2019/6"/>
    <s v="2020/1"/>
    <x v="18"/>
  </r>
  <r>
    <d v="2019-07-02T00:00:00"/>
    <s v="■SHIMANO シマノ NEXUS 45L クーラーBOX ■"/>
    <s v="店売り"/>
    <x v="6"/>
    <n v="2500"/>
    <n v="3"/>
    <n v="2"/>
    <n v="5000"/>
    <m/>
    <m/>
    <m/>
    <m/>
    <m/>
    <m/>
    <m/>
    <m/>
    <m/>
    <m/>
    <m/>
    <m/>
    <m/>
    <n v="0"/>
    <s v="2019/7"/>
    <s v=""/>
    <x v="1"/>
  </r>
  <r>
    <d v="2019-07-07T00:00:00"/>
    <s v="■ELSONIC 49型 4K LCDTV ECS-TV49R■"/>
    <m/>
    <x v="0"/>
    <m/>
    <n v="3"/>
    <n v="2"/>
    <n v="33000"/>
    <n v="31500"/>
    <m/>
    <m/>
    <m/>
    <m/>
    <m/>
    <m/>
    <m/>
    <m/>
    <m/>
    <m/>
    <m/>
    <m/>
    <n v="0"/>
    <s v="2019/7"/>
    <s v=""/>
    <x v="1"/>
  </r>
  <r>
    <d v="2019-07-10T00:00:00"/>
    <s v="■エキスパートオブジャパン SP(超)リトルベアーマンジ セット アイゼン 登山 トレッキング■"/>
    <s v="店売り"/>
    <x v="6"/>
    <n v="800"/>
    <n v="3"/>
    <n v="2"/>
    <n v="6000"/>
    <n v="5000"/>
    <m/>
    <m/>
    <m/>
    <m/>
    <m/>
    <m/>
    <m/>
    <m/>
    <m/>
    <m/>
    <m/>
    <m/>
    <n v="0"/>
    <s v="2019/7"/>
    <s v=""/>
    <x v="1"/>
  </r>
  <r>
    <d v="2019-07-10T00:00:00"/>
    <s v="■ITOMIC 小型電気温水器 25L ESD25BLX220B0■"/>
    <s v="済"/>
    <x v="0"/>
    <n v="3000"/>
    <n v="3"/>
    <n v="2"/>
    <n v="45000"/>
    <n v="40000"/>
    <n v="31000"/>
    <m/>
    <m/>
    <m/>
    <m/>
    <m/>
    <n v="34100"/>
    <n v="3000"/>
    <d v="2020-05-21T00:00:00"/>
    <d v="2020-04-10T00:00:00"/>
    <s v="簡単決済"/>
    <s v="菅原浩司  "/>
    <n v="37100"/>
    <s v="2019/7"/>
    <s v="2020/4"/>
    <x v="19"/>
  </r>
  <r>
    <d v="2019-07-13T00:00:00"/>
    <s v="■RADIO FLYER ラジフライヤー ミニミニ三輪車 モデル＃905■"/>
    <m/>
    <x v="1"/>
    <n v="1000"/>
    <m/>
    <n v="3"/>
    <n v="5500"/>
    <n v="5000"/>
    <n v="4000"/>
    <m/>
    <m/>
    <m/>
    <m/>
    <m/>
    <m/>
    <m/>
    <m/>
    <m/>
    <m/>
    <m/>
    <n v="0"/>
    <s v="2019/7"/>
    <s v=""/>
    <x v="1"/>
  </r>
  <r>
    <d v="2019-07-13T00:00:00"/>
    <s v="■Burberrys バーバリーズ ビジネス ドクターズ バッグ■"/>
    <s v="済"/>
    <x v="3"/>
    <n v="0"/>
    <n v="3"/>
    <n v="2"/>
    <n v="20000"/>
    <n v="18000"/>
    <m/>
    <m/>
    <m/>
    <m/>
    <m/>
    <m/>
    <n v="13200"/>
    <n v="1300"/>
    <d v="2019-12-23T00:00:00"/>
    <d v="2019-11-23T00:00:00"/>
    <s v="簡単決済"/>
    <s v="本澤博之"/>
    <n v="14500"/>
    <s v="2019/7"/>
    <s v="2019/11"/>
    <x v="20"/>
  </r>
  <r>
    <d v="2019-07-21T00:00:00"/>
    <s v="■美品 ディオールオム サングラス  コンポジット DiorHomme COMPOSIT 1.0 USED■"/>
    <s v="済"/>
    <x v="5"/>
    <n v="15000"/>
    <n v="3"/>
    <n v="2"/>
    <n v="30000"/>
    <n v="25000"/>
    <m/>
    <m/>
    <m/>
    <m/>
    <m/>
    <m/>
    <n v="27500"/>
    <n v="0"/>
    <d v="2020-04-22T00:00:00"/>
    <d v="2020-03-28T00:00:00"/>
    <s v="簡単決済"/>
    <s v="三浦麗"/>
    <n v="27500"/>
    <s v="2019/7"/>
    <s v="2020/3"/>
    <x v="7"/>
  </r>
  <r>
    <d v="2019-07-21T00:00:00"/>
    <s v="■馬の鞍　馬具 骨董■"/>
    <s v="済"/>
    <x v="4"/>
    <m/>
    <n v="3"/>
    <n v="2"/>
    <n v="40000"/>
    <m/>
    <m/>
    <m/>
    <m/>
    <m/>
    <m/>
    <m/>
    <n v="38500"/>
    <n v="3000"/>
    <d v="2019-12-23T00:00:00"/>
    <d v="2019-11-18T00:00:00"/>
    <s v="簡単決済"/>
    <s v="岡春香"/>
    <n v="41500"/>
    <s v="2019/7"/>
    <s v="2019/11"/>
    <x v="21"/>
  </r>
  <r>
    <d v="2019-07-21T00:00:00"/>
    <s v="■BRERA OROLOGI ブレラ オロロジ グランツーリスモ クオーツ クロノグラフ 腕時計 BRGTC54■"/>
    <s v="済"/>
    <x v="5"/>
    <n v="15000"/>
    <n v="3"/>
    <n v="2"/>
    <n v="32000"/>
    <n v="30000"/>
    <n v="28000"/>
    <m/>
    <m/>
    <m/>
    <m/>
    <m/>
    <n v="30800"/>
    <n v="750"/>
    <d v="2019-11-21T00:00:00"/>
    <d v="2019-10-24T00:00:00"/>
    <s v="簡単決済"/>
    <s v="村岡勉  "/>
    <n v="31550"/>
    <s v="2019/7"/>
    <s v="2019/10"/>
    <x v="22"/>
  </r>
  <r>
    <d v="2019-07-21T00:00:00"/>
    <s v="■Snap-On スナップオン ロープロファイル 12角セット 210RAFM 1個欠品■"/>
    <m/>
    <x v="8"/>
    <m/>
    <n v="3"/>
    <n v="2"/>
    <n v="20000"/>
    <m/>
    <m/>
    <m/>
    <m/>
    <m/>
    <m/>
    <m/>
    <m/>
    <m/>
    <m/>
    <m/>
    <m/>
    <m/>
    <n v="0"/>
    <s v="2019/7"/>
    <s v=""/>
    <x v="1"/>
  </r>
  <r>
    <d v="2019-07-22T00:00:00"/>
    <s v="■YAMAHA ヤマハ クラシック ギター CG182C■"/>
    <s v="済"/>
    <x v="10"/>
    <n v="10000"/>
    <n v="3"/>
    <n v="2"/>
    <n v="27000"/>
    <n v="20000"/>
    <n v="15000"/>
    <m/>
    <m/>
    <m/>
    <m/>
    <m/>
    <n v="16500"/>
    <n v="2000"/>
    <d v="2020-01-22T00:00:00"/>
    <d v="2019-12-25T00:00:00"/>
    <s v="簡単決済"/>
    <s v="門屋和清"/>
    <n v="18500"/>
    <s v="2019/7"/>
    <s v="2019/12"/>
    <x v="23"/>
  </r>
  <r>
    <d v="2019-07-25T00:00:00"/>
    <s v="■KTC 大型ラチェット パイプカッタ PCH2-35■"/>
    <s v="店売り"/>
    <x v="8"/>
    <n v="1500"/>
    <n v="3"/>
    <n v="2"/>
    <n v="10000"/>
    <n v="8500"/>
    <m/>
    <m/>
    <m/>
    <m/>
    <m/>
    <m/>
    <m/>
    <m/>
    <m/>
    <m/>
    <m/>
    <m/>
    <n v="0"/>
    <s v="2019/7"/>
    <s v=""/>
    <x v="1"/>
  </r>
  <r>
    <d v="2019-07-30T00:00:00"/>
    <s v="■アネスト岩田 タイヤ交換用 エアーツールキット TK9000■"/>
    <s v="済"/>
    <x v="8"/>
    <n v="4500"/>
    <n v="3"/>
    <n v="2"/>
    <n v="7000"/>
    <n v="6000"/>
    <m/>
    <m/>
    <m/>
    <m/>
    <m/>
    <m/>
    <n v="6600"/>
    <n v="1050"/>
    <d v="2019-11-21T00:00:00"/>
    <d v="2019-10-20T00:00:00"/>
    <s v="簡単決済"/>
    <m/>
    <n v="7650"/>
    <s v="2019/7"/>
    <s v="2019/10"/>
    <x v="24"/>
  </r>
  <r>
    <d v="2019-08-03T00:00:00"/>
    <s v="■RYOBI リョービ パワーミキサ かくはん機　PM-1011F■"/>
    <s v="済"/>
    <x v="8"/>
    <n v="7700"/>
    <n v="3"/>
    <n v="2"/>
    <n v="14000"/>
    <n v="13000"/>
    <n v="11500"/>
    <m/>
    <m/>
    <m/>
    <m/>
    <m/>
    <n v="13750"/>
    <n v="1500"/>
    <d v="2019-11-21T00:00:00"/>
    <d v="2019-10-30T00:00:00"/>
    <s v="簡単決済"/>
    <s v="山本和八"/>
    <n v="15250"/>
    <s v="2019/8"/>
    <s v="2019/10"/>
    <x v="25"/>
  </r>
  <r>
    <d v="2019-08-05T00:00:00"/>
    <s v="■PS4 ソフト モンスターハンター:ワールド 攻略ハンドブック同梱版 送料無料■"/>
    <m/>
    <x v="1"/>
    <n v="1300"/>
    <n v="3"/>
    <n v="2"/>
    <n v="4000"/>
    <n v="3500"/>
    <n v="3100"/>
    <m/>
    <m/>
    <m/>
    <m/>
    <m/>
    <m/>
    <m/>
    <m/>
    <m/>
    <m/>
    <m/>
    <n v="0"/>
    <s v="2019/8"/>
    <s v=""/>
    <x v="1"/>
  </r>
  <r>
    <d v="2019-08-05T00:00:00"/>
    <s v="■PS4 ソフト ウイニングイレブン 2019 送料無料■"/>
    <m/>
    <x v="1"/>
    <n v="1500"/>
    <n v="3"/>
    <n v="2"/>
    <n v="2700"/>
    <n v="2500"/>
    <n v="2100"/>
    <m/>
    <m/>
    <m/>
    <m/>
    <m/>
    <m/>
    <m/>
    <m/>
    <m/>
    <m/>
    <m/>
    <n v="0"/>
    <s v="2019/8"/>
    <s v=""/>
    <x v="1"/>
  </r>
  <r>
    <d v="2019-08-05T00:00:00"/>
    <s v="■HiKOKI　日立　 丸のこベンチスタンド PS7-BS3■"/>
    <s v="済"/>
    <x v="8"/>
    <n v="2200"/>
    <n v="3"/>
    <n v="2"/>
    <n v="5000"/>
    <n v="4500"/>
    <m/>
    <m/>
    <m/>
    <m/>
    <m/>
    <m/>
    <n v="4950"/>
    <n v="1500"/>
    <d v="2019-11-21T00:00:00"/>
    <d v="2019-10-09T00:00:00"/>
    <s v="簡単決済"/>
    <s v="佐藤知春"/>
    <n v="6450"/>
    <s v="2019/8"/>
    <s v="2019/10"/>
    <x v="26"/>
  </r>
  <r>
    <d v="2019-08-12T00:00:00"/>
    <s v="■バッテリー式 コマツ フォークリフト FB07-2 直接引取歓迎■"/>
    <s v="済"/>
    <x v="11"/>
    <n v="50000"/>
    <n v="3"/>
    <n v="3"/>
    <n v="200000"/>
    <m/>
    <m/>
    <m/>
    <m/>
    <m/>
    <m/>
    <m/>
    <n v="220000"/>
    <n v="0"/>
    <d v="2019-11-21T00:00:00"/>
    <d v="2019-10-17T00:00:00"/>
    <s v="簡単決済"/>
    <m/>
    <n v="220000"/>
    <s v="2019/8"/>
    <s v="2019/10"/>
    <x v="27"/>
  </r>
  <r>
    <d v="2019-08-15T00:00:00"/>
    <s v="■MBK ロードバイク RD800 フルカーボン ■"/>
    <s v="済"/>
    <x v="6"/>
    <n v="40000"/>
    <n v="3"/>
    <n v="2"/>
    <n v="120000"/>
    <n v="100000"/>
    <n v="55000"/>
    <n v="60000"/>
    <m/>
    <m/>
    <m/>
    <m/>
    <n v="60500"/>
    <n v="16775"/>
    <d v="2020-08-21T00:00:00"/>
    <d v="2020-07-03T00:00:00"/>
    <s v="簡単決済"/>
    <s v="真野友輔"/>
    <n v="77275"/>
    <s v="2019/8"/>
    <s v="2020/7"/>
    <x v="28"/>
  </r>
  <r>
    <d v="2019-08-24T00:00:00"/>
    <s v="■カリモク 書斎机 文机 平机 座椅子■"/>
    <s v="済"/>
    <x v="12"/>
    <n v="2000"/>
    <n v="3"/>
    <n v="2"/>
    <n v="15000"/>
    <n v="10000"/>
    <n v="8000"/>
    <n v="60000"/>
    <m/>
    <m/>
    <m/>
    <m/>
    <n v="11000"/>
    <n v="7755"/>
    <d v="2020-05-21T00:00:00"/>
    <d v="2020-04-16T00:00:00"/>
    <s v="簡単決済"/>
    <s v="望月厚志"/>
    <n v="18755"/>
    <s v="2019/8"/>
    <s v="2020/4"/>
    <x v="29"/>
  </r>
  <r>
    <d v="2019-08-24T00:00:00"/>
    <s v="■HERMES エルメス パッチワーク ペア カップ&amp;ソーサー ブラジル■"/>
    <s v="済"/>
    <x v="7"/>
    <n v="10000"/>
    <n v="3"/>
    <n v="2"/>
    <n v="13500"/>
    <m/>
    <m/>
    <m/>
    <m/>
    <m/>
    <m/>
    <m/>
    <n v="14850"/>
    <n v="1050"/>
    <d v="2020-03-23T00:00:00"/>
    <d v="2020-02-14T00:00:00"/>
    <s v="簡単決済"/>
    <s v="ｴｲｷﾞﾎﾞｳｴｷｶﾞｲｼｬ"/>
    <n v="15900"/>
    <s v="2019/8"/>
    <s v="2020/2"/>
    <x v="30"/>
  </r>
  <r>
    <d v="2019-08-24T00:00:00"/>
    <s v="■STAUB ストウブ LA COCOTTE ミニ・ソースパン 片手鍋■"/>
    <s v="済"/>
    <x v="7"/>
    <n v="1000"/>
    <n v="3"/>
    <n v="2"/>
    <n v="5500"/>
    <m/>
    <m/>
    <m/>
    <m/>
    <m/>
    <m/>
    <m/>
    <n v="6050"/>
    <n v="750"/>
    <d v="2019-11-21T00:00:00"/>
    <d v="2019-11-01T00:00:00"/>
    <s v="簡単決済"/>
    <s v="坂倉健司"/>
    <n v="6800"/>
    <s v="2019/8"/>
    <s v="2019/11"/>
    <x v="31"/>
  </r>
  <r>
    <d v="2019-08-25T00:00:00"/>
    <s v="■マキタ 14mm　充電式ハンマドリル HR140DSHX　10.8V 1.5Ah ■"/>
    <s v="済"/>
    <x v="8"/>
    <n v="14000"/>
    <n v="3"/>
    <n v="2"/>
    <n v="20000"/>
    <n v="18000"/>
    <m/>
    <m/>
    <m/>
    <m/>
    <m/>
    <m/>
    <n v="19800"/>
    <n v="2000"/>
    <d v="2020-01-22T00:00:00"/>
    <d v="2019-12-24T00:00:00"/>
    <s v="簡単決済"/>
    <s v="小松勝明"/>
    <n v="21800"/>
    <s v="2019/8"/>
    <s v="2019/12"/>
    <x v="32"/>
  </r>
  <r>
    <d v="2019-08-25T00:00:00"/>
    <s v="■ワイヤレスヘッドフォン beats Studio3 wireless A1914 2018年製■"/>
    <s v="済"/>
    <x v="0"/>
    <n v="6500"/>
    <n v="3"/>
    <n v="2"/>
    <n v="15000"/>
    <m/>
    <m/>
    <m/>
    <m/>
    <m/>
    <m/>
    <m/>
    <n v="17600"/>
    <n v="750"/>
    <d v="2020-04-22T00:00:00"/>
    <d v="2020-03-02T00:00:00"/>
    <s v="簡単決済"/>
    <s v="山品純大"/>
    <n v="18350"/>
    <s v="2019/8"/>
    <s v="2020/3"/>
    <x v="33"/>
  </r>
  <r>
    <d v="2019-08-30T00:00:00"/>
    <s v="■HUNTING WORLD ハンティングワールド 腕時計 HW-006■"/>
    <m/>
    <x v="5"/>
    <n v="7700"/>
    <n v="3"/>
    <n v="2"/>
    <n v="17000"/>
    <n v="15000"/>
    <n v="12000"/>
    <m/>
    <m/>
    <m/>
    <m/>
    <m/>
    <m/>
    <m/>
    <m/>
    <m/>
    <m/>
    <m/>
    <n v="0"/>
    <s v="2019/8"/>
    <s v=""/>
    <x v="1"/>
  </r>
  <r>
    <d v="2019-09-01T00:00:00"/>
    <s v="■パナソニック ヒゲトリマー ER-GB40-W■"/>
    <s v="済"/>
    <x v="9"/>
    <n v="2500"/>
    <n v="3"/>
    <n v="2"/>
    <n v="4500"/>
    <m/>
    <m/>
    <m/>
    <m/>
    <m/>
    <m/>
    <m/>
    <n v="4950"/>
    <n v="750"/>
    <d v="2020-04-22T00:00:00"/>
    <d v="2020-03-31T00:00:00"/>
    <s v="簡単決済"/>
    <s v="村岡弘幸"/>
    <n v="5700"/>
    <s v="2019/9"/>
    <s v="2020/3"/>
    <x v="34"/>
  </r>
  <r>
    <d v="2019-09-03T00:00:00"/>
    <s v="■ヴィンテージスピーカー　YAMAHA ヤマハ NS-470■"/>
    <s v="店売り"/>
    <x v="0"/>
    <n v="500"/>
    <n v="3"/>
    <n v="2"/>
    <n v="10000"/>
    <m/>
    <m/>
    <m/>
    <m/>
    <m/>
    <m/>
    <m/>
    <m/>
    <m/>
    <m/>
    <m/>
    <m/>
    <m/>
    <n v="0"/>
    <s v="2019/9"/>
    <s v=""/>
    <x v="1"/>
  </r>
  <r>
    <d v="2019-09-05T00:00:00"/>
    <s v="■ポールスミス チェストバッグ ボディーバッグ ネイビー■"/>
    <s v="店売り"/>
    <x v="3"/>
    <n v="4000"/>
    <n v="3"/>
    <n v="2"/>
    <n v="11000"/>
    <m/>
    <m/>
    <m/>
    <m/>
    <m/>
    <m/>
    <m/>
    <m/>
    <m/>
    <m/>
    <m/>
    <m/>
    <m/>
    <n v="0"/>
    <s v="2019/9"/>
    <s v=""/>
    <x v="1"/>
  </r>
  <r>
    <d v="2019-09-05T00:00:00"/>
    <s v="■STEINBERGER Spirit スタインバーガー　スピリット　5弦　ベース　左利き用 　中古■"/>
    <s v="済"/>
    <x v="10"/>
    <n v="18000"/>
    <n v="3"/>
    <n v="2"/>
    <n v="30000"/>
    <m/>
    <m/>
    <m/>
    <m/>
    <m/>
    <m/>
    <m/>
    <n v="33000"/>
    <n v="2000"/>
    <d v="2020-02-20T00:00:00"/>
    <d v="2020-01-15T00:00:00"/>
    <s v="簡単決済"/>
    <s v="羽生伊織"/>
    <n v="35000"/>
    <s v="2019/9"/>
    <s v="2020/1"/>
    <x v="35"/>
  </r>
  <r>
    <d v="2019-09-08T00:00:00"/>
    <s v="■オーストリッチ ミニショルダー ミニポーチ■"/>
    <s v="店売り"/>
    <x v="3"/>
    <n v="3000"/>
    <n v="3"/>
    <n v="2"/>
    <n v="15000"/>
    <n v="10000"/>
    <n v="8000"/>
    <m/>
    <m/>
    <m/>
    <m/>
    <m/>
    <m/>
    <m/>
    <m/>
    <m/>
    <m/>
    <m/>
    <n v="0"/>
    <s v="2019/9"/>
    <s v=""/>
    <x v="1"/>
  </r>
  <r>
    <d v="2019-09-08T00:00:00"/>
    <s v="■ルイ ヴィトン アズール 4連キーリング N60020■"/>
    <s v="店売り"/>
    <x v="5"/>
    <n v="10000"/>
    <n v="3"/>
    <n v="2"/>
    <n v="55000"/>
    <m/>
    <m/>
    <m/>
    <m/>
    <m/>
    <m/>
    <m/>
    <m/>
    <m/>
    <m/>
    <m/>
    <m/>
    <m/>
    <n v="0"/>
    <s v="2019/9"/>
    <s v=""/>
    <x v="1"/>
  </r>
  <r>
    <d v="2019-09-12T00:00:00"/>
    <s v="■Apple Watch アップルウォッチ　A1977 MU995J/A■"/>
    <s v="済"/>
    <x v="0"/>
    <n v="20000"/>
    <n v="3"/>
    <n v="2"/>
    <n v="35800"/>
    <n v="33000"/>
    <n v="30000"/>
    <m/>
    <m/>
    <m/>
    <m/>
    <m/>
    <n v="33550"/>
    <n v="750"/>
    <d v="2019-12-23T00:00:00"/>
    <d v="2019-11-15T00:00:00"/>
    <s v="簡単決済"/>
    <s v="今野義也"/>
    <n v="34300"/>
    <s v="2019/9"/>
    <s v="2019/11"/>
    <x v="36"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x v="1"/>
  </r>
  <r>
    <d v="2019-09-14T00:00:00"/>
    <s v="■CASIO　カシオ　EDIFICE　エディフィス　タフクーラー　EQB-800■"/>
    <s v="店売り"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14T00:00:00"/>
    <s v="■ビンテージ　ロードバイク　ミヤタ・ルマン　miyata Le mans Cr-Mo　LA-555-H■"/>
    <m/>
    <x v="6"/>
    <n v="1000"/>
    <n v="3"/>
    <n v="2"/>
    <n v="50000"/>
    <n v="30000"/>
    <n v="25000"/>
    <m/>
    <m/>
    <m/>
    <m/>
    <m/>
    <m/>
    <m/>
    <m/>
    <m/>
    <m/>
    <m/>
    <n v="0"/>
    <s v="2019/9"/>
    <s v=""/>
    <x v="1"/>
  </r>
  <r>
    <d v="2019-09-14T00:00:00"/>
    <s v=" ■HIRO メンズ モッズコート 2011 SPIKE SLEEVE MODS COAT Sサイズ 袖・フードなし■"/>
    <s v="済"/>
    <x v="3"/>
    <n v="3000"/>
    <n v="3"/>
    <n v="3"/>
    <n v="10000"/>
    <n v="8000"/>
    <m/>
    <m/>
    <m/>
    <m/>
    <m/>
    <m/>
    <n v="16500"/>
    <n v="1300"/>
    <d v="2020-01-22T00:00:00"/>
    <d v="2019-12-26T00:00:00"/>
    <s v="簡単決済"/>
    <s v="小林洋子"/>
    <n v="17800"/>
    <s v="2019/9"/>
    <s v="2019/12"/>
    <x v="37"/>
  </r>
  <r>
    <d v="2019-09-14T00:00:00"/>
    <s v="■南部鉄器　IWACHU　急須　50号　45～49ｍｍ　新品未使用■"/>
    <m/>
    <x v="4"/>
    <n v="1000"/>
    <n v="3"/>
    <n v="2"/>
    <n v="7000"/>
    <n v="5000"/>
    <m/>
    <m/>
    <m/>
    <m/>
    <m/>
    <m/>
    <m/>
    <m/>
    <m/>
    <m/>
    <m/>
    <m/>
    <n v="0"/>
    <s v="2019/9"/>
    <s v=""/>
    <x v="1"/>
  </r>
  <r>
    <d v="2019-09-14T00:00:00"/>
    <s v="■ウルヴァリン　1000マイルブーツ　28㎝　中古品■"/>
    <s v="済"/>
    <x v="3"/>
    <n v="9000"/>
    <n v="3"/>
    <n v="2"/>
    <n v="10000"/>
    <n v="8000"/>
    <m/>
    <m/>
    <m/>
    <m/>
    <m/>
    <m/>
    <n v="8800"/>
    <n v="1300"/>
    <d v="2019-12-23T00:00:00"/>
    <d v="2019-12-06T00:00:00"/>
    <s v="簡単決済"/>
    <s v="石橋寛之"/>
    <n v="10100"/>
    <s v="2019/9"/>
    <s v="2019/12"/>
    <x v="38"/>
  </r>
  <r>
    <d v="2019-09-17T00:00:00"/>
    <s v="■ミュゼ　MUSEE　コスメ　プラセンタエキス　ボディースラム　ワキセラム　ボディマッサージジェル　ボディ洗浄料■"/>
    <s v="済"/>
    <x v="9"/>
    <n v="1000"/>
    <n v="3"/>
    <n v="2"/>
    <n v="7000"/>
    <m/>
    <m/>
    <m/>
    <m/>
    <m/>
    <m/>
    <m/>
    <n v="7700"/>
    <n v="750"/>
    <d v="2019-12-23T00:00:00"/>
    <d v="2019-11-05T00:00:00"/>
    <s v="簡単決済"/>
    <s v="佐藤字穂美"/>
    <n v="8450"/>
    <s v="2019/9"/>
    <s v="2019/11"/>
    <x v="39"/>
  </r>
  <r>
    <d v="2019-09-18T00:00:00"/>
    <s v="■BOSS RC-2　Loop Station ループステーション　エフェクター 中古■"/>
    <s v="済"/>
    <x v="10"/>
    <n v="500"/>
    <n v="3"/>
    <n v="2"/>
    <n v="8000"/>
    <m/>
    <m/>
    <m/>
    <m/>
    <m/>
    <m/>
    <m/>
    <n v="8800"/>
    <n v="750"/>
    <d v="2019-11-21T00:00:00"/>
    <d v="2019-10-07T00:00:00"/>
    <s v="簡単決済"/>
    <s v="高野圭"/>
    <n v="9550"/>
    <s v="2019/9"/>
    <s v="2019/10"/>
    <x v="40"/>
  </r>
  <r>
    <d v="2019-09-18T00:00:00"/>
    <s v="■TED　MAN　半袖Tシャツ　色：黒系　サイズ：42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18T00:00:00"/>
    <s v="■TED　MAN　長袖Tシャツ　色：青系　サイズ：44　USED　送料無料■"/>
    <m/>
    <x v="3"/>
    <n v="80"/>
    <n v="3"/>
    <n v="2"/>
    <n v="2800"/>
    <m/>
    <m/>
    <m/>
    <m/>
    <m/>
    <m/>
    <m/>
    <m/>
    <m/>
    <m/>
    <m/>
    <m/>
    <m/>
    <n v="0"/>
    <s v="2019/9"/>
    <s v=""/>
    <x v="1"/>
  </r>
  <r>
    <d v="2019-09-18T00:00:00"/>
    <s v="■NIKE　ナイキ　LEBRON　XV　EP　レブロン　XV　EP　27.5ｃｍ　中古品■"/>
    <s v="済"/>
    <x v="3"/>
    <n v="2000"/>
    <n v="3"/>
    <n v="2"/>
    <n v="15000"/>
    <m/>
    <m/>
    <m/>
    <m/>
    <m/>
    <m/>
    <m/>
    <n v="16500"/>
    <n v="1300"/>
    <d v="2020-03-23T00:00:00"/>
    <d v="2020-02-23T00:00:00"/>
    <s v="簡単決済"/>
    <s v="石井　宏明"/>
    <n v="17800"/>
    <s v="2019/9"/>
    <s v="2020/2"/>
    <x v="41"/>
  </r>
  <r>
    <d v="2019-09-18T00:00:00"/>
    <s v="■TED　MAN　半袖Tシャツ　色：黄系　サイズ：40　USED　送料無料■"/>
    <m/>
    <x v="3"/>
    <n v="80"/>
    <n v="3"/>
    <n v="2"/>
    <n v="2500"/>
    <m/>
    <m/>
    <m/>
    <m/>
    <m/>
    <m/>
    <m/>
    <m/>
    <m/>
    <m/>
    <m/>
    <m/>
    <m/>
    <n v="0"/>
    <s v="2019/9"/>
    <s v=""/>
    <x v="1"/>
  </r>
  <r>
    <d v="2019-09-20T00:00:00"/>
    <s v="■Wee Ride ウィライド　自転車用チャイルドシート"/>
    <s v="済"/>
    <x v="6"/>
    <n v="500"/>
    <n v="3"/>
    <n v="2"/>
    <n v="5980"/>
    <m/>
    <m/>
    <m/>
    <m/>
    <m/>
    <m/>
    <m/>
    <n v="4400"/>
    <n v="2000"/>
    <d v="2019-12-23T00:00:00"/>
    <d v="2019-11-19T00:00:00"/>
    <s v="簡単決済"/>
    <s v="関悠生"/>
    <n v="6400"/>
    <s v="2019/9"/>
    <s v="2019/11"/>
    <x v="42"/>
  </r>
  <r>
    <d v="2019-09-20T00:00:00"/>
    <s v="■PG MS-06S ZAKU-2 シャア専用ザク PERFECT GRADE 全高300㎜ バンダイ 未組立 ■"/>
    <s v="済"/>
    <x v="1"/>
    <n v="3300"/>
    <n v="3"/>
    <n v="2"/>
    <n v="7000"/>
    <n v="6000"/>
    <m/>
    <m/>
    <m/>
    <m/>
    <m/>
    <m/>
    <n v="6875"/>
    <n v="1500"/>
    <d v="2020-04-22T00:00:00"/>
    <d v="2020-03-29T00:00:00"/>
    <s v="簡単決済"/>
    <s v="山崎雄一"/>
    <n v="8375"/>
    <s v="2019/9"/>
    <s v="2020/3"/>
    <x v="43"/>
  </r>
  <r>
    <d v="2019-09-23T00:00:00"/>
    <s v="■精密バイス　TRUSCO中山　トラスコ　VD-75　新品未使用■"/>
    <s v="済"/>
    <x v="8"/>
    <n v="5000"/>
    <n v="3"/>
    <n v="2"/>
    <n v="25000"/>
    <m/>
    <m/>
    <m/>
    <m/>
    <m/>
    <m/>
    <m/>
    <n v="27500"/>
    <n v="2000"/>
    <d v="2019-11-21T00:00:00"/>
    <d v="2019-10-17T00:00:00"/>
    <s v="簡単決済"/>
    <s v="大山慶太"/>
    <n v="29500"/>
    <s v="2019/9"/>
    <s v="2019/10"/>
    <x v="44"/>
  </r>
  <r>
    <d v="2019-09-23T00:00:00"/>
    <s v=" ■マルチバイス　PanaVise　381　フルターン可能　基板・コネクタ、フィギュアの塗装などに便利　使い方自由　新品未使用■"/>
    <m/>
    <x v="8"/>
    <m/>
    <n v="3"/>
    <n v="2"/>
    <n v="10000"/>
    <m/>
    <m/>
    <m/>
    <m/>
    <m/>
    <m/>
    <m/>
    <m/>
    <m/>
    <m/>
    <m/>
    <m/>
    <m/>
    <n v="0"/>
    <s v="2019/9"/>
    <s v=""/>
    <x v="1"/>
  </r>
  <r>
    <d v="2019-09-26T00:00:00"/>
    <s v="■未組立 TAMIYA ノースアメリカ　P-51D　MUSTANG　マスタング　1/32■"/>
    <s v="済"/>
    <x v="1"/>
    <n v="1900"/>
    <n v="3"/>
    <n v="2"/>
    <n v="6000"/>
    <n v="5000"/>
    <m/>
    <m/>
    <m/>
    <m/>
    <m/>
    <m/>
    <n v="5500"/>
    <n v="1300"/>
    <d v="2019-12-23T00:00:00"/>
    <d v="2019-11-13T00:00:00"/>
    <s v="簡単決済"/>
    <s v="中島伸一"/>
    <n v="6800"/>
    <s v="2019/9"/>
    <s v="2019/11"/>
    <x v="45"/>
  </r>
  <r>
    <d v="2019-09-26T00:00:00"/>
    <s v="■アンティーク　オメガ　ジュネーブ　1969年製　手巻き　Cal.48　17石　中古■"/>
    <m/>
    <x v="5"/>
    <n v="10000"/>
    <n v="3"/>
    <n v="2"/>
    <n v="20000"/>
    <m/>
    <m/>
    <m/>
    <m/>
    <m/>
    <m/>
    <m/>
    <m/>
    <m/>
    <m/>
    <m/>
    <m/>
    <m/>
    <n v="0"/>
    <s v="2019/9"/>
    <s v=""/>
    <x v="1"/>
  </r>
  <r>
    <d v="2019-09-26T00:00:00"/>
    <s v="■新品 開封品　コーヒーメーカー　KEURIG（キューリグ）　Neo　Trevie　ネオ　トレビエ　ネオブラック BS200　■"/>
    <s v="済"/>
    <x v="0"/>
    <n v="1000"/>
    <n v="3"/>
    <n v="2"/>
    <n v="2980"/>
    <n v="2500"/>
    <m/>
    <m/>
    <m/>
    <m/>
    <m/>
    <m/>
    <n v="2970"/>
    <n v="2000"/>
    <d v="2019-11-21T00:00:00"/>
    <d v="2019-10-26T00:00:00"/>
    <s v="簡単決済"/>
    <s v="築地大輔"/>
    <n v="4970"/>
    <s v="2019/9"/>
    <s v="2019/10"/>
    <x v="46"/>
  </r>
  <r>
    <d v="2019-09-26T00:00:00"/>
    <s v="■イヤホンマイク式集音器　イヤリス　AS-P001（NV)　ネイビー　中古美品■"/>
    <s v="済"/>
    <x v="0"/>
    <n v="3000"/>
    <n v="3"/>
    <n v="2"/>
    <n v="7000"/>
    <n v="6000"/>
    <m/>
    <m/>
    <m/>
    <m/>
    <m/>
    <m/>
    <n v="6600"/>
    <n v="750"/>
    <d v="2019-12-23T00:00:00"/>
    <d v="2019-11-15T00:00:00"/>
    <s v="簡単決済"/>
    <s v="森信行"/>
    <n v="7350"/>
    <s v="2019/9"/>
    <s v="2019/11"/>
    <x v="47"/>
  </r>
  <r>
    <d v="2019-09-26T00:00:00"/>
    <s v="■グランドセイコー 自動巻　HI-BEAT36000　6146-8000 オートマティック　1969年製　中古■□"/>
    <m/>
    <x v="5"/>
    <n v="50000"/>
    <n v="3"/>
    <n v="2"/>
    <n v="99800"/>
    <n v="90000"/>
    <m/>
    <m/>
    <m/>
    <m/>
    <m/>
    <m/>
    <m/>
    <m/>
    <m/>
    <m/>
    <m/>
    <m/>
    <n v="0"/>
    <s v="2019/9"/>
    <s v=""/>
    <x v="1"/>
  </r>
  <r>
    <d v="2019-09-29T00:00:00"/>
    <s v="■小池酸素工業　切断くん　手動ガス切断機　中古美品■"/>
    <s v="済"/>
    <x v="8"/>
    <n v="10000"/>
    <n v="3"/>
    <n v="2"/>
    <n v="30000"/>
    <m/>
    <m/>
    <m/>
    <m/>
    <m/>
    <m/>
    <m/>
    <n v="33000"/>
    <n v="3000"/>
    <m/>
    <d v="2019-10-08T00:00:00"/>
    <s v="銀行振込"/>
    <s v="坂本卓哉"/>
    <n v="36000"/>
    <s v="2019/9"/>
    <s v="2019/10"/>
    <x v="48"/>
  </r>
  <r>
    <d v="2019-09-29T00:00:00"/>
    <s v="■開封品　未使用　新型　NINTENDO SWITCH　ニンテンドースイッチ　ネオンブルー・ネオンレッド■"/>
    <s v="済"/>
    <x v="1"/>
    <n v="18000"/>
    <n v="3"/>
    <n v="2"/>
    <n v="30000"/>
    <n v="28000"/>
    <n v="25500"/>
    <m/>
    <m/>
    <m/>
    <m/>
    <m/>
    <n v="30819"/>
    <n v="1300"/>
    <d v="2019-12-03T00:00:00"/>
    <d v="2019-11-02T00:00:00"/>
    <s v="簡単決済"/>
    <s v="水落辰也"/>
    <n v="32119"/>
    <s v="2019/9"/>
    <s v="2019/11"/>
    <x v="49"/>
  </r>
  <r>
    <d v="2019-09-29T00:00:00"/>
    <s v="■開封品 未使用 新型 Nintedo　Switch　lite　ニンテンドー　スイッチライト　グレー■"/>
    <s v="済"/>
    <x v="1"/>
    <n v="15000"/>
    <n v="3"/>
    <n v="2"/>
    <n v="20000"/>
    <n v="18000"/>
    <m/>
    <m/>
    <m/>
    <m/>
    <m/>
    <m/>
    <n v="19800"/>
    <n v="750"/>
    <m/>
    <d v="2019-11-23T00:00:00"/>
    <s v="銀行振込"/>
    <s v="森川志帆"/>
    <n v="20550"/>
    <s v="2019/9"/>
    <s v="2019/11"/>
    <x v="50"/>
  </r>
  <r>
    <d v="2019-09-29T00:00:00"/>
    <s v="■　新品未使用品　電動エアガン　東京マルイ　H&amp;K　G3　SG/1■"/>
    <m/>
    <x v="1"/>
    <m/>
    <n v="3"/>
    <n v="2"/>
    <n v="24000"/>
    <m/>
    <m/>
    <m/>
    <m/>
    <m/>
    <m/>
    <m/>
    <m/>
    <m/>
    <m/>
    <m/>
    <m/>
    <m/>
    <n v="0"/>
    <s v="2019/9"/>
    <s v=""/>
    <x v="1"/>
  </r>
  <r>
    <d v="2019-09-29T00:00:00"/>
    <s v="■未使用　開封品　ワンピース　一番くじ　ラストワン賞　エドワード・ニューゲート　EDWARD・NEWGATE■"/>
    <s v="済"/>
    <x v="1"/>
    <m/>
    <n v="3"/>
    <n v="2"/>
    <n v="3000"/>
    <m/>
    <m/>
    <m/>
    <m/>
    <m/>
    <m/>
    <m/>
    <n v="3300"/>
    <n v="1300"/>
    <d v="2020-03-23T00:00:00"/>
    <d v="2020-02-26T00:00:00"/>
    <s v="簡単決済"/>
    <s v="モハマドアフィフビンモハマドノー"/>
    <n v="4600"/>
    <s v="2019/9"/>
    <s v="2020/2"/>
    <x v="51"/>
  </r>
  <r>
    <d v="2019-09-29T00:00:00"/>
    <s v="■新品未開封　ワンピース　一番くじ　エドワード・ニューゲート　B賞　スペシャルカラーVer■"/>
    <m/>
    <x v="1"/>
    <m/>
    <n v="3"/>
    <n v="2"/>
    <n v="5500"/>
    <m/>
    <m/>
    <m/>
    <m/>
    <m/>
    <m/>
    <m/>
    <m/>
    <m/>
    <m/>
    <m/>
    <m/>
    <m/>
    <n v="0"/>
    <s v="2019/9"/>
    <s v=""/>
    <x v="1"/>
  </r>
  <r>
    <d v="2019-09-29T00:00:00"/>
    <s v="■エレキベース　Aria Pro II Cardinal Bass 日本製　中古■"/>
    <m/>
    <x v="10"/>
    <m/>
    <n v="3"/>
    <n v="2"/>
    <n v="25000"/>
    <m/>
    <m/>
    <m/>
    <m/>
    <m/>
    <m/>
    <m/>
    <m/>
    <m/>
    <m/>
    <m/>
    <m/>
    <m/>
    <n v="0"/>
    <s v="2019/9"/>
    <s v=""/>
    <x v="1"/>
  </r>
  <r>
    <d v="2019-09-30T00:00:00"/>
    <s v="■モレスキン　MOLESKINE　トートバッグ　ブルー系　中古美品■"/>
    <s v="済"/>
    <x v="3"/>
    <n v="3300"/>
    <n v="3"/>
    <n v="2"/>
    <n v="10000"/>
    <n v="8500"/>
    <n v="6200"/>
    <m/>
    <m/>
    <m/>
    <m/>
    <m/>
    <n v="6820"/>
    <n v="1500"/>
    <d v="2020-06-23T00:00:00"/>
    <d v="2020-06-05T00:00:00"/>
    <s v="簡単決済"/>
    <s v="加泰"/>
    <n v="8320"/>
    <s v="2019/9"/>
    <s v="2020/6"/>
    <x v="52"/>
  </r>
  <r>
    <d v="2019-09-30T00:00:00"/>
    <s v="■デグナー　ナイロンサドルバッグ　中古品■"/>
    <s v="済"/>
    <x v="11"/>
    <n v="1500"/>
    <n v="3"/>
    <n v="2"/>
    <n v="4000"/>
    <m/>
    <m/>
    <m/>
    <m/>
    <m/>
    <m/>
    <m/>
    <n v="4400"/>
    <n v="2000"/>
    <d v="2019-11-21T00:00:00"/>
    <d v="2019-10-12T00:00:00"/>
    <s v="簡単決済"/>
    <s v="並木裕樹"/>
    <n v="6400"/>
    <s v="2019/9"/>
    <s v="2019/10"/>
    <x v="53"/>
  </r>
  <r>
    <d v="2019-09-30T00:00:00"/>
    <s v="■MINTON ミントン　カップ＆ソーサー　7客セット　中古品■"/>
    <s v="済"/>
    <x v="7"/>
    <n v="1000"/>
    <n v="3"/>
    <n v="2"/>
    <n v="10000"/>
    <n v="8500"/>
    <m/>
    <m/>
    <m/>
    <m/>
    <m/>
    <m/>
    <n v="9350"/>
    <n v="1300"/>
    <d v="2019-12-23T00:00:00"/>
    <d v="2019-11-13T00:00:00"/>
    <s v="簡単決済"/>
    <s v="大阪ﾊﾞｲｲｰ"/>
    <n v="10650"/>
    <s v="2019/9"/>
    <s v="2019/11"/>
    <x v="54"/>
  </r>
  <r>
    <d v="2019-09-30T00:00:00"/>
    <s v="■WEDGQOOD　ウェッジウッド　ティーセット 中古品■"/>
    <s v="済"/>
    <x v="7"/>
    <m/>
    <n v="3"/>
    <n v="2"/>
    <n v="23000"/>
    <n v="16000"/>
    <n v="12000"/>
    <m/>
    <m/>
    <m/>
    <m/>
    <m/>
    <n v="13200"/>
    <n v="1300"/>
    <d v="2020-03-23T00:00:00"/>
    <d v="2020-02-24T00:00:00"/>
    <s v="簡単決済"/>
    <s v="上村　清隆"/>
    <n v="14500"/>
    <s v="2019/9"/>
    <s v="2020/2"/>
    <x v="55"/>
  </r>
  <r>
    <d v="2019-10-02T00:00:00"/>
    <s v="■新品 SHARP 加湿空気清浄機　2016年製 KC-F40-W ■"/>
    <s v="店売り"/>
    <x v="0"/>
    <m/>
    <n v="3"/>
    <n v="2"/>
    <n v="14000"/>
    <n v="11000"/>
    <m/>
    <m/>
    <m/>
    <m/>
    <m/>
    <m/>
    <m/>
    <m/>
    <m/>
    <m/>
    <m/>
    <m/>
    <n v="0"/>
    <s v="2019/10"/>
    <s v=""/>
    <x v="1"/>
  </r>
  <r>
    <d v="2019-10-02T00:00:00"/>
    <s v="■未使用品　シャープ　加湿空気清浄機　プラズマクラスター　KC-H50-W　ホワイト　開封済■"/>
    <s v="済"/>
    <x v="0"/>
    <n v="6400"/>
    <n v="3"/>
    <n v="2"/>
    <n v="12000"/>
    <m/>
    <m/>
    <m/>
    <m/>
    <m/>
    <m/>
    <m/>
    <n v="13750"/>
    <n v="2000"/>
    <d v="2019-12-23T00:00:00"/>
    <d v="2019-11-16T00:00:00"/>
    <s v="簡単決済"/>
    <s v="金丸港"/>
    <n v="15750"/>
    <s v="2019/10"/>
    <s v="2019/11"/>
    <x v="56"/>
  </r>
  <r>
    <d v="2018-12-06T00:00:00"/>
    <s v="■黒雲 mosrite モズライト エレキギター スーパーカスタム 65■"/>
    <s v="済"/>
    <x v="10"/>
    <n v="75000"/>
    <n v="3"/>
    <n v="2"/>
    <n v="200000"/>
    <n v="180000"/>
    <n v="165000"/>
    <n v="150000"/>
    <n v="130000"/>
    <n v="110000"/>
    <m/>
    <m/>
    <n v="118800"/>
    <n v="2000"/>
    <d v="2019-10-23T00:00:00"/>
    <d v="2019-10-02T00:00:00"/>
    <s v="簡単決済"/>
    <s v="細川　義明"/>
    <n v="120800"/>
    <s v="2018/12"/>
    <s v="2019/10"/>
    <x v="57"/>
  </r>
  <r>
    <d v="2019-09-26T00:00:00"/>
    <s v="■SHURE　BETA58A　ダイナミックマイクロフォン　中古■"/>
    <s v="済"/>
    <x v="10"/>
    <n v="2500"/>
    <n v="3"/>
    <n v="2"/>
    <n v="7500"/>
    <m/>
    <m/>
    <m/>
    <m/>
    <m/>
    <m/>
    <m/>
    <n v="8100"/>
    <n v="750"/>
    <d v="2019-10-23T00:00:00"/>
    <d v="2019-10-02T00:00:00"/>
    <s v="簡単決済"/>
    <s v="木原　慶吾"/>
    <n v="8850"/>
    <s v="2019/9"/>
    <s v="2019/10"/>
    <x v="58"/>
  </r>
  <r>
    <d v="2019-10-03T00:00:00"/>
    <s v="■ルイ・ヴィトン　LOUIS　VUITTON　ページボーイ 中古 箱なし■"/>
    <s v="済"/>
    <x v="5"/>
    <n v="3000"/>
    <n v="3"/>
    <n v="2"/>
    <n v="10000"/>
    <m/>
    <m/>
    <m/>
    <m/>
    <m/>
    <m/>
    <m/>
    <n v="11000"/>
    <n v="750"/>
    <d v="2019-11-21T00:00:00"/>
    <d v="2019-10-08T00:00:00"/>
    <s v="簡単決済"/>
    <s v="ｱﾗｶﾜﾀｸﾔ"/>
    <n v="11750"/>
    <s v="2019/10"/>
    <s v="2019/10"/>
    <x v="59"/>
  </r>
  <r>
    <d v="2019-10-03T00:00:00"/>
    <s v="■マキタ 卓上ボール盤 TB131 中古■"/>
    <s v="済"/>
    <x v="8"/>
    <n v="8500"/>
    <n v="3"/>
    <n v="2"/>
    <n v="12000"/>
    <m/>
    <m/>
    <m/>
    <m/>
    <m/>
    <m/>
    <m/>
    <n v="14960"/>
    <n v="3000"/>
    <d v="2019-11-21T00:00:00"/>
    <d v="2019-10-09T00:00:00"/>
    <s v="簡単決済"/>
    <s v="佐藤栄一"/>
    <n v="17960"/>
    <s v="2019/10"/>
    <s v="2019/10"/>
    <x v="58"/>
  </r>
  <r>
    <d v="2019-10-03T00:00:00"/>
    <s v="■ガスブローバック　ライフル　BEAR　PAW　PRODUCTION　OTｓ-03SVU■"/>
    <s v="済"/>
    <x v="1"/>
    <n v="50000"/>
    <n v="3"/>
    <n v="2"/>
    <n v="75000"/>
    <m/>
    <m/>
    <m/>
    <m/>
    <m/>
    <m/>
    <m/>
    <n v="73700"/>
    <n v="2000"/>
    <d v="2019-11-21T00:00:00"/>
    <d v="2019-10-29T00:00:00"/>
    <s v="簡単決済"/>
    <s v="中島郁也"/>
    <n v="75700"/>
    <s v="2019/10"/>
    <s v="2019/10"/>
    <x v="60"/>
  </r>
  <r>
    <d v="2019-10-03T00:00:00"/>
    <s v="■東京マルイ　電動ガン　BOYS　Ｍ４Ａ１■"/>
    <s v="済"/>
    <x v="1"/>
    <n v="1980"/>
    <n v="3"/>
    <n v="2"/>
    <n v="4000"/>
    <m/>
    <m/>
    <m/>
    <m/>
    <m/>
    <m/>
    <m/>
    <n v="4400"/>
    <n v="1500"/>
    <d v="2020-01-22T00:00:00"/>
    <d v="2019-12-26T00:00:00"/>
    <s v="簡単決済"/>
    <s v="植田篤"/>
    <n v="5900"/>
    <s v="2019/10"/>
    <s v="2019/12"/>
    <x v="61"/>
  </r>
  <r>
    <d v="2019-10-04T00:00:00"/>
    <s v="■BOSS マルチエフェクター　GT-6　中古品　通電・音出し確認■"/>
    <s v="済"/>
    <x v="10"/>
    <n v="1200"/>
    <n v="3"/>
    <n v="2"/>
    <n v="7500"/>
    <m/>
    <m/>
    <m/>
    <m/>
    <m/>
    <m/>
    <m/>
    <n v="8250"/>
    <n v="2000"/>
    <d v="2019-11-21T00:00:00"/>
    <d v="2019-10-08T00:00:00"/>
    <s v="簡単決済"/>
    <s v="ﾅｳﾓｳﾞｧｱﾝﾄﾞﾘｲ"/>
    <n v="10250"/>
    <s v="2019/10"/>
    <s v="2019/10"/>
    <x v="62"/>
  </r>
  <r>
    <d v="2019-10-04T00:00:00"/>
    <s v="■Canon D7000　レンズ　AF-S　NIKKOR 18-300㎜　セット　中古品■"/>
    <s v="済"/>
    <x v="2"/>
    <n v="25000"/>
    <n v="3"/>
    <n v="2"/>
    <n v="75000"/>
    <n v="65000"/>
    <n v="62000"/>
    <m/>
    <m/>
    <m/>
    <m/>
    <m/>
    <m/>
    <m/>
    <m/>
    <m/>
    <m/>
    <m/>
    <n v="0"/>
    <s v="2019/10"/>
    <s v=""/>
    <x v="1"/>
  </r>
  <r>
    <d v="2019-10-04T00:00:00"/>
    <s v="■STEADICAm MERLIN ステディカム　マーリン　スタビライザー　撮影用機材　中古品■"/>
    <m/>
    <x v="2"/>
    <n v="3300"/>
    <n v="3"/>
    <n v="2"/>
    <n v="9000"/>
    <n v="6000"/>
    <m/>
    <m/>
    <m/>
    <m/>
    <m/>
    <m/>
    <m/>
    <m/>
    <m/>
    <m/>
    <m/>
    <m/>
    <n v="0"/>
    <s v="2019/10"/>
    <s v=""/>
    <x v="1"/>
  </r>
  <r>
    <d v="2019-10-04T00:00:00"/>
    <s v="■マキタ　26mm　ハンマドリル　HR261D　ジャンク品■"/>
    <s v="店売り"/>
    <x v="8"/>
    <n v="2700"/>
    <n v="3"/>
    <n v="2"/>
    <n v="8000"/>
    <m/>
    <m/>
    <m/>
    <m/>
    <m/>
    <m/>
    <m/>
    <m/>
    <m/>
    <m/>
    <m/>
    <m/>
    <m/>
    <n v="0"/>
    <s v="2019/10"/>
    <s v=""/>
    <x v="1"/>
  </r>
  <r>
    <d v="2019-10-04T00:00:00"/>
    <s v="■マキタ　18㎜　ハンマドリル　HR1830FT　中古品　汚れなどあり■"/>
    <s v="店売り"/>
    <x v="8"/>
    <n v="3000"/>
    <n v="3"/>
    <n v="2"/>
    <n v="10000"/>
    <m/>
    <m/>
    <m/>
    <m/>
    <m/>
    <m/>
    <m/>
    <m/>
    <m/>
    <m/>
    <m/>
    <m/>
    <m/>
    <n v="0"/>
    <s v="2019/10"/>
    <s v=""/>
    <x v="1"/>
  </r>
  <r>
    <d v="2019-10-04T00:00:00"/>
    <s v="■アッテクス　AX-HXL181　ネックマッサージピロー■"/>
    <s v="店売り"/>
    <x v="9"/>
    <n v="400"/>
    <n v="3"/>
    <n v="2"/>
    <n v="3000"/>
    <m/>
    <m/>
    <m/>
    <m/>
    <m/>
    <m/>
    <m/>
    <m/>
    <m/>
    <m/>
    <m/>
    <m/>
    <m/>
    <n v="0"/>
    <s v="2019/10"/>
    <s v=""/>
    <x v="1"/>
  </r>
  <r>
    <d v="2019-10-04T00:00:00"/>
    <s v="■KATE　SPADE　2WAYショルダーバッグ■"/>
    <s v="済"/>
    <x v="3"/>
    <n v="2500"/>
    <n v="3"/>
    <n v="2"/>
    <n v="8000"/>
    <m/>
    <m/>
    <m/>
    <m/>
    <m/>
    <m/>
    <m/>
    <n v="8800"/>
    <n v="1050"/>
    <d v="2020-01-22T00:00:00"/>
    <d v="2020-01-07T00:00:00"/>
    <s v="簡単決済"/>
    <s v="小松なつみ"/>
    <n v="9850"/>
    <s v="2019/10"/>
    <s v="2020/1"/>
    <x v="22"/>
  </r>
  <r>
    <d v="2019-10-04T00:00:00"/>
    <s v="■アコースティック用アンプ AGA30 VOX■"/>
    <s v="済"/>
    <x v="10"/>
    <n v="1000"/>
    <n v="3"/>
    <n v="2"/>
    <n v="10000"/>
    <m/>
    <m/>
    <m/>
    <m/>
    <m/>
    <m/>
    <m/>
    <n v="11000"/>
    <n v="1300"/>
    <d v="2019-11-21T00:00:00"/>
    <d v="2019-10-08T00:00:00"/>
    <s v="簡単決済"/>
    <s v="岡田良全"/>
    <n v="12300"/>
    <s v="2019/10"/>
    <s v="2019/10"/>
    <x v="62"/>
  </r>
  <r>
    <d v="2019-10-07T00:00:00"/>
    <s v="■オムロン CCDカメラ F150-S1A 4個セット■"/>
    <s v="済"/>
    <x v="2"/>
    <m/>
    <n v="3"/>
    <n v="2"/>
    <n v="11000"/>
    <n v="9000"/>
    <m/>
    <m/>
    <m/>
    <m/>
    <m/>
    <m/>
    <n v="9900"/>
    <n v="750"/>
    <d v="2020-01-22T00:00:00"/>
    <d v="2020-01-04T00:00:00"/>
    <s v="簡単決済"/>
    <s v="高塚敬一"/>
    <n v="10650"/>
    <s v="2019/10"/>
    <s v="2020/1"/>
    <x v="63"/>
  </r>
  <r>
    <d v="2019-10-07T00:00:00"/>
    <s v="■K2　TELESCOPIC　家庭用高圧洗浄機　ケルヒャー K`A`RCHER　未使用 未開封■"/>
    <s v="店売り"/>
    <x v="7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マキタ GA418D　充電式 ディスクグラインダー 中古■"/>
    <s v="済"/>
    <x v="8"/>
    <n v="13500"/>
    <n v="3"/>
    <n v="2"/>
    <n v="19000"/>
    <m/>
    <m/>
    <m/>
    <m/>
    <m/>
    <m/>
    <m/>
    <n v="26950"/>
    <n v="1500"/>
    <d v="2019-11-21T00:00:00"/>
    <d v="2019-10-09T00:00:00"/>
    <s v="簡単決済"/>
    <s v=" 新山雅永"/>
    <n v="28450"/>
    <s v="2019/10"/>
    <s v="2019/10"/>
    <x v="64"/>
  </r>
  <r>
    <d v="2019-10-07T00:00:00"/>
    <s v="■TAIJI　かちどき　自動酒かん器　TSK-2100　中古■"/>
    <s v="済"/>
    <x v="7"/>
    <m/>
    <n v="3"/>
    <n v="2"/>
    <n v="8000"/>
    <n v="6000"/>
    <m/>
    <m/>
    <m/>
    <m/>
    <m/>
    <m/>
    <n v="6600"/>
    <m/>
    <d v="2020-03-23T00:00:00"/>
    <d v="2020-02-29T00:00:00"/>
    <s v="簡単決済"/>
    <m/>
    <n v="6600"/>
    <s v="2019/10"/>
    <s v="2020/2"/>
    <x v="65"/>
  </r>
  <r>
    <d v="2019-10-07T00:00:00"/>
    <s v="■ダイワ　トラウト用　ロッド　AWS-506ULT　ケース付き　中古■"/>
    <s v="済"/>
    <x v="6"/>
    <n v="3300"/>
    <n v="3"/>
    <n v="2"/>
    <n v="8000"/>
    <m/>
    <m/>
    <m/>
    <m/>
    <m/>
    <m/>
    <m/>
    <n v="8800"/>
    <n v="750"/>
    <d v="2019-11-21T00:00:00"/>
    <d v="2019-10-09T00:00:00"/>
    <s v="簡単決済"/>
    <s v="山川　　裕作  "/>
    <n v="9550"/>
    <s v="2019/10"/>
    <s v="2019/10"/>
    <x v="64"/>
  </r>
  <r>
    <d v="2019-10-07T00:00:00"/>
    <s v="■超合金キングロボ　ミッキー＆フレンズ　初回特典ポストカード付　開封品　未使用■"/>
    <s v="済"/>
    <x v="1"/>
    <n v="3300"/>
    <n v="3"/>
    <n v="2"/>
    <n v="8000"/>
    <m/>
    <m/>
    <m/>
    <m/>
    <m/>
    <m/>
    <m/>
    <n v="8800"/>
    <n v="1300"/>
    <d v="2019-11-21T00:00:00"/>
    <d v="2019-10-21T00:00:00"/>
    <s v="簡単決済"/>
    <s v="森伸也"/>
    <n v="10100"/>
    <s v="2019/10"/>
    <s v="2019/10"/>
    <x v="66"/>
  </r>
  <r>
    <d v="2019-10-07T00:00:00"/>
    <s v="■未組立　ルパン三世　カリオストロの城　追跡　1/24 グンゼ産業■"/>
    <s v="済"/>
    <x v="1"/>
    <n v="1500"/>
    <n v="3"/>
    <n v="2"/>
    <n v="4000"/>
    <m/>
    <m/>
    <m/>
    <m/>
    <m/>
    <m/>
    <m/>
    <n v="5060"/>
    <n v="1050"/>
    <d v="2019-11-21T00:00:00"/>
    <d v="2019-10-12T00:00:00"/>
    <s v="簡単決済"/>
    <s v="小池誠二"/>
    <n v="6110"/>
    <s v="2019/10"/>
    <s v="2019/10"/>
    <x v="59"/>
  </r>
  <r>
    <d v="2019-10-07T00:00:00"/>
    <s v="■日立工機　C6uvy　165㎜　深切り　電子創作丸のこ　中古■"/>
    <s v="店売り"/>
    <x v="8"/>
    <m/>
    <n v="3"/>
    <n v="2"/>
    <n v="13000"/>
    <n v="11000"/>
    <m/>
    <m/>
    <m/>
    <m/>
    <m/>
    <m/>
    <m/>
    <m/>
    <m/>
    <m/>
    <m/>
    <m/>
    <n v="0"/>
    <s v="2019/10"/>
    <s v=""/>
    <x v="1"/>
  </r>
  <r>
    <d v="2019-10-07T00:00:00"/>
    <s v="■ミッキーマウス　電話機　中古■"/>
    <m/>
    <x v="2"/>
    <n v="500"/>
    <n v="3"/>
    <n v="2"/>
    <n v="8000"/>
    <m/>
    <m/>
    <m/>
    <m/>
    <m/>
    <m/>
    <m/>
    <m/>
    <m/>
    <m/>
    <m/>
    <m/>
    <m/>
    <n v="0"/>
    <s v="2019/10"/>
    <s v=""/>
    <x v="1"/>
  </r>
  <r>
    <d v="2019-10-07T00:00:00"/>
    <s v=" _x000a_■涼宮ハルヒの憂鬱　激奏Ver　フィギュア　３体セット■"/>
    <s v="済"/>
    <x v="1"/>
    <n v="3000"/>
    <n v="3"/>
    <n v="2"/>
    <n v="8000"/>
    <n v="7000"/>
    <n v="6000"/>
    <m/>
    <m/>
    <m/>
    <m/>
    <m/>
    <n v="6600"/>
    <n v="1300"/>
    <d v="2020-03-23T00:00:00"/>
    <d v="2020-02-28T00:00:00"/>
    <s v="簡単決済"/>
    <s v="服部学史"/>
    <n v="7900"/>
    <s v="2019/10"/>
    <s v="2020/2"/>
    <x v="67"/>
  </r>
  <r>
    <d v="2019-10-07T00:00:00"/>
    <s v="■未組立　ルパン三世　カリオストロの城　旅立ち　グンゼ産業■"/>
    <s v="済"/>
    <x v="1"/>
    <n v="1500"/>
    <n v="3"/>
    <n v="2"/>
    <n v="4000"/>
    <m/>
    <m/>
    <m/>
    <m/>
    <m/>
    <m/>
    <m/>
    <n v="4400"/>
    <n v="1050"/>
    <d v="2019-11-21T00:00:00"/>
    <d v="2019-10-12T00:00:00"/>
    <s v="簡単決済"/>
    <s v="小池誠二"/>
    <n v="5450"/>
    <s v="2019/10"/>
    <s v="2019/10"/>
    <x v="59"/>
  </r>
  <r>
    <d v="2019-10-07T00:00:00"/>
    <s v="■未組立　ルパン三世　カリオストロの城　撤退　 グンゼ産業■"/>
    <s v="済"/>
    <x v="1"/>
    <n v="1500"/>
    <n v="3"/>
    <n v="2"/>
    <n v="4000"/>
    <m/>
    <m/>
    <m/>
    <m/>
    <m/>
    <m/>
    <m/>
    <n v="4400"/>
    <n v="1050"/>
    <d v="2020-03-23T00:00:00"/>
    <d v="2020-02-26T00:00:00"/>
    <s v="簡単決済"/>
    <s v="神田弘一"/>
    <n v="5450"/>
    <s v="2019/10"/>
    <s v="2020/2"/>
    <x v="68"/>
  </r>
  <r>
    <d v="2019-10-07T00:00:00"/>
    <s v="■マキタ　充電式クリーナー　掃除機　Cl103DX　新品未開封　スタンド付き■"/>
    <s v="済"/>
    <x v="7"/>
    <n v="5000"/>
    <n v="3"/>
    <n v="2"/>
    <n v="8000"/>
    <n v="7000"/>
    <m/>
    <m/>
    <m/>
    <m/>
    <m/>
    <m/>
    <n v="7700"/>
    <n v="1500"/>
    <d v="2019-12-23T00:00:00"/>
    <d v="2019-11-15T00:00:00"/>
    <s v="簡単決済"/>
    <s v="高橋伸幸"/>
    <n v="9200"/>
    <s v="2019/10"/>
    <s v="2019/11"/>
    <x v="69"/>
  </r>
  <r>
    <d v="2019-10-07T00:00:00"/>
    <s v="■アライ　ヘルメット　VECTOR　59-60cm　クリアシールド付き　中古品■"/>
    <s v="済"/>
    <x v="11"/>
    <n v="1500"/>
    <n v="3"/>
    <n v="2"/>
    <n v="9000"/>
    <m/>
    <m/>
    <m/>
    <m/>
    <m/>
    <m/>
    <m/>
    <n v="10175"/>
    <n v="1500"/>
    <d v="2019-11-21T00:00:00"/>
    <d v="2019-10-09T00:00:00"/>
    <s v="簡単決済"/>
    <s v="清水潤  "/>
    <n v="11675"/>
    <s v="2019/10"/>
    <s v="2019/10"/>
    <x v="64"/>
  </r>
  <r>
    <d v="2019-10-07T00:00:00"/>
    <s v="■Squier　20th　anniversary　ベース中古■"/>
    <s v="済"/>
    <x v="10"/>
    <n v="3000"/>
    <n v="3"/>
    <n v="2"/>
    <n v="15000"/>
    <m/>
    <m/>
    <m/>
    <m/>
    <m/>
    <m/>
    <m/>
    <n v="16500"/>
    <n v="2000"/>
    <d v="2019-12-23T00:00:00"/>
    <d v="2019-11-26T00:00:00"/>
    <s v="簡単決済"/>
    <s v="林宏"/>
    <n v="18500"/>
    <s v="2019/10"/>
    <s v="2019/11"/>
    <x v="47"/>
  </r>
  <r>
    <d v="2019-10-07T00:00:00"/>
    <s v="■Squier　エレキギター　中古　■"/>
    <s v="店売り"/>
    <x v="10"/>
    <m/>
    <n v="3"/>
    <n v="2"/>
    <n v="12000"/>
    <m/>
    <m/>
    <m/>
    <m/>
    <m/>
    <m/>
    <m/>
    <m/>
    <m/>
    <m/>
    <m/>
    <m/>
    <m/>
    <n v="0"/>
    <s v="2019/10"/>
    <s v=""/>
    <x v="1"/>
  </r>
  <r>
    <d v="2019-10-07T00:00:00"/>
    <s v="■ヤマハ　SS300　エレキギター・イエロー■"/>
    <s v="済"/>
    <x v="10"/>
    <m/>
    <n v="3"/>
    <n v="2"/>
    <n v="13000"/>
    <m/>
    <m/>
    <m/>
    <m/>
    <m/>
    <m/>
    <m/>
    <n v="14300"/>
    <n v="2000"/>
    <d v="2020-01-22T00:00:00"/>
    <d v="2020-01-04T00:00:00"/>
    <s v="簡単決済"/>
    <s v="山田光昭"/>
    <n v="16300"/>
    <s v="2019/10"/>
    <s v="2020/1"/>
    <x v="63"/>
  </r>
  <r>
    <d v="2019-10-08T00:00:00"/>
    <s v="■日立　ベルトグラインダ　BGH-100　AC200V　中古■"/>
    <s v="済"/>
    <x v="8"/>
    <n v="20000"/>
    <n v="3"/>
    <n v="2"/>
    <n v="18000"/>
    <m/>
    <m/>
    <m/>
    <m/>
    <m/>
    <m/>
    <m/>
    <n v="30000"/>
    <n v="3000"/>
    <d v="2019-11-21T00:00:00"/>
    <d v="2019-10-11T00:00:00"/>
    <s v="簡単決済"/>
    <s v="古賀照美"/>
    <n v="33000"/>
    <s v="2019/10"/>
    <s v="2019/10"/>
    <x v="70"/>
  </r>
  <r>
    <d v="2019-10-08T00:00:00"/>
    <s v="■マキタ　ホイールサンダ　9740　中古■"/>
    <s v="済"/>
    <x v="8"/>
    <n v="23000"/>
    <n v="3"/>
    <n v="2"/>
    <n v="20000"/>
    <m/>
    <m/>
    <m/>
    <m/>
    <m/>
    <m/>
    <m/>
    <n v="28050"/>
    <n v="1500"/>
    <d v="2019-11-21T00:00:00"/>
    <d v="2019-10-11T00:00:00"/>
    <s v="簡単決済"/>
    <s v="白土秀雄"/>
    <n v="29550"/>
    <s v="2019/10"/>
    <s v="2019/10"/>
    <x v="70"/>
  </r>
  <r>
    <d v="2019-10-08T00:00:00"/>
    <s v="■マキタ　糸ノコ盤　SJ660　中古■"/>
    <s v="済"/>
    <x v="8"/>
    <n v="10000"/>
    <n v="3"/>
    <n v="2"/>
    <n v="20000"/>
    <n v="17000"/>
    <m/>
    <m/>
    <m/>
    <m/>
    <m/>
    <m/>
    <n v="18700"/>
    <n v="3000"/>
    <d v="2019-12-23T00:00:00"/>
    <d v="2019-11-18T00:00:00"/>
    <s v="簡単決済"/>
    <s v="廷々隆史"/>
    <n v="21700"/>
    <s v="2019/10"/>
    <s v="2019/11"/>
    <x v="71"/>
  </r>
  <r>
    <d v="2019-10-08T00:00:00"/>
    <s v="■マキタ　充電式　ドライバドリル　DF484DRGXB　黒　18V　新品未使用■"/>
    <m/>
    <x v="8"/>
    <m/>
    <n v="3"/>
    <n v="2"/>
    <n v="38000"/>
    <n v="36000"/>
    <m/>
    <m/>
    <m/>
    <m/>
    <m/>
    <m/>
    <m/>
    <m/>
    <m/>
    <m/>
    <m/>
    <m/>
    <n v="0"/>
    <s v="2019/10"/>
    <s v=""/>
    <x v="1"/>
  </r>
  <r>
    <d v="2019-10-08T00:00:00"/>
    <s v="■HONDA　EU18i　インバーター発電機　美品■"/>
    <s v="店売り"/>
    <x v="8"/>
    <m/>
    <n v="3"/>
    <n v="2"/>
    <n v="100000"/>
    <m/>
    <m/>
    <m/>
    <m/>
    <m/>
    <m/>
    <m/>
    <m/>
    <m/>
    <m/>
    <m/>
    <m/>
    <m/>
    <n v="0"/>
    <s v="2019/10"/>
    <s v=""/>
    <x v="1"/>
  </r>
  <r>
    <d v="2019-10-08T00:00:00"/>
    <s v="■シチズン電波時計　パルミューズペガサス　4MN462-N03　未使用■"/>
    <s v="済"/>
    <x v="7"/>
    <n v="3000"/>
    <n v="3"/>
    <n v="2"/>
    <n v="5000"/>
    <m/>
    <m/>
    <m/>
    <m/>
    <m/>
    <m/>
    <m/>
    <n v="5500"/>
    <n v="1500"/>
    <d v="2019-11-21T00:00:00"/>
    <d v="2019-10-11T00:00:00"/>
    <s v="簡単決済"/>
    <s v="山下良隆"/>
    <n v="7000"/>
    <s v="2019/10"/>
    <s v="2019/10"/>
    <x v="70"/>
  </r>
  <r>
    <d v="2019-10-08T00:00:00"/>
    <s v="■ノリタケ 金縁 サラダ皿 スープ皿　15枚　中古■"/>
    <s v="済"/>
    <x v="7"/>
    <n v="1000"/>
    <n v="3"/>
    <n v="2"/>
    <n v="6000"/>
    <m/>
    <m/>
    <m/>
    <m/>
    <m/>
    <m/>
    <m/>
    <n v="6600"/>
    <n v="1300"/>
    <d v="2019-11-21T00:00:00"/>
    <d v="2019-10-16T00:00:00"/>
    <s v="簡単決済"/>
    <s v="香川高俊"/>
    <n v="7900"/>
    <s v="2019/10"/>
    <s v="2019/10"/>
    <x v="72"/>
  </r>
  <r>
    <d v="2019-10-08T00:00:00"/>
    <s v="■カラテカワラ　開封済　未使用　10枚■"/>
    <s v="済"/>
    <x v="6"/>
    <n v="0"/>
    <n v="3"/>
    <n v="2"/>
    <n v="2000"/>
    <m/>
    <m/>
    <m/>
    <m/>
    <m/>
    <m/>
    <m/>
    <n v="2200"/>
    <n v="1300"/>
    <d v="2020-07-20T00:00:00"/>
    <d v="2020-07-01T00:00:00"/>
    <s v="簡単決済"/>
    <s v="澤崎正"/>
    <n v="3500"/>
    <s v="2019/10"/>
    <s v="2020/7"/>
    <x v="73"/>
  </r>
  <r>
    <d v="2019-10-08T00:00:00"/>
    <s v="■ミッキーマウス　ゴルフ キャディバッグ　110th　4nrersary　中古■"/>
    <s v="済"/>
    <x v="6"/>
    <n v="200"/>
    <n v="3"/>
    <n v="2"/>
    <n v="10000"/>
    <m/>
    <m/>
    <m/>
    <m/>
    <m/>
    <m/>
    <m/>
    <n v="9000"/>
    <n v="2000"/>
    <d v="2019-11-21T00:00:00"/>
    <d v="2019-10-11T00:00:00"/>
    <s v="簡単決済"/>
    <s v="田中成人"/>
    <n v="11000"/>
    <s v="2019/10"/>
    <s v="2019/10"/>
    <x v="70"/>
  </r>
  <r>
    <d v="2019-10-08T00:00:00"/>
    <s v="■衣類　乾燥除湿機　アイリスオーヤマ　IID-H20-A　使用数回　中古■"/>
    <s v="店売り"/>
    <x v="0"/>
    <m/>
    <n v="3"/>
    <n v="2"/>
    <n v="7000"/>
    <m/>
    <m/>
    <m/>
    <m/>
    <m/>
    <m/>
    <m/>
    <m/>
    <m/>
    <m/>
    <m/>
    <m/>
    <m/>
    <n v="0"/>
    <s v="2019/10"/>
    <s v=""/>
    <x v="1"/>
  </r>
  <r>
    <d v="2019-10-08T00:00:00"/>
    <s v="■スリーミー2122　フランスベッド イオンパッド付 中古美品■"/>
    <s v="済"/>
    <x v="7"/>
    <n v="100000"/>
    <n v="3"/>
    <n v="2"/>
    <n v="220000"/>
    <m/>
    <m/>
    <m/>
    <m/>
    <m/>
    <m/>
    <m/>
    <n v="242000"/>
    <n v="4644"/>
    <d v="2019-11-21T00:00:00"/>
    <d v="2019-10-16T00:00:00"/>
    <s v="簡単決済"/>
    <s v="溝端巌"/>
    <n v="246644"/>
    <s v="2019/10"/>
    <s v="2019/10"/>
    <x v="72"/>
  </r>
  <r>
    <d v="2019-10-08T00:00:00"/>
    <s v="■YAMAHA　デジタルピアノ 電子ピアノ P-95B　キーボードスタンド　L-85　フッドペダル　中古■"/>
    <m/>
    <x v="10"/>
    <m/>
    <n v="3"/>
    <n v="2"/>
    <n v="20000"/>
    <m/>
    <m/>
    <m/>
    <m/>
    <m/>
    <m/>
    <m/>
    <m/>
    <m/>
    <m/>
    <m/>
    <m/>
    <m/>
    <n v="0"/>
    <s v="2019/10"/>
    <s v=""/>
    <x v="1"/>
  </r>
  <r>
    <d v="2019-10-04T00:00:00"/>
    <s v="■新ダイワ　マイティウィンチ　電動ウィンチ　SW151RB　150kg　中古■"/>
    <s v="済"/>
    <x v="8"/>
    <n v="3300"/>
    <n v="3"/>
    <n v="2"/>
    <n v="25000"/>
    <m/>
    <m/>
    <m/>
    <m/>
    <m/>
    <m/>
    <m/>
    <n v="27500"/>
    <n v="3000"/>
    <d v="2019-11-21T00:00:00"/>
    <d v="2019-10-09T00:00:00"/>
    <s v="簡単決済"/>
    <s v="川崎幸樹"/>
    <n v="30500"/>
    <s v="2019/10"/>
    <s v="2019/10"/>
    <x v="59"/>
  </r>
  <r>
    <d v="2019-10-13T00:00:00"/>
    <s v="■LOUIS VUITTON ルイヴィトン キーリング ドラゴンヌ　未使用■"/>
    <s v="済"/>
    <x v="5"/>
    <n v="24300"/>
    <n v="3"/>
    <n v="2"/>
    <n v="22000"/>
    <m/>
    <m/>
    <m/>
    <m/>
    <m/>
    <m/>
    <m/>
    <n v="24200"/>
    <n v="750"/>
    <d v="2019-11-21T00:00:00"/>
    <d v="2019-10-16T00:00:00"/>
    <s v="簡単決済"/>
    <s v="井上洋一"/>
    <n v="24950"/>
    <s v="2019/10"/>
    <s v="2019/10"/>
    <x v="70"/>
  </r>
  <r>
    <d v="2019-10-13T00:00:00"/>
    <s v="■SHURE　シュア　楽器用　マイク　SM57-LCE　中古■"/>
    <s v="済"/>
    <x v="10"/>
    <m/>
    <n v="3"/>
    <n v="2"/>
    <n v="7000"/>
    <m/>
    <m/>
    <m/>
    <m/>
    <m/>
    <m/>
    <m/>
    <n v="7700"/>
    <n v="750"/>
    <d v="2020-07-20T00:00:00"/>
    <d v="2020-06-06T00:00:00"/>
    <s v="簡単決済"/>
    <s v="ガースミュージック"/>
    <n v="8450"/>
    <s v="2019/10"/>
    <s v="2020/6"/>
    <x v="74"/>
  </r>
  <r>
    <d v="2019-10-11T00:00:00"/>
    <s v="■ブラウン　マルチクイック　MR5550CA　未使用■"/>
    <s v="済"/>
    <x v="7"/>
    <m/>
    <n v="3"/>
    <n v="2"/>
    <n v="4000"/>
    <m/>
    <m/>
    <m/>
    <m/>
    <m/>
    <m/>
    <m/>
    <n v="4510"/>
    <n v="1300"/>
    <d v="2020-08-21T00:00:00"/>
    <d v="2020-07-23T00:00:00"/>
    <s v="簡単決済"/>
    <s v="中泉勝男"/>
    <n v="5810"/>
    <s v="2019/10"/>
    <s v="2020/7"/>
    <x v="75"/>
  </r>
  <r>
    <d v="2019-10-11T00:00:00"/>
    <s v="■DXアンテナ　地上デジタル放送用　平面アンテナ　UAH500　オフホワイト　未使用■"/>
    <s v="済"/>
    <x v="7"/>
    <n v="1400"/>
    <n v="3"/>
    <n v="2"/>
    <n v="3000"/>
    <m/>
    <m/>
    <m/>
    <m/>
    <m/>
    <m/>
    <m/>
    <n v="3300"/>
    <n v="1050"/>
    <d v="2019-11-21T00:00:00"/>
    <d v="2019-10-19T00:00:00"/>
    <s v="簡単決済"/>
    <s v="山本晋太郎"/>
    <n v="4350"/>
    <s v="2019/10"/>
    <s v="2019/10"/>
    <x v="72"/>
  </r>
  <r>
    <d v="2019-10-11T00:00:00"/>
    <s v="■コカ・コーラ　ハイアール　冷蔵ショーケース　黒　VR-CC25B　　25L　2015年式　中古　■"/>
    <s v="済"/>
    <x v="0"/>
    <n v="8000"/>
    <n v="3"/>
    <n v="2"/>
    <n v="27000"/>
    <m/>
    <m/>
    <m/>
    <m/>
    <m/>
    <m/>
    <m/>
    <n v="30250"/>
    <n v="3000"/>
    <d v="2019-11-21T00:00:00"/>
    <d v="2019-10-21T00:00:00"/>
    <s v="簡単決済"/>
    <s v="安納佑輔"/>
    <n v="33250"/>
    <s v="2019/10"/>
    <s v="2019/10"/>
    <x v="76"/>
  </r>
  <r>
    <d v="2019-10-11T00:00:00"/>
    <s v="■リッチェル　ワンタッチスロープ　5段階伸縮　未使用■"/>
    <m/>
    <x v="8"/>
    <m/>
    <n v="3"/>
    <n v="2"/>
    <n v="30000"/>
    <n v="27000"/>
    <m/>
    <m/>
    <m/>
    <m/>
    <m/>
    <m/>
    <m/>
    <m/>
    <m/>
    <m/>
    <m/>
    <m/>
    <n v="0"/>
    <s v="2019/10"/>
    <s v=""/>
    <x v="1"/>
  </r>
  <r>
    <d v="2019-10-11T00:00:00"/>
    <s v="■ディズニーランド、ディズニーシー　共通　チケット2枚　ギフトカード1000　2枚■"/>
    <s v="済"/>
    <x v="13"/>
    <n v="10000"/>
    <n v="3"/>
    <n v="2"/>
    <n v="16000"/>
    <m/>
    <m/>
    <m/>
    <m/>
    <m/>
    <m/>
    <m/>
    <n v="16500"/>
    <n v="392"/>
    <d v="2019-11-21T00:00:00"/>
    <d v="2019-10-16T00:00:00"/>
    <s v="簡単決済"/>
    <s v="山川藍"/>
    <n v="16892"/>
    <s v="2019/10"/>
    <s v="2019/10"/>
    <x v="59"/>
  </r>
  <r>
    <d v="2019-10-11T00:00:00"/>
    <s v="■マキタ　充電式チェンソー　250mm　MUC250DWB　中古■"/>
    <s v="済"/>
    <x v="8"/>
    <n v="18000"/>
    <n v="3"/>
    <n v="2"/>
    <n v="29000"/>
    <m/>
    <m/>
    <m/>
    <m/>
    <m/>
    <m/>
    <m/>
    <n v="31900"/>
    <n v="2000"/>
    <d v="2019-11-21T00:00:00"/>
    <d v="2019-11-01T00:00:00"/>
    <s v="簡単決済"/>
    <m/>
    <n v="33900"/>
    <s v="2019/10"/>
    <s v="2019/11"/>
    <x v="77"/>
  </r>
  <r>
    <d v="2019-10-11T00:00:00"/>
    <s v="■リョービ　エンジンチェンソー　ESK－3435　未使用■"/>
    <s v="店売り"/>
    <x v="8"/>
    <m/>
    <n v="3"/>
    <n v="2"/>
    <n v="25000"/>
    <n v="22000"/>
    <m/>
    <m/>
    <m/>
    <m/>
    <m/>
    <m/>
    <m/>
    <m/>
    <m/>
    <m/>
    <m/>
    <m/>
    <n v="0"/>
    <s v="2019/10"/>
    <s v=""/>
    <x v="1"/>
  </r>
  <r>
    <d v="2019-10-11T00:00:00"/>
    <s v="■T-fal　インジニオ・ネオ　ブラウンドット　5セット　未使用■"/>
    <s v="済"/>
    <x v="7"/>
    <n v="3300"/>
    <n v="3"/>
    <n v="2"/>
    <n v="8000"/>
    <n v="7000"/>
    <n v="6300"/>
    <m/>
    <m/>
    <m/>
    <m/>
    <m/>
    <n v="6930"/>
    <n v="1300"/>
    <d v="2020-01-22T00:00:00"/>
    <d v="2019-12-01T00:00:00"/>
    <s v="簡単決済"/>
    <s v="前道郁美"/>
    <n v="8230"/>
    <s v="2019/10"/>
    <s v="2019/12"/>
    <x v="78"/>
  </r>
  <r>
    <d v="2019-10-10T00:00:00"/>
    <s v="■BOSS エフェクター アコスティックシミュレーター AC-3 中古品■"/>
    <s v="済"/>
    <x v="10"/>
    <m/>
    <n v="3"/>
    <n v="2"/>
    <n v="4500"/>
    <m/>
    <m/>
    <m/>
    <m/>
    <m/>
    <m/>
    <m/>
    <n v="4950"/>
    <n v="750"/>
    <d v="2019-11-21T00:00:00"/>
    <d v="2019-10-14T00:00:00"/>
    <s v="簡単決済"/>
    <s v="夜久大輔"/>
    <n v="5700"/>
    <s v="2019/10"/>
    <s v="2019/10"/>
    <x v="62"/>
  </r>
  <r>
    <d v="2019-10-10T00:00:00"/>
    <s v="■BOSS エフェクター　トレモロ TR-2　 中古品■"/>
    <s v="済"/>
    <x v="10"/>
    <m/>
    <n v="3"/>
    <n v="2"/>
    <n v="4000"/>
    <m/>
    <m/>
    <m/>
    <m/>
    <m/>
    <m/>
    <m/>
    <n v="4400"/>
    <n v="750"/>
    <d v="2019-11-21T00:00:00"/>
    <d v="2019-10-17T00:00:00"/>
    <s v="簡単決済"/>
    <s v="NAUMOVANDRIY"/>
    <n v="5150"/>
    <s v="2019/10"/>
    <s v="2019/10"/>
    <x v="79"/>
  </r>
  <r>
    <d v="2019-10-10T00:00:00"/>
    <s v="■BOSS　ディストーション　DS-1　Made in JAPAN 中古品■"/>
    <m/>
    <x v="10"/>
    <m/>
    <n v="3"/>
    <n v="2"/>
    <n v="4500"/>
    <m/>
    <m/>
    <m/>
    <m/>
    <m/>
    <m/>
    <m/>
    <m/>
    <m/>
    <m/>
    <m/>
    <m/>
    <m/>
    <n v="0"/>
    <s v="2019/10"/>
    <s v=""/>
    <x v="1"/>
  </r>
  <r>
    <d v="2019-10-10T00:00:00"/>
    <s v="■BOSS エフェクター メタルゾーン　MT-2　中古品■"/>
    <s v="店売り"/>
    <x v="10"/>
    <m/>
    <n v="3"/>
    <n v="2"/>
    <n v="4000"/>
    <m/>
    <m/>
    <m/>
    <m/>
    <m/>
    <m/>
    <m/>
    <m/>
    <m/>
    <m/>
    <m/>
    <m/>
    <m/>
    <n v="0"/>
    <s v="2019/10"/>
    <s v=""/>
    <x v="1"/>
  </r>
  <r>
    <d v="2019-10-11T00:00:00"/>
    <s v="■東洋エンタープライズ　スカジャン　リバーシブル　ピンク/グリーン　サイズL　中古■"/>
    <s v="済"/>
    <x v="3"/>
    <m/>
    <n v="3"/>
    <n v="2"/>
    <n v="18000"/>
    <n v="15000"/>
    <m/>
    <m/>
    <m/>
    <m/>
    <m/>
    <m/>
    <n v="16500"/>
    <n v="1050"/>
    <d v="2020-02-20T00:00:00"/>
    <d v="2020-01-24T00:00:00"/>
    <s v="簡単決済"/>
    <s v="村上豊"/>
    <n v="17550"/>
    <s v="2019/10"/>
    <s v="2020/1"/>
    <x v="80"/>
  </r>
  <r>
    <d v="2019-10-10T00:00:00"/>
    <s v="■コンパクトホットプレート　BOE021-RD　レッド■"/>
    <s v="済"/>
    <x v="7"/>
    <m/>
    <n v="3"/>
    <n v="2"/>
    <n v="5000"/>
    <m/>
    <m/>
    <m/>
    <m/>
    <m/>
    <m/>
    <m/>
    <n v="5500"/>
    <n v="1300"/>
    <d v="2020-05-21T00:00:00"/>
    <d v="2020-04-10T00:00:00"/>
    <s v="簡単決済"/>
    <s v="樋口友美"/>
    <n v="6800"/>
    <s v="2019/10"/>
    <s v="2020/4"/>
    <x v="81"/>
  </r>
  <r>
    <d v="2019-10-10T00:00:00"/>
    <s v="■ハイブリッド加湿器　Ｔｈｒｅｅ　ＵＰ　HB-T1825　未使用■"/>
    <s v="店売り"/>
    <x v="0"/>
    <m/>
    <n v="3"/>
    <n v="2"/>
    <n v="7000"/>
    <n v="6000"/>
    <m/>
    <m/>
    <m/>
    <m/>
    <m/>
    <m/>
    <m/>
    <m/>
    <m/>
    <m/>
    <m/>
    <m/>
    <n v="0"/>
    <s v="2019/10"/>
    <s v=""/>
    <x v="1"/>
  </r>
  <r>
    <d v="2019-10-10T00:00:00"/>
    <s v="■象印　圧力IH炊飯ジャー　極め炊き　NP-ZF10-TD　5・5合炊き　未使用■"/>
    <s v="店売り"/>
    <x v="0"/>
    <m/>
    <n v="3"/>
    <n v="2"/>
    <n v="17000"/>
    <m/>
    <m/>
    <m/>
    <m/>
    <m/>
    <m/>
    <m/>
    <m/>
    <m/>
    <m/>
    <m/>
    <m/>
    <m/>
    <n v="0"/>
    <s v="2019/10"/>
    <s v=""/>
    <x v="1"/>
  </r>
  <r>
    <d v="2019-10-14T00:00:00"/>
    <s v="■卓上ドリル研磨機　HOTAS　ホータス　dg-1s　中古■"/>
    <s v="済"/>
    <x v="8"/>
    <n v="10000"/>
    <n v="3"/>
    <n v="2"/>
    <n v="45000"/>
    <m/>
    <m/>
    <m/>
    <m/>
    <m/>
    <m/>
    <m/>
    <n v="49500"/>
    <n v="1500"/>
    <d v="2020-01-22T00:00:00"/>
    <d v="2020-01-17T00:00:00"/>
    <s v="簡単決済"/>
    <s v="水野清"/>
    <n v="51000"/>
    <s v="2019/10"/>
    <s v="2020/1"/>
    <x v="22"/>
  </r>
  <r>
    <d v="2019-10-14T00:00:00"/>
    <s v="■ドライモンド　コアドリル　鉄筋コンクリート用　32×150　PDC32C　新品未使用品■"/>
    <m/>
    <x v="8"/>
    <n v="3850"/>
    <n v="3"/>
    <n v="2"/>
    <n v="9000"/>
    <n v="7500"/>
    <m/>
    <m/>
    <m/>
    <m/>
    <m/>
    <m/>
    <m/>
    <m/>
    <m/>
    <m/>
    <m/>
    <m/>
    <n v="0"/>
    <s v="2019/10"/>
    <s v=""/>
    <x v="1"/>
  </r>
  <r>
    <d v="2019-10-14T00:00:00"/>
    <s v="■compet　ペットカート　水色　中古■"/>
    <s v="済"/>
    <x v="7"/>
    <n v="1650"/>
    <n v="3"/>
    <n v="2"/>
    <n v="7500"/>
    <m/>
    <m/>
    <m/>
    <m/>
    <m/>
    <m/>
    <m/>
    <n v="7150"/>
    <n v="3000"/>
    <d v="2019-11-21T00:00:00"/>
    <d v="2019-10-25T00:00:00"/>
    <s v="簡単決済"/>
    <s v="田中美由紀"/>
    <n v="10150"/>
    <s v="2019/10"/>
    <s v="2019/10"/>
    <x v="82"/>
  </r>
  <r>
    <d v="2019-10-14T00:00:00"/>
    <s v="■Air　Buggy　エアーバギー　ペットカート　中古■"/>
    <s v="済"/>
    <x v="7"/>
    <n v="0"/>
    <n v="3"/>
    <n v="2"/>
    <n v="20000"/>
    <m/>
    <m/>
    <m/>
    <m/>
    <m/>
    <m/>
    <m/>
    <n v="23650"/>
    <n v="3000"/>
    <d v="2019-11-21T00:00:00"/>
    <d v="2019-10-18T00:00:00"/>
    <s v="簡単決済"/>
    <s v="西田恵"/>
    <n v="26650"/>
    <s v="2019/10"/>
    <s v="2019/10"/>
    <x v="62"/>
  </r>
  <r>
    <d v="2019-10-14T00:00:00"/>
    <s v="■FireWire　オーディオインタフェイス　モーターコントロール　tc　electronic　desktop　konneｋｔ　6　中古■"/>
    <m/>
    <x v="10"/>
    <n v="1000"/>
    <n v="3"/>
    <n v="2"/>
    <n v="2500"/>
    <m/>
    <m/>
    <m/>
    <m/>
    <m/>
    <m/>
    <m/>
    <n v="2750"/>
    <n v="1050"/>
    <d v="2019-12-23T00:00:00"/>
    <d v="2019-11-04T00:00:00"/>
    <s v="簡単決済"/>
    <s v="柳田健太郎"/>
    <n v="3800"/>
    <s v="2019/10"/>
    <s v="2019/11"/>
    <x v="77"/>
  </r>
  <r>
    <d v="2019-10-14T00:00:00"/>
    <s v="■M-AVDIO　BLACK　BOX　ＲＥＬＯＡＤEＤ　エフェクト機能レコーディングインターフェイス　中古■"/>
    <m/>
    <x v="10"/>
    <n v="800"/>
    <n v="3"/>
    <n v="2"/>
    <n v="5000"/>
    <m/>
    <m/>
    <m/>
    <m/>
    <m/>
    <m/>
    <m/>
    <m/>
    <m/>
    <m/>
    <m/>
    <m/>
    <m/>
    <n v="0"/>
    <s v="2019/10"/>
    <s v=""/>
    <x v="1"/>
  </r>
  <r>
    <d v="2019-10-14T00:00:00"/>
    <s v="■新ダイワ　携帯用発電機　IEG2000M-Y　中古美品■"/>
    <s v="済"/>
    <x v="8"/>
    <n v="93000"/>
    <n v="3"/>
    <n v="2"/>
    <n v="120000"/>
    <m/>
    <m/>
    <m/>
    <m/>
    <m/>
    <m/>
    <m/>
    <n v="110000"/>
    <n v="3000"/>
    <d v="2019-12-23T00:00:00"/>
    <d v="2019-11-16T00:00:00"/>
    <s v="簡単決済"/>
    <s v="中田元康"/>
    <n v="113000"/>
    <s v="2019/10"/>
    <s v="2019/11"/>
    <x v="83"/>
  </r>
  <r>
    <d v="2018-08-24T00:00:00"/>
    <s v="■YAMAHA ヤマハ エレアコギター AC3R　セミハードケース付　中古美品■"/>
    <s v="済"/>
    <x v="10"/>
    <n v="16500"/>
    <n v="3"/>
    <n v="2"/>
    <n v="65000"/>
    <n v="60000"/>
    <n v="45000"/>
    <m/>
    <m/>
    <m/>
    <m/>
    <m/>
    <n v="49500"/>
    <n v="2000"/>
    <d v="2019-11-21T00:00:00"/>
    <d v="2019-10-21T00:00:00"/>
    <s v="簡単決済"/>
    <s v="近藤紀子"/>
    <n v="51500"/>
    <s v="2018/8"/>
    <s v="2019/10"/>
    <x v="84"/>
  </r>
  <r>
    <d v="2019-10-16T00:00:00"/>
    <s v="■シマノ　15　ツインパワー　C3000HG　中古■"/>
    <s v="済"/>
    <x v="6"/>
    <n v="4200"/>
    <n v="3"/>
    <n v="2"/>
    <n v="11000"/>
    <m/>
    <m/>
    <m/>
    <m/>
    <m/>
    <m/>
    <m/>
    <n v="12100"/>
    <n v="1050"/>
    <d v="2019-12-23T00:00:00"/>
    <d v="2019-11-04T00:00:00"/>
    <s v="簡単決済"/>
    <s v="光崎嘉真"/>
    <n v="13150"/>
    <s v="2019/10"/>
    <s v="2019/11"/>
    <x v="40"/>
  </r>
  <r>
    <d v="2019-10-16T00:00:00"/>
    <s v="■アブガルシア　スピニングリール　PRM4000SH　中古■"/>
    <s v="済"/>
    <x v="6"/>
    <n v="7200"/>
    <n v="3"/>
    <n v="2"/>
    <n v="13000"/>
    <n v="11500"/>
    <m/>
    <m/>
    <m/>
    <m/>
    <m/>
    <m/>
    <n v="16500"/>
    <n v="1050"/>
    <d v="2019-12-23T00:00:00"/>
    <d v="2019-11-11T00:00:00"/>
    <s v="簡単決済"/>
    <s v="冨土原良"/>
    <n v="17550"/>
    <s v="2019/10"/>
    <s v="2019/11"/>
    <x v="60"/>
  </r>
  <r>
    <d v="2019-10-16T00:00:00"/>
    <s v="■digidesign　PRO　ＴＯＯＬＳ　MBOX2　中古■"/>
    <s v="済"/>
    <x v="10"/>
    <n v="1400"/>
    <n v="3"/>
    <n v="2"/>
    <n v="2000"/>
    <m/>
    <m/>
    <m/>
    <m/>
    <m/>
    <m/>
    <m/>
    <n v="2200"/>
    <n v="1050"/>
    <d v="2019-12-23T00:00:00"/>
    <d v="2019-11-05T00:00:00"/>
    <s v="簡単決済"/>
    <s v="石川一樹"/>
    <n v="3250"/>
    <s v="2019/10"/>
    <s v="2019/11"/>
    <x v="85"/>
  </r>
  <r>
    <d v="2019-10-16T00:00:00"/>
    <s v="■ハンドツール　まとめ　KTC　など　ツールボックス入り　その他社外あり　中古■"/>
    <s v="済"/>
    <x v="8"/>
    <n v="16500"/>
    <n v="3"/>
    <n v="2"/>
    <n v="32000"/>
    <n v="30000"/>
    <n v="28000"/>
    <m/>
    <m/>
    <m/>
    <m/>
    <m/>
    <n v="30800"/>
    <n v="2000"/>
    <d v="2020-07-20T00:00:00"/>
    <d v="2020-06-07T00:00:00"/>
    <s v="簡単決済"/>
    <s v="内山義克"/>
    <n v="32800"/>
    <s v="2019/10"/>
    <s v="2020/6"/>
    <x v="86"/>
  </r>
  <r>
    <d v="2019-10-16T00:00:00"/>
    <s v="■HITACHI　スティッククリーナー　PV-BEH900　シャンパンゴールド　2018年式■"/>
    <s v="済"/>
    <x v="0"/>
    <n v="7000"/>
    <n v="3"/>
    <n v="2"/>
    <n v="18000"/>
    <m/>
    <m/>
    <m/>
    <m/>
    <m/>
    <m/>
    <m/>
    <n v="19800"/>
    <n v="2000"/>
    <d v="2019-11-19T00:00:00"/>
    <d v="2019-10-18T00:00:00"/>
    <s v="簡単決済"/>
    <s v="吉田徹"/>
    <n v="21800"/>
    <s v="2019/10"/>
    <s v="2019/10"/>
    <x v="64"/>
  </r>
  <r>
    <d v="2019-10-16T00:00:00"/>
    <s v="■OLYMPUS　PEN　Lite　E-PL5　ダブルズームキット　ミラーレス一眼カメラ　中古■"/>
    <s v="済"/>
    <x v="2"/>
    <n v="12000"/>
    <n v="3"/>
    <n v="2"/>
    <n v="18000"/>
    <m/>
    <m/>
    <m/>
    <m/>
    <m/>
    <m/>
    <m/>
    <n v="19800"/>
    <n v="1500"/>
    <d v="2019-11-19T00:00:00"/>
    <d v="2019-10-23T00:00:00"/>
    <s v="簡単決済"/>
    <s v="長谷川亮"/>
    <n v="21300"/>
    <s v="2019/10"/>
    <s v="2019/10"/>
    <x v="79"/>
  </r>
  <r>
    <d v="2019-10-17T00:00:00"/>
    <s v="■清水製作所　彫刻用刃物研ぎ機　M-6型　中古■"/>
    <s v="店売り"/>
    <x v="8"/>
    <n v="4800"/>
    <n v="3"/>
    <n v="2"/>
    <n v="10000"/>
    <m/>
    <m/>
    <m/>
    <m/>
    <m/>
    <m/>
    <m/>
    <m/>
    <m/>
    <m/>
    <m/>
    <m/>
    <m/>
    <n v="0"/>
    <s v="2019/10"/>
    <s v=""/>
    <x v="1"/>
  </r>
  <r>
    <d v="2019-10-17T00:00:00"/>
    <s v="■レバーブロック／0.25t　2台セット　中古■"/>
    <s v="済"/>
    <x v="8"/>
    <n v="3300"/>
    <n v="3"/>
    <n v="2"/>
    <n v="7000"/>
    <m/>
    <m/>
    <m/>
    <m/>
    <m/>
    <m/>
    <m/>
    <n v="7700"/>
    <n v="1300"/>
    <d v="2019-11-21T00:00:00"/>
    <d v="2019-10-31T00:00:00"/>
    <s v="簡単決済"/>
    <s v="長崎好孝"/>
    <n v="9000"/>
    <s v="2019/10"/>
    <s v="2019/10"/>
    <x v="66"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x v="1"/>
  </r>
  <r>
    <d v="2019-10-17T00:00:00"/>
    <s v="■一刀彫　大黒様・恵比寿様　仏像　中古　■"/>
    <m/>
    <x v="4"/>
    <n v="10000"/>
    <n v="3"/>
    <n v="2"/>
    <n v="50000"/>
    <n v="45000"/>
    <n v="40000"/>
    <m/>
    <m/>
    <m/>
    <m/>
    <m/>
    <m/>
    <m/>
    <m/>
    <m/>
    <m/>
    <m/>
    <n v="0"/>
    <s v="2019/10"/>
    <s v=""/>
    <x v="1"/>
  </r>
  <r>
    <d v="2019-10-17T00:00:00"/>
    <s v="■ショップジャパン　スタイルプラスフードシーラー　ピタントセット　未使用■"/>
    <s v="済"/>
    <x v="0"/>
    <n v="9000"/>
    <n v="3"/>
    <n v="2"/>
    <n v="5000"/>
    <m/>
    <m/>
    <m/>
    <m/>
    <m/>
    <m/>
    <m/>
    <n v="5500"/>
    <n v="2000"/>
    <d v="2020-03-23T00:00:00"/>
    <d v="2020-02-02T00:00:00"/>
    <s v="簡単決済"/>
    <s v="黒木猛"/>
    <n v="7500"/>
    <s v="2019/10"/>
    <s v="2020/2"/>
    <x v="87"/>
  </r>
  <r>
    <d v="2019-10-17T00:00:00"/>
    <s v="■南部鉄瓶／特大　未使用■"/>
    <s v="済"/>
    <x v="4"/>
    <n v="1000"/>
    <n v="3"/>
    <n v="2"/>
    <n v="50000"/>
    <m/>
    <m/>
    <m/>
    <m/>
    <m/>
    <m/>
    <m/>
    <n v="55000"/>
    <n v="3000"/>
    <d v="2019-11-21T00:00:00"/>
    <d v="2019-10-26T00:00:00"/>
    <s v="簡単決済"/>
    <s v="赤松隆志"/>
    <n v="58000"/>
    <s v="2019/10"/>
    <s v="2019/10"/>
    <x v="48"/>
  </r>
  <r>
    <d v="2019-10-18T00:00:00"/>
    <s v="■フランス人形　3体セット　中古■"/>
    <s v="済"/>
    <x v="4"/>
    <n v="6900"/>
    <n v="3"/>
    <n v="2"/>
    <n v="15000"/>
    <n v="10000"/>
    <m/>
    <m/>
    <m/>
    <m/>
    <m/>
    <m/>
    <n v="11000"/>
    <n v="2000"/>
    <d v="2019-12-23T00:00:00"/>
    <d v="2019-12-10T00:00:00"/>
    <s v="簡単決済"/>
    <s v="日高千秋"/>
    <n v="13000"/>
    <s v="2019/10"/>
    <s v="2019/12"/>
    <x v="88"/>
  </r>
  <r>
    <d v="2019-10-18T00:00:00"/>
    <s v="■東京マルイ 電動ガン P-90 カスタム■"/>
    <s v="済"/>
    <x v="1"/>
    <n v="13000"/>
    <n v="3"/>
    <n v="2"/>
    <n v="21500"/>
    <n v="20000"/>
    <m/>
    <m/>
    <m/>
    <m/>
    <m/>
    <m/>
    <n v="22000"/>
    <n v="1500"/>
    <d v="2019-12-23T00:00:00"/>
    <d v="2019-11-05T00:00:00"/>
    <s v="簡単決済"/>
    <s v="三栖寛文"/>
    <n v="23500"/>
    <s v="2019/10"/>
    <s v="2019/11"/>
    <x v="89"/>
  </r>
  <r>
    <d v="2019-10-18T00:00:00"/>
    <s v="■REX パイプマシン ねじきり機 S50AⅢ■"/>
    <s v="済"/>
    <x v="8"/>
    <n v="12000"/>
    <n v="3"/>
    <n v="2"/>
    <n v="45000"/>
    <m/>
    <m/>
    <m/>
    <m/>
    <m/>
    <m/>
    <m/>
    <n v="58850"/>
    <n v="0"/>
    <d v="2019-11-21T00:00:00"/>
    <d v="2019-10-21T00:00:00"/>
    <s v="簡単決済"/>
    <s v="石垣隆弘"/>
    <n v="58850"/>
    <s v="2019/10"/>
    <s v="2019/10"/>
    <x v="70"/>
  </r>
  <r>
    <d v="2019-10-20T00:00:00"/>
    <s v="■POD　LINE6/ライン6　ペダルセット　おまけ　VOXヘッドフォンアンプLEAD 　中古■"/>
    <m/>
    <x v="10"/>
    <n v="2500"/>
    <n v="3"/>
    <n v="2"/>
    <n v="10000"/>
    <n v="8000"/>
    <m/>
    <m/>
    <m/>
    <m/>
    <m/>
    <m/>
    <m/>
    <m/>
    <m/>
    <m/>
    <m/>
    <m/>
    <n v="0"/>
    <s v="2019/10"/>
    <s v=""/>
    <x v="1"/>
  </r>
  <r>
    <d v="2019-10-20T00:00:00"/>
    <s v="■インジェクターガン UV染料メーターキット ACTUVPROKT スナップオン 新品未使用■"/>
    <s v="店売り"/>
    <x v="8"/>
    <n v="21800"/>
    <n v="3"/>
    <n v="2"/>
    <n v="25000"/>
    <m/>
    <m/>
    <m/>
    <m/>
    <m/>
    <m/>
    <m/>
    <m/>
    <m/>
    <m/>
    <m/>
    <m/>
    <m/>
    <n v="0"/>
    <s v="2019/10"/>
    <s v=""/>
    <x v="1"/>
  </r>
  <r>
    <d v="2019-10-20T00:00:00"/>
    <s v="■聖母マリア像　木彫り　■"/>
    <m/>
    <x v="4"/>
    <n v="18356"/>
    <n v="3"/>
    <n v="2"/>
    <n v="20000"/>
    <m/>
    <m/>
    <m/>
    <m/>
    <m/>
    <m/>
    <m/>
    <m/>
    <m/>
    <m/>
    <m/>
    <m/>
    <m/>
    <n v="0"/>
    <s v="2019/10"/>
    <s v=""/>
    <x v="1"/>
  </r>
  <r>
    <d v="2019-10-20T00:00:00"/>
    <s v="KURZWELL　カーツウェル　K2000　シンセサイザー　中古■"/>
    <s v="済"/>
    <x v="10"/>
    <n v="5000"/>
    <n v="3"/>
    <n v="2"/>
    <n v="12000"/>
    <m/>
    <m/>
    <m/>
    <m/>
    <m/>
    <m/>
    <m/>
    <n v="13200"/>
    <n v="3000"/>
    <d v="2019-11-21T00:00:00"/>
    <d v="2019-10-28T00:00:00"/>
    <s v="簡単決済"/>
    <s v="株式会社八春"/>
    <n v="16200"/>
    <s v="2019/10"/>
    <s v="2019/10"/>
    <x v="72"/>
  </r>
  <r>
    <d v="2019-10-20T00:00:00"/>
    <s v="■西松屋　リクライニングバギーF　4610A　未使用■"/>
    <s v="店売り"/>
    <x v="7"/>
    <n v="5000"/>
    <n v="3"/>
    <n v="2"/>
    <n v="4000"/>
    <m/>
    <m/>
    <m/>
    <m/>
    <m/>
    <m/>
    <m/>
    <m/>
    <m/>
    <m/>
    <m/>
    <m/>
    <m/>
    <n v="0"/>
    <s v="2019/10"/>
    <s v=""/>
    <x v="1"/>
  </r>
  <r>
    <d v="2019-10-22T00:00:00"/>
    <s v="■レカロ　Start　07　チャイルドシート　CZ-HLB　中古■"/>
    <s v="店売り"/>
    <x v="7"/>
    <n v="800"/>
    <n v="2"/>
    <n v="5"/>
    <n v="10000"/>
    <m/>
    <m/>
    <m/>
    <m/>
    <m/>
    <m/>
    <m/>
    <m/>
    <m/>
    <m/>
    <m/>
    <m/>
    <m/>
    <n v="0"/>
    <s v="2019/10"/>
    <s v=""/>
    <x v="1"/>
  </r>
  <r>
    <d v="2019-10-22T00:00:00"/>
    <s v="■combi　WEGO　LONG　チャイルドシート　CH-ELH　中古■"/>
    <s v="済"/>
    <x v="7"/>
    <n v="3300"/>
    <n v="2"/>
    <n v="5"/>
    <n v="7000"/>
    <m/>
    <m/>
    <m/>
    <m/>
    <m/>
    <m/>
    <m/>
    <n v="6600"/>
    <n v="3000"/>
    <m/>
    <d v="2019-11-21T00:00:00"/>
    <s v="銀行振込"/>
    <s v="株式会社トレイドワイズ"/>
    <n v="9600"/>
    <s v="2019/10"/>
    <s v="2019/11"/>
    <x v="46"/>
  </r>
  <r>
    <d v="2019-10-22T00:00:00"/>
    <s v="■デュポン　ライン2　PERSPECTIVE　パースペクティブ　2000　限定2000個　中古■"/>
    <s v="済"/>
    <x v="5"/>
    <n v="20000"/>
    <n v="2"/>
    <n v="5"/>
    <n v="35000"/>
    <n v="32000"/>
    <m/>
    <m/>
    <m/>
    <m/>
    <m/>
    <m/>
    <n v="35200"/>
    <n v="750"/>
    <d v="2019-12-23T00:00:00"/>
    <d v="2019-11-13T00:00:00"/>
    <s v="簡単決済"/>
    <s v="ICHIBA"/>
    <n v="35950"/>
    <s v="2019/10"/>
    <s v="2019/11"/>
    <x v="90"/>
  </r>
  <r>
    <d v="2019-10-22T00:00:00"/>
    <s v="■日立 HITACHI 高速切断機 CC１４SF 中古■"/>
    <s v="済"/>
    <x v="8"/>
    <n v="7000"/>
    <n v="2"/>
    <n v="5"/>
    <n v="13000"/>
    <m/>
    <m/>
    <m/>
    <m/>
    <m/>
    <m/>
    <m/>
    <n v="14300"/>
    <n v="750"/>
    <d v="2019-11-21T00:00:00"/>
    <d v="2019-10-29T00:00:00"/>
    <s v="簡単決済"/>
    <s v="林まさみ"/>
    <n v="15050"/>
    <s v="2019/10"/>
    <s v="2019/10"/>
    <x v="79"/>
  </r>
  <r>
    <d v="2019-10-22T00:00:00"/>
    <s v="■アシックス　BASEBALL　GOLDSTAGE　ＢＧＨ　5　GP　硬式用　右投げ用■_x000a_"/>
    <m/>
    <x v="6"/>
    <m/>
    <n v="2"/>
    <n v="5"/>
    <n v="30000"/>
    <n v="27000"/>
    <m/>
    <m/>
    <m/>
    <m/>
    <m/>
    <m/>
    <m/>
    <m/>
    <m/>
    <m/>
    <m/>
    <m/>
    <n v="0"/>
    <s v="2019/10"/>
    <s v=""/>
    <x v="1"/>
  </r>
  <r>
    <d v="2019-10-22T00:00:00"/>
    <s v="■パナスポーツ　PANASPORT　RACING　タイヤホイール4本セット　白　未使用■"/>
    <s v="済"/>
    <x v="11"/>
    <n v="22000"/>
    <n v="2"/>
    <n v="5"/>
    <n v="40000"/>
    <n v="37000"/>
    <m/>
    <m/>
    <m/>
    <m/>
    <m/>
    <m/>
    <n v="40700"/>
    <n v="5000"/>
    <d v="2019-12-23T00:00:00"/>
    <d v="2019-11-25T00:00:00"/>
    <s v="簡単決済"/>
    <s v="金井徹郎"/>
    <n v="45700"/>
    <s v="2019/10"/>
    <s v="2019/11"/>
    <x v="49"/>
  </r>
  <r>
    <d v="2019-10-22T00:00:00"/>
    <s v="■Soft　Bank　Prepaid　Card　ソフトバンク　プリペイドカード　3000円　2枚■"/>
    <s v="済"/>
    <x v="13"/>
    <n v="3000"/>
    <n v="2"/>
    <n v="5"/>
    <n v="5300"/>
    <n v="37000"/>
    <m/>
    <m/>
    <m/>
    <m/>
    <m/>
    <m/>
    <n v="5550"/>
    <n v="0"/>
    <d v="2019-11-21T00:00:00"/>
    <d v="2019-10-29T00:00:00"/>
    <s v="簡単決済"/>
    <s v="穂積正博"/>
    <n v="5550"/>
    <s v="2019/10"/>
    <s v="2019/10"/>
    <x v="79"/>
  </r>
  <r>
    <d v="2019-10-22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800"/>
    <n v="404"/>
    <d v="2019-11-21T00:00:00"/>
    <d v="2019-10-31T00:00:00"/>
    <s v="簡単決済"/>
    <s v="小須田英士"/>
    <n v="9204"/>
    <s v="2019/10"/>
    <s v="2019/10"/>
    <x v="48"/>
  </r>
  <r>
    <d v="2019-10-22T00:00:00"/>
    <s v=" ■アイリスオーヤマ　天板付き　トイハウスラック　TTHR-39　未使用■"/>
    <m/>
    <x v="12"/>
    <n v="1650"/>
    <n v="2"/>
    <n v="5"/>
    <n v="3000"/>
    <m/>
    <m/>
    <m/>
    <m/>
    <m/>
    <m/>
    <m/>
    <m/>
    <m/>
    <m/>
    <m/>
    <m/>
    <m/>
    <n v="0"/>
    <s v="2019/10"/>
    <s v=""/>
    <x v="1"/>
  </r>
  <r>
    <d v="2019-10-25T00:00:00"/>
    <s v="■スノーボード板　15-16　RIDE　Rapture　147　ビニディング付き　新品未使用■_x000a_"/>
    <s v="済"/>
    <x v="6"/>
    <n v="5500"/>
    <n v="3"/>
    <n v="2"/>
    <n v="12000"/>
    <m/>
    <m/>
    <m/>
    <m/>
    <m/>
    <m/>
    <m/>
    <n v="13200"/>
    <n v="3000"/>
    <d v="2019-12-23T00:00:00"/>
    <d v="2019-11-13T00:00:00"/>
    <s v="簡単決済"/>
    <s v="宮本重徳"/>
    <n v="16200"/>
    <s v="2019/10"/>
    <s v="2019/11"/>
    <x v="40"/>
  </r>
  <r>
    <d v="2019-10-25T00:00:00"/>
    <s v="■スノーボードブーツ　15-16　サロモン　PEARL　BOA　24.5㎝　US7.5　新品未使■_x000a_"/>
    <s v="済"/>
    <x v="6"/>
    <n v="3300"/>
    <n v="3"/>
    <n v="2"/>
    <n v="10000"/>
    <m/>
    <m/>
    <m/>
    <m/>
    <m/>
    <m/>
    <m/>
    <n v="11000"/>
    <n v="1500"/>
    <d v="2019-11-21T00:00:00"/>
    <d v="2019-10-31T00:00:00"/>
    <s v="簡単決済"/>
    <s v="石川久美子"/>
    <n v="12500"/>
    <s v="2019/10"/>
    <s v="2019/10"/>
    <x v="58"/>
  </r>
  <r>
    <d v="2019-10-25T00:00:00"/>
    <s v="■Ｔｏｐａｚ　Cambridge　Audio　ケンブリッジ　オーディオ　CDプレイヤー　中古■"/>
    <s v="済"/>
    <x v="10"/>
    <n v="8000"/>
    <n v="3"/>
    <n v="2"/>
    <n v="13000"/>
    <m/>
    <m/>
    <m/>
    <m/>
    <m/>
    <m/>
    <m/>
    <n v="14300"/>
    <n v="2000"/>
    <d v="2019-12-23T00:00:00"/>
    <d v="2019-11-23T00:00:00"/>
    <s v="簡単決済"/>
    <s v="瀧川あさ子"/>
    <n v="16300"/>
    <s v="2019/10"/>
    <s v="2019/11"/>
    <x v="91"/>
  </r>
  <r>
    <d v="2019-10-25T00:00:00"/>
    <s v="■日本刀 無銘 67.7ｃｍ 刀剣 ■□000557"/>
    <m/>
    <x v="4"/>
    <n v="55000"/>
    <n v="3"/>
    <n v="2"/>
    <n v="158000"/>
    <m/>
    <m/>
    <m/>
    <m/>
    <m/>
    <m/>
    <m/>
    <m/>
    <m/>
    <m/>
    <m/>
    <m/>
    <m/>
    <n v="0"/>
    <s v="2019/10"/>
    <s v=""/>
    <x v="1"/>
  </r>
  <r>
    <d v="2019-10-25T00:00:00"/>
    <s v="■刀　法橋来　金道　中古■"/>
    <m/>
    <x v="4"/>
    <n v="55000"/>
    <n v="3"/>
    <n v="2"/>
    <n v="110000"/>
    <m/>
    <m/>
    <m/>
    <m/>
    <m/>
    <m/>
    <m/>
    <m/>
    <m/>
    <m/>
    <m/>
    <m/>
    <m/>
    <n v="0"/>
    <s v="2019/10"/>
    <s v=""/>
    <x v="1"/>
  </r>
  <r>
    <d v="2019-10-25T00:00:00"/>
    <s v="■コールマン　ロードリップグリル　LXE-JⅡ　中古■"/>
    <m/>
    <x v="6"/>
    <n v="1000"/>
    <n v="3"/>
    <n v="2"/>
    <n v="15000"/>
    <m/>
    <m/>
    <m/>
    <m/>
    <m/>
    <m/>
    <m/>
    <n v="17050"/>
    <n v="2000"/>
    <d v="2019-11-21T00:00:00"/>
    <d v="2019-10-30T00:00:00"/>
    <s v="簡単決済"/>
    <s v="小野尾厚史"/>
    <n v="19050"/>
    <s v="2019/10"/>
    <s v="2019/10"/>
    <x v="59"/>
  </r>
  <r>
    <d v="2019-10-25T00:00:00"/>
    <s v="■CATALYST　x.1　カタリスト　ソフトボール用　バット　3号　カーボン製　中古■"/>
    <s v="済"/>
    <x v="6"/>
    <n v="4000"/>
    <n v="3"/>
    <n v="2"/>
    <n v="6000"/>
    <m/>
    <m/>
    <m/>
    <m/>
    <m/>
    <m/>
    <m/>
    <n v="14150"/>
    <n v="1050"/>
    <d v="2019-11-21T00:00:00"/>
    <d v="2019-10-31T00:00:00"/>
    <s v="簡単決済"/>
    <s v="宮腰一臣"/>
    <n v="15200"/>
    <s v="2019/10"/>
    <s v="2019/10"/>
    <x v="58"/>
  </r>
  <r>
    <d v="2019-10-25T00:00:00"/>
    <s v="■桃 もんちっち ピンク　中古■"/>
    <s v="店売り"/>
    <x v="1"/>
    <n v="550"/>
    <n v="2"/>
    <n v="3"/>
    <n v="2000"/>
    <m/>
    <m/>
    <m/>
    <m/>
    <m/>
    <m/>
    <m/>
    <m/>
    <m/>
    <m/>
    <m/>
    <m/>
    <m/>
    <n v="0"/>
    <s v="2019/10"/>
    <s v=""/>
    <x v="1"/>
  </r>
  <r>
    <d v="2019-10-25T00:00:00"/>
    <s v="■たまごっち 3点 たまごっちプラスふらわー たまっちプラス メタれっど てんしっちのたまごっち 白 新品未開封■"/>
    <s v="済"/>
    <x v="1"/>
    <m/>
    <n v="2"/>
    <n v="3"/>
    <n v="5000"/>
    <n v="4500"/>
    <n v="3500"/>
    <m/>
    <m/>
    <m/>
    <m/>
    <m/>
    <n v="3850"/>
    <n v="750"/>
    <d v="2020-06-23T00:00:00"/>
    <d v="2020-05-11T00:00:00"/>
    <s v="簡単決済"/>
    <s v="後藤朝子"/>
    <n v="4600"/>
    <s v="2019/10"/>
    <s v="2020/5"/>
    <x v="92"/>
  </r>
  <r>
    <d v="2019-10-25T00:00:00"/>
    <s v="■ジャンク品　オリンパス　一眼カメラ　OM-D　E-M10 MarkⅡ　本体のみ■"/>
    <s v="済"/>
    <x v="2"/>
    <n v="5500"/>
    <n v="2"/>
    <n v="3"/>
    <n v="7000"/>
    <m/>
    <m/>
    <m/>
    <m/>
    <m/>
    <m/>
    <m/>
    <n v="7975"/>
    <n v="1050"/>
    <d v="2019-11-21T00:00:00"/>
    <d v="2019-10-30T00:00:00"/>
    <s v="簡単決済"/>
    <s v="福間起"/>
    <n v="9025"/>
    <s v="2019/10"/>
    <s v="2019/10"/>
    <x v="59"/>
  </r>
  <r>
    <d v="2019-10-25T00:00:00"/>
    <s v="■ジャンク　レーザー墨出し器　タジマ　ZEROS-KJC　※精度未確認　通電確認済　中古■001558"/>
    <m/>
    <x v="8"/>
    <n v="63000"/>
    <n v="2"/>
    <n v="3"/>
    <n v="64000"/>
    <n v="60000"/>
    <m/>
    <m/>
    <m/>
    <m/>
    <m/>
    <m/>
    <m/>
    <m/>
    <m/>
    <m/>
    <m/>
    <m/>
    <n v="0"/>
    <s v="2019/10"/>
    <s v=""/>
    <x v="1"/>
  </r>
  <r>
    <d v="2019-10-25T00:00:00"/>
    <s v="■DAIWA　ダイワ　リール　EXCELER　3500H　エクセラー　中古■"/>
    <s v="済"/>
    <x v="6"/>
    <m/>
    <n v="2"/>
    <n v="3"/>
    <n v="6000"/>
    <m/>
    <m/>
    <m/>
    <m/>
    <m/>
    <m/>
    <m/>
    <n v="6600"/>
    <n v="750"/>
    <d v="2019-12-23T00:00:00"/>
    <d v="2019-12-20T00:00:00"/>
    <s v="簡単決済"/>
    <s v="下木尚久"/>
    <n v="7350"/>
    <s v="2019/10"/>
    <s v="2019/12"/>
    <x v="93"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x v="1"/>
  </r>
  <r>
    <d v="2019-10-25T00:00:00"/>
    <s v="■電動石臼製粉機　國光社　動作OK　中古　引き取り又は運送会社の手配お願いします■"/>
    <s v="店売り"/>
    <x v="14"/>
    <n v="30000"/>
    <n v="2"/>
    <n v="3"/>
    <n v="500000"/>
    <n v="480000"/>
    <m/>
    <m/>
    <m/>
    <m/>
    <m/>
    <m/>
    <m/>
    <m/>
    <m/>
    <m/>
    <m/>
    <m/>
    <n v="0"/>
    <s v="2019/10"/>
    <s v=""/>
    <x v="1"/>
  </r>
  <r>
    <d v="2019-10-25T00:00:00"/>
    <s v="■そばうち道具　3点　そば切り　そば切り板　のし棒　そば屋さん使用　中古　■"/>
    <s v="済"/>
    <x v="14"/>
    <n v="2000"/>
    <n v="2"/>
    <n v="3"/>
    <n v="8000"/>
    <m/>
    <m/>
    <m/>
    <m/>
    <m/>
    <m/>
    <m/>
    <n v="8800"/>
    <n v="2000"/>
    <d v="2020-06-23T00:00:00"/>
    <d v="2020-05-09T00:00:00"/>
    <s v="簡単決済"/>
    <s v="上田順一"/>
    <n v="10800"/>
    <s v="2019/10"/>
    <s v="2020/5"/>
    <x v="94"/>
  </r>
  <r>
    <d v="2019-10-25T00:00:00"/>
    <s v="■そば打ち　こね鉢　直径約60㎝　そば屋さんで使用　中古■"/>
    <s v="済"/>
    <x v="14"/>
    <n v="1000"/>
    <n v="2"/>
    <n v="3"/>
    <n v="7000"/>
    <m/>
    <m/>
    <m/>
    <m/>
    <m/>
    <m/>
    <m/>
    <n v="12650"/>
    <n v="1500"/>
    <d v="2019-12-23T00:00:00"/>
    <d v="2019-11-02T00:00:00"/>
    <s v="簡単決済"/>
    <s v="谷津一宏"/>
    <n v="14150"/>
    <s v="2019/10"/>
    <s v="2019/11"/>
    <x v="72"/>
  </r>
  <r>
    <d v="2019-10-27T00:00:00"/>
    <s v="■富士通ゼネラル　加湿脱臭機　DAS-303SE-T　2015年式　中古■"/>
    <s v="店売り"/>
    <x v="0"/>
    <n v="300"/>
    <n v="3"/>
    <n v="2"/>
    <n v="8000"/>
    <m/>
    <m/>
    <m/>
    <m/>
    <m/>
    <m/>
    <m/>
    <m/>
    <m/>
    <m/>
    <m/>
    <m/>
    <m/>
    <n v="0"/>
    <s v="2019/10"/>
    <s v=""/>
    <x v="1"/>
  </r>
  <r>
    <d v="2019-10-27T00:00:00"/>
    <s v="■リンナイ  LPガス給湯器 RVD-E2405SAW2-1 ＆ 浴室暖房乾燥機 RBH-W413K-CP 2017年製　中古■"/>
    <s v="済"/>
    <x v="0"/>
    <n v="5000"/>
    <n v="3"/>
    <n v="2"/>
    <n v="20000"/>
    <m/>
    <m/>
    <m/>
    <m/>
    <m/>
    <m/>
    <m/>
    <n v="22000"/>
    <n v="9240"/>
    <d v="2019-12-23T00:00:00"/>
    <d v="2019-11-08T00:00:00"/>
    <s v="簡単決済"/>
    <s v="鈴木晋一"/>
    <n v="31240"/>
    <s v="2019/10"/>
    <s v="2019/11"/>
    <x v="53"/>
  </r>
  <r>
    <d v="2019-10-27T00:00:00"/>
    <s v="■サラヤ　ノータッチ式　ディスペンサー　UD-8600A-PHJ　未使用■"/>
    <s v="済"/>
    <x v="7"/>
    <n v="1200"/>
    <n v="3"/>
    <n v="2"/>
    <n v="5000"/>
    <m/>
    <m/>
    <m/>
    <m/>
    <m/>
    <m/>
    <m/>
    <n v="5500"/>
    <n v="750"/>
    <d v="2020-04-22T00:00:00"/>
    <d v="2020-03-07T00:00:00"/>
    <s v="簡単決済"/>
    <s v="松山要作"/>
    <n v="6250"/>
    <s v="2019/10"/>
    <s v="2020/3"/>
    <x v="35"/>
  </r>
  <r>
    <d v="2019-10-27T00:00:00"/>
    <s v="■美容室用　チェア　1脚　中古■"/>
    <m/>
    <x v="14"/>
    <n v="5000"/>
    <n v="3"/>
    <n v="2"/>
    <n v="15000"/>
    <m/>
    <m/>
    <m/>
    <m/>
    <m/>
    <m/>
    <m/>
    <m/>
    <m/>
    <m/>
    <m/>
    <m/>
    <m/>
    <n v="0"/>
    <s v="2019/10"/>
    <s v=""/>
    <x v="1"/>
  </r>
  <r>
    <d v="2019-10-27T00:00:00"/>
    <s v="■ゾージルシ　圧力IH炊飯ジャー　極め炊き　NW-JB10-TA　1.0L(5.5合)　未使用■"/>
    <s v="済"/>
    <x v="0"/>
    <n v="23200"/>
    <n v="3"/>
    <n v="2"/>
    <n v="22000"/>
    <m/>
    <m/>
    <m/>
    <m/>
    <m/>
    <m/>
    <m/>
    <n v="26950"/>
    <n v="1500"/>
    <m/>
    <d v="2019-11-01T00:00:00"/>
    <s v="銀行振込"/>
    <s v="谷川京子"/>
    <n v="28450"/>
    <s v="2019/10"/>
    <s v="2019/11"/>
    <x v="59"/>
  </r>
  <r>
    <d v="2019-10-27T00:00:00"/>
    <s v="■アンティーク　手作り風　デスク　中古■"/>
    <m/>
    <x v="12"/>
    <n v="4000"/>
    <n v="3"/>
    <n v="2"/>
    <n v="13000"/>
    <m/>
    <m/>
    <m/>
    <m/>
    <m/>
    <m/>
    <m/>
    <m/>
    <m/>
    <m/>
    <m/>
    <m/>
    <m/>
    <n v="0"/>
    <s v="2019/10"/>
    <s v=""/>
    <x v="1"/>
  </r>
  <r>
    <d v="2019-10-27T00:00:00"/>
    <s v="■座椅子　4脚セット　緑色　中古■"/>
    <m/>
    <x v="12"/>
    <n v="0"/>
    <n v="3"/>
    <n v="2"/>
    <n v="4000"/>
    <m/>
    <m/>
    <m/>
    <m/>
    <m/>
    <m/>
    <m/>
    <m/>
    <m/>
    <m/>
    <m/>
    <m/>
    <m/>
    <n v="0"/>
    <s v="2019/10"/>
    <s v=""/>
    <x v="1"/>
  </r>
  <r>
    <d v="2019-10-27T00:00:00"/>
    <s v="■座椅子　10脚セット　中古■"/>
    <s v="済"/>
    <x v="12"/>
    <n v="0"/>
    <n v="3"/>
    <n v="2"/>
    <n v="3000"/>
    <m/>
    <m/>
    <m/>
    <m/>
    <m/>
    <m/>
    <m/>
    <n v="3520"/>
    <n v="4510"/>
    <d v="2019-11-21T00:00:00"/>
    <d v="2019-11-02T00:00:00"/>
    <s v="簡単決済"/>
    <s v="小山田尚雄"/>
    <n v="8030"/>
    <s v="2019/10"/>
    <s v="2019/11"/>
    <x v="58"/>
  </r>
  <r>
    <d v="2019-10-27T00:00:00"/>
    <s v="■ディアゴスティーニ　週間　マイ・ディズニーランド　中古■"/>
    <s v="済"/>
    <x v="1"/>
    <n v="1000"/>
    <n v="3"/>
    <n v="2"/>
    <n v="8000"/>
    <n v="7000"/>
    <m/>
    <m/>
    <m/>
    <m/>
    <m/>
    <m/>
    <n v="7700"/>
    <n v="3000"/>
    <d v="2020-01-22T00:00:00"/>
    <d v="2019-12-25T00:00:00"/>
    <s v="簡単決済"/>
    <s v="中澤一平"/>
    <n v="10700"/>
    <s v="2019/10"/>
    <s v="2019/12"/>
    <x v="95"/>
  </r>
  <r>
    <d v="2019-10-27T00:00:00"/>
    <s v="■一番くじ　ディズニー　B賞　くまのプーさん　サプライズフィギュア　新品未開封■"/>
    <s v="済"/>
    <x v="1"/>
    <n v="0"/>
    <n v="2"/>
    <n v="3"/>
    <n v="1500"/>
    <m/>
    <m/>
    <m/>
    <m/>
    <m/>
    <m/>
    <m/>
    <n v="1200"/>
    <n v="1500"/>
    <d v="2020-01-22T00:00:00"/>
    <d v="2019-12-25T00:00:00"/>
    <s v="簡単決済"/>
    <s v="井上久光"/>
    <n v="2700"/>
    <s v="2019/10"/>
    <s v="2019/12"/>
    <x v="95"/>
  </r>
  <r>
    <d v="2019-10-27T00:00:00"/>
    <s v="■中古　スウェード　革ジャン　schott　ショット■"/>
    <m/>
    <x v="3"/>
    <n v="1000"/>
    <n v="2"/>
    <n v="3"/>
    <n v="7000"/>
    <m/>
    <m/>
    <m/>
    <m/>
    <m/>
    <m/>
    <m/>
    <m/>
    <m/>
    <m/>
    <m/>
    <m/>
    <m/>
    <n v="0"/>
    <s v="2019/10"/>
    <s v=""/>
    <x v="1"/>
  </r>
  <r>
    <d v="2019-10-27T00:00:00"/>
    <s v="■Luria　4℃　長財布　天然皮革製品　未使用■"/>
    <s v="済"/>
    <x v="3"/>
    <n v="3000"/>
    <n v="2"/>
    <n v="3"/>
    <n v="12000"/>
    <m/>
    <m/>
    <m/>
    <m/>
    <m/>
    <m/>
    <m/>
    <n v="11000"/>
    <n v="750"/>
    <d v="2020-01-22T00:00:00"/>
    <d v="2019-12-03T00:00:00"/>
    <s v="簡単決済"/>
    <s v="畑中友紀子"/>
    <n v="11750"/>
    <s v="2019/10"/>
    <s v="2019/12"/>
    <x v="96"/>
  </r>
  <r>
    <d v="2019-10-27T00:00:00"/>
    <s v="■4℃ ネックレス 2019夏限定 未使用■"/>
    <s v="済"/>
    <x v="3"/>
    <n v="2000"/>
    <n v="2"/>
    <n v="3"/>
    <n v="7980"/>
    <m/>
    <m/>
    <m/>
    <m/>
    <m/>
    <m/>
    <m/>
    <n v="8778"/>
    <n v="750"/>
    <d v="2019-12-23T00:00:00"/>
    <d v="2019-11-07T00:00:00"/>
    <s v="簡単決済"/>
    <s v="佐藤秀徳"/>
    <n v="9528"/>
    <s v="2019/10"/>
    <s v="2019/11"/>
    <x v="82"/>
  </r>
  <r>
    <d v="2019-10-29T00:00:00"/>
    <s v="■コントラバス　No85　4/4　Suzuki　中古　弓・ソフトケース付き　引き取り又は運送会社手配願います■"/>
    <s v="済"/>
    <x v="10"/>
    <n v="20000"/>
    <n v="2"/>
    <n v="3"/>
    <n v="70000"/>
    <m/>
    <m/>
    <m/>
    <m/>
    <m/>
    <m/>
    <m/>
    <n v="77000"/>
    <n v="0"/>
    <d v="2019-12-23T00:00:00"/>
    <d v="2019-11-09T00:00:00"/>
    <s v="簡単決済"/>
    <s v="森慶子"/>
    <n v="77000"/>
    <s v="2019/10"/>
    <s v="2019/11"/>
    <x v="82"/>
  </r>
  <r>
    <d v="2019-10-29T00:00:00"/>
    <s v="■トミカ　ガリバー特注　スカイライン　R32　Zippo　BP　OIL　TRAMPIO　中古■"/>
    <s v="済"/>
    <x v="1"/>
    <n v="5000"/>
    <n v="2"/>
    <n v="3"/>
    <n v="2000"/>
    <m/>
    <m/>
    <m/>
    <m/>
    <m/>
    <m/>
    <m/>
    <n v="2200"/>
    <n v="750"/>
    <d v="2019-12-23T00:00:00"/>
    <d v="2019-11-08T00:00:00"/>
    <s v="簡単決済"/>
    <s v="松浦由一"/>
    <n v="2950"/>
    <s v="2019/10"/>
    <s v="2019/11"/>
    <x v="76"/>
  </r>
  <r>
    <d v="2019-10-29T00:00:00"/>
    <s v="■アネスト岩田　PLUE22B-10　コンプレッサー　訳アリ　引き取り又は運送会社の手配をお願いします■"/>
    <s v="済"/>
    <x v="8"/>
    <n v="0"/>
    <n v="2"/>
    <n v="3"/>
    <n v="40000"/>
    <m/>
    <m/>
    <m/>
    <m/>
    <m/>
    <m/>
    <m/>
    <n v="44000"/>
    <n v="0"/>
    <d v="2019-12-23T00:00:00"/>
    <d v="2019-11-17T00:00:00"/>
    <s v="簡単決済"/>
    <s v="サンテクノス"/>
    <n v="44000"/>
    <s v="2019/10"/>
    <s v="2019/11"/>
    <x v="40"/>
  </r>
  <r>
    <d v="2019-10-29T00:00:00"/>
    <s v="■アネスト岩田 SUE-372PB コンプレッサー 訳アリ 引き取り又は運送会社の手配をお願いします■"/>
    <s v="店売り"/>
    <x v="8"/>
    <n v="44000"/>
    <n v="2"/>
    <n v="3"/>
    <n v="30000"/>
    <m/>
    <m/>
    <m/>
    <m/>
    <m/>
    <m/>
    <m/>
    <m/>
    <m/>
    <m/>
    <m/>
    <m/>
    <s v="サンテクノス"/>
    <n v="0"/>
    <s v="2019/10"/>
    <s v=""/>
    <x v="1"/>
  </r>
  <r>
    <d v="2019-10-29T00:00:00"/>
    <s v="■コカ・コーラ　AC100V/DC12Vで使用可能　保冷温庫　JD2106　新品未使用品■"/>
    <s v="済"/>
    <x v="4"/>
    <n v="2200"/>
    <n v="2"/>
    <n v="3"/>
    <n v="9000"/>
    <m/>
    <m/>
    <m/>
    <m/>
    <m/>
    <m/>
    <m/>
    <n v="8200"/>
    <n v="1300"/>
    <d v="2020-05-21T00:00:00"/>
    <d v="2020-04-24T00:00:00"/>
    <s v="簡単決済"/>
    <s v="清水浩"/>
    <n v="9500"/>
    <s v="2019/10"/>
    <s v="2020/4"/>
    <x v="97"/>
  </r>
  <r>
    <d v="2019-10-29T00:00:00"/>
    <s v="■Soft　Bank　Prepaid　Card　ソフトバンク　プリペイドカード　3000円　2枚■"/>
    <s v="済"/>
    <x v="13"/>
    <n v="3000"/>
    <n v="2"/>
    <n v="5"/>
    <n v="5300"/>
    <m/>
    <m/>
    <m/>
    <m/>
    <m/>
    <m/>
    <m/>
    <n v="5600"/>
    <n v="0"/>
    <d v="2019-12-23T00:00:00"/>
    <d v="2019-11-02T00:00:00"/>
    <s v="簡単決済"/>
    <s v="中川房代"/>
    <n v="5600"/>
    <s v="2019/10"/>
    <s v="2019/11"/>
    <x v="62"/>
  </r>
  <r>
    <d v="2019-10-29T00:00:00"/>
    <s v="■Soft　Bank　Prepaid　Card　ソフトバンク　プリペイドカード　3000円　3枚■"/>
    <s v="済"/>
    <x v="13"/>
    <n v="4500"/>
    <n v="2"/>
    <n v="5"/>
    <n v="8300"/>
    <m/>
    <m/>
    <m/>
    <m/>
    <m/>
    <m/>
    <m/>
    <n v="8300"/>
    <n v="0"/>
    <d v="2019-12-23T00:00:00"/>
    <d v="2019-11-08T00:00:00"/>
    <s v="簡単決済"/>
    <s v="穂苅浩"/>
    <n v="8300"/>
    <s v="2019/10"/>
    <s v="2019/11"/>
    <x v="76"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ドライブレコーダー　新品未使用品　ユピテル　DRY-SV550P　電源直結コード付き■"/>
    <s v="店売り"/>
    <x v="11"/>
    <n v="3000"/>
    <n v="2"/>
    <n v="3"/>
    <n v="8000"/>
    <m/>
    <m/>
    <m/>
    <m/>
    <m/>
    <m/>
    <m/>
    <m/>
    <m/>
    <m/>
    <m/>
    <m/>
    <m/>
    <n v="0"/>
    <s v="2019/10"/>
    <s v=""/>
    <x v="1"/>
  </r>
  <r>
    <d v="2019-10-29T00:00:00"/>
    <s v="■タイトリスト　Titleist　915H　ユーティリティ　中古■"/>
    <s v="済"/>
    <x v="6"/>
    <n v="2000"/>
    <n v="2"/>
    <n v="3"/>
    <n v="7000"/>
    <n v="6000"/>
    <m/>
    <m/>
    <m/>
    <m/>
    <m/>
    <m/>
    <n v="6600"/>
    <n v="1050"/>
    <d v="2020-07-20T00:00:00"/>
    <d v="2020-06-10T00:00:00"/>
    <s v="簡単決済"/>
    <s v="柳澤憲司"/>
    <n v="7650"/>
    <s v="2019/10"/>
    <s v="2020/6"/>
    <x v="98"/>
  </r>
  <r>
    <d v="2019-10-29T00:00:00"/>
    <s v="■ドライバー　ヘッド　MD390 　シャフト　Diamana　63×5ｃｔ　Flex-s　中古■"/>
    <m/>
    <x v="6"/>
    <n v="2500"/>
    <n v="2"/>
    <n v="3"/>
    <n v="9000"/>
    <m/>
    <m/>
    <m/>
    <m/>
    <m/>
    <m/>
    <m/>
    <m/>
    <m/>
    <m/>
    <m/>
    <m/>
    <m/>
    <n v="0"/>
    <s v="2019/10"/>
    <s v=""/>
    <x v="1"/>
  </r>
  <r>
    <d v="2019-10-30T00:00:00"/>
    <s v="KENWOOD　ケンウッド　スタンダード　ドライブレコーダー　DRV-320　ジャンク"/>
    <s v="店売り"/>
    <x v="11"/>
    <n v="300"/>
    <n v="2"/>
    <n v="3"/>
    <n v="3000"/>
    <m/>
    <m/>
    <m/>
    <m/>
    <m/>
    <m/>
    <m/>
    <m/>
    <m/>
    <m/>
    <m/>
    <m/>
    <m/>
    <n v="0"/>
    <s v="2019/10"/>
    <s v=""/>
    <x v="1"/>
  </r>
  <r>
    <d v="2019-10-30T00:00:00"/>
    <s v="■MIZUNO　ミズノ　BEYOND MAX　ビヨンドマックス　軟式少年用バット　中古■"/>
    <s v="済"/>
    <x v="6"/>
    <n v="0"/>
    <n v="2"/>
    <n v="3"/>
    <n v="3000"/>
    <m/>
    <m/>
    <m/>
    <m/>
    <m/>
    <m/>
    <m/>
    <n v="3300"/>
    <n v="1050"/>
    <d v="2019-12-23T00:00:00"/>
    <d v="2019-11-07T00:00:00"/>
    <s v="簡単決済"/>
    <s v="中村竹志"/>
    <n v="4350"/>
    <s v="2019/10"/>
    <s v="2019/11"/>
    <x v="72"/>
  </r>
  <r>
    <d v="2019-10-30T00:00:00"/>
    <s v="■THE NORTH FACE ノースフェイス　コーチジャケット　ナイロン　Lサイズ　中古■"/>
    <s v="済"/>
    <x v="3"/>
    <n v="880"/>
    <n v="2"/>
    <n v="3"/>
    <n v="8000"/>
    <n v="6000"/>
    <m/>
    <m/>
    <m/>
    <m/>
    <m/>
    <m/>
    <n v="6600"/>
    <n v="750"/>
    <d v="2020-04-22T00:00:00"/>
    <d v="2020-03-28T00:00:00"/>
    <s v="簡単決済"/>
    <s v="平野義和"/>
    <n v="7350"/>
    <s v="2019/10"/>
    <s v="2020/3"/>
    <x v="51"/>
  </r>
  <r>
    <d v="2019-10-30T00:00:00"/>
    <s v="■AVIREX　アヴィレックス　フライトジャケット　B-3　メンズ　中古■"/>
    <m/>
    <x v="3"/>
    <n v="10000"/>
    <n v="2"/>
    <n v="3"/>
    <n v="38000"/>
    <n v="33000"/>
    <m/>
    <m/>
    <m/>
    <m/>
    <m/>
    <m/>
    <m/>
    <m/>
    <m/>
    <m/>
    <m/>
    <m/>
    <n v="0"/>
    <s v="2019/10"/>
    <s v=""/>
    <x v="1"/>
  </r>
  <r>
    <d v="2019-10-30T00:00:00"/>
    <s v="■INVICTA　メンズ　アウター　中古■"/>
    <m/>
    <x v="3"/>
    <n v="8000"/>
    <n v="2"/>
    <n v="3"/>
    <n v="12000"/>
    <m/>
    <m/>
    <m/>
    <m/>
    <m/>
    <m/>
    <m/>
    <m/>
    <m/>
    <m/>
    <m/>
    <m/>
    <m/>
    <n v="0"/>
    <s v="2019/10"/>
    <s v=""/>
    <x v="1"/>
  </r>
  <r>
    <d v="2019-10-30T00:00:00"/>
    <s v="■AVIREX　アヴィレックス　ヴィンテージ　B-3　中古■"/>
    <m/>
    <x v="3"/>
    <n v="0"/>
    <n v="2"/>
    <n v="3"/>
    <n v="23000"/>
    <n v="20000"/>
    <m/>
    <m/>
    <m/>
    <m/>
    <m/>
    <m/>
    <m/>
    <m/>
    <m/>
    <m/>
    <m/>
    <m/>
    <n v="0"/>
    <s v="2019/10"/>
    <s v=""/>
    <x v="1"/>
  </r>
  <r>
    <d v="2019-10-30T00:00:00"/>
    <s v="■KOMINE　コミネ　PK-916　プロテクションオーバーパンツ　サイドオープン　黒　4XLB■"/>
    <s v="済"/>
    <x v="3"/>
    <n v="2000"/>
    <n v="2"/>
    <n v="3"/>
    <n v="7000"/>
    <n v="6000"/>
    <m/>
    <m/>
    <m/>
    <m/>
    <m/>
    <m/>
    <n v="6600"/>
    <n v="1300"/>
    <d v="2020-07-20T00:00:00"/>
    <d v="2020-06-29T00:00:00"/>
    <s v="簡単決済"/>
    <s v="梅谷翔"/>
    <n v="7900"/>
    <s v="2019/10"/>
    <s v="2020/6"/>
    <x v="99"/>
  </r>
  <r>
    <d v="2019-10-30T00:00:00"/>
    <s v="■KOMINE　コミネ　プロテクトメッシュパーカー　07-114　JK-114　5XLB　未使用■"/>
    <s v="済"/>
    <x v="3"/>
    <n v="3000"/>
    <n v="2"/>
    <n v="3"/>
    <n v="8000"/>
    <m/>
    <m/>
    <m/>
    <m/>
    <m/>
    <m/>
    <m/>
    <n v="8800"/>
    <n v="1300"/>
    <d v="2019-12-23T00:00:00"/>
    <d v="2019-11-28T00:00:00"/>
    <s v="簡単決済"/>
    <s v="斉藤明行"/>
    <n v="10100"/>
    <s v="2019/10"/>
    <s v="2019/11"/>
    <x v="91"/>
  </r>
  <r>
    <d v="2019-10-31T00:00:00"/>
    <s v="■倖田來未　KLOOP　リュック　MK-Ⅱ　ANKK-2419　未使用　未開封■"/>
    <s v="取り下げ"/>
    <x v="5"/>
    <n v="0"/>
    <n v="2"/>
    <n v="3"/>
    <n v="4000"/>
    <m/>
    <m/>
    <m/>
    <m/>
    <m/>
    <m/>
    <m/>
    <m/>
    <m/>
    <m/>
    <m/>
    <m/>
    <m/>
    <n v="0"/>
    <s v="2019/10"/>
    <s v=""/>
    <x v="1"/>
  </r>
  <r>
    <d v="2019-10-31T00:00:00"/>
    <s v="■日立　IH炊飯ジャー　RZ-A10KSM　5.5合　2019年製　中古■"/>
    <m/>
    <x v="0"/>
    <n v="5000"/>
    <n v="2"/>
    <n v="3"/>
    <n v="10000"/>
    <m/>
    <m/>
    <m/>
    <m/>
    <m/>
    <m/>
    <m/>
    <m/>
    <m/>
    <m/>
    <m/>
    <m/>
    <m/>
    <n v="0"/>
    <s v="2019/10"/>
    <s v=""/>
    <x v="1"/>
  </r>
  <r>
    <d v="2019-10-31T00:00:00"/>
    <s v="■エンポリオアルマーニ　EMPORIO ARMANI　ネクタイ　新品未使用■"/>
    <s v="済"/>
    <x v="5"/>
    <n v="2000"/>
    <n v="2"/>
    <n v="3"/>
    <n v="8000"/>
    <n v="7000"/>
    <n v="5000"/>
    <m/>
    <m/>
    <m/>
    <m/>
    <m/>
    <n v="5500"/>
    <n v="750"/>
    <d v="2020-03-23T00:00:00"/>
    <d v="2020-02-06T00:00:00"/>
    <s v="簡単決済"/>
    <s v="新井玲子"/>
    <n v="6250"/>
    <s v="2019/10"/>
    <s v="2020/2"/>
    <x v="100"/>
  </r>
  <r>
    <d v="2019-10-31T00:00:00"/>
    <s v="■東京ディズニーシー　TDS　15周年　グランドフィナーレ　フィギュアリン　ドナルド＆デイジー　中古■"/>
    <s v="済"/>
    <x v="1"/>
    <n v="0"/>
    <n v="2"/>
    <n v="3"/>
    <n v="4000"/>
    <n v="3000"/>
    <m/>
    <m/>
    <m/>
    <m/>
    <m/>
    <m/>
    <n v="3300"/>
    <n v="1300"/>
    <d v="2019-12-23T00:00:00"/>
    <d v="2019-12-05T00:00:00"/>
    <s v="簡単決済"/>
    <s v="斉藤勇馬"/>
    <n v="4600"/>
    <s v="2019/10"/>
    <s v="2019/12"/>
    <x v="101"/>
  </r>
  <r>
    <d v="2019-10-31T00:00:00"/>
    <s v="■マキタ　AN510HS　50mm　サイディング用　高圧　エア釘打機　中古■"/>
    <s v="済"/>
    <x v="8"/>
    <n v="6000"/>
    <n v="2"/>
    <n v="3"/>
    <n v="40000"/>
    <n v="38000"/>
    <n v="32000"/>
    <m/>
    <m/>
    <m/>
    <m/>
    <m/>
    <n v="35200"/>
    <n v="1300"/>
    <d v="2019-12-23T00:00:00"/>
    <d v="2019-12-10T00:00:00"/>
    <s v="簡単決済"/>
    <s v="安井卓也"/>
    <n v="36500"/>
    <s v="2019/10"/>
    <s v="2019/12"/>
    <x v="102"/>
  </r>
  <r>
    <d v="2019-10-31T00:00:00"/>
    <s v="ドーリー台車　重量台車　ERECTA　エレクター　DMS610　中古"/>
    <s v="済"/>
    <x v="8"/>
    <n v="8800"/>
    <n v="2"/>
    <n v="3"/>
    <n v="12000"/>
    <n v="10000"/>
    <n v="8000"/>
    <m/>
    <m/>
    <m/>
    <m/>
    <m/>
    <n v="8800"/>
    <n v="2000"/>
    <d v="2020-06-23T00:00:00"/>
    <d v="2020-05-08T00:00:00"/>
    <s v="簡単決済"/>
    <s v="下鳥英雄"/>
    <n v="10800"/>
    <s v="2019/10"/>
    <s v="2020/5"/>
    <x v="33"/>
  </r>
  <r>
    <d v="2019-10-31T00:00:00"/>
    <s v="JOYO　banTamP　チューブアンプ　ヘッド　ORANGE　キャビネット　PPC108　中古　セット　小型チューブアンプ"/>
    <s v="済"/>
    <x v="10"/>
    <m/>
    <n v="2"/>
    <n v="3"/>
    <n v="18000"/>
    <n v="15000"/>
    <n v="12000"/>
    <m/>
    <m/>
    <m/>
    <m/>
    <m/>
    <n v="13200"/>
    <n v="1500"/>
    <d v="2020-03-23T00:00:00"/>
    <d v="2020-02-06T00:00:00"/>
    <s v="簡単決済"/>
    <s v="谷口岳大"/>
    <n v="14700"/>
    <s v="2019/10"/>
    <s v="2020/2"/>
    <x v="100"/>
  </r>
  <r>
    <d v="2019-10-31T00:00:00"/>
    <s v="KADOYA　カドヤ　ダブルライダースジャケット　黒　M　中古"/>
    <s v="済"/>
    <x v="3"/>
    <n v="2000"/>
    <n v="2"/>
    <n v="3"/>
    <n v="11000"/>
    <m/>
    <m/>
    <m/>
    <m/>
    <m/>
    <m/>
    <m/>
    <n v="13750"/>
    <n v="1300"/>
    <d v="2019-12-23T00:00:00"/>
    <d v="2019-11-05T00:00:00"/>
    <s v="簡単決済"/>
    <s v="河原敦史"/>
    <n v="15050"/>
    <s v="2019/10"/>
    <s v="2019/11"/>
    <x v="59"/>
  </r>
  <r>
    <d v="2019-12-01T00:00:00"/>
    <s v="■Wライダースジャケット My way man マイウェイマン 黒 サイズ36 中古■"/>
    <m/>
    <x v="3"/>
    <n v="5000"/>
    <n v="2"/>
    <n v="3"/>
    <n v="35000"/>
    <n v="30000"/>
    <n v="25000"/>
    <m/>
    <m/>
    <m/>
    <m/>
    <m/>
    <m/>
    <m/>
    <m/>
    <m/>
    <m/>
    <m/>
    <n v="0"/>
    <s v="2019/12"/>
    <s v=""/>
    <x v="1"/>
  </r>
  <r>
    <d v="2019-10-31T00:00:00"/>
    <s v="■ホシザキ　冷蔵ショーケース　RSC-90CT-1B　2016年式　中古■"/>
    <s v="店売り"/>
    <x v="14"/>
    <n v="15000"/>
    <n v="3"/>
    <n v="2"/>
    <n v="150000"/>
    <n v="130000"/>
    <m/>
    <m/>
    <m/>
    <m/>
    <m/>
    <m/>
    <m/>
    <m/>
    <m/>
    <m/>
    <m/>
    <m/>
    <n v="0"/>
    <s v="2019/10"/>
    <s v=""/>
    <x v="1"/>
  </r>
  <r>
    <d v="2019-11-03T00:00:00"/>
    <s v="■茶釜 鉄製 詳細不明　レトロ　アンティーク■"/>
    <m/>
    <x v="4"/>
    <n v="4000"/>
    <n v="3"/>
    <n v="2"/>
    <n v="24800"/>
    <m/>
    <m/>
    <m/>
    <m/>
    <m/>
    <m/>
    <m/>
    <m/>
    <m/>
    <m/>
    <m/>
    <m/>
    <m/>
    <n v="0"/>
    <s v="2019/11"/>
    <s v=""/>
    <x v="1"/>
  </r>
  <r>
    <d v="2019-11-01T00:00:00"/>
    <s v="■タイガー　ホットプレート　これ１台　CRC-A300　遠赤土鍋コーティング　未使用■"/>
    <s v="済"/>
    <x v="0"/>
    <n v="3000"/>
    <n v="3"/>
    <n v="2"/>
    <n v="7000"/>
    <m/>
    <m/>
    <m/>
    <m/>
    <m/>
    <m/>
    <m/>
    <n v="6600"/>
    <n v="2000"/>
    <d v="2019-12-23T00:00:00"/>
    <d v="2019-11-05T00:00:00"/>
    <s v="簡単決済"/>
    <s v="浜畑春代"/>
    <n v="8600"/>
    <s v="2019/11"/>
    <s v="2019/11"/>
    <x v="62"/>
  </r>
  <r>
    <d v="2019-11-01T00:00:00"/>
    <s v="■T-fal　ティファール　TT356870　ポップアップトースター　アプレシア　スカイブルー　未使用未開封■"/>
    <s v="店売り"/>
    <x v="0"/>
    <n v="330"/>
    <n v="3"/>
    <n v="2"/>
    <n v="3500"/>
    <m/>
    <m/>
    <m/>
    <m/>
    <m/>
    <m/>
    <m/>
    <m/>
    <m/>
    <m/>
    <m/>
    <m/>
    <m/>
    <n v="0"/>
    <s v="2019/11"/>
    <s v=""/>
    <x v="1"/>
  </r>
  <r>
    <d v="2019-11-01T00:00:00"/>
    <s v="■LODGE　ロッジ　日清食品とのコラボモデル　2WAY　ダッチオーブン　3.2QUART　3LITER　未使用■"/>
    <s v="済"/>
    <x v="7"/>
    <n v="800"/>
    <n v="3"/>
    <n v="2"/>
    <n v="8000"/>
    <m/>
    <m/>
    <m/>
    <m/>
    <m/>
    <m/>
    <m/>
    <n v="8800"/>
    <n v="1300"/>
    <d v="2019-12-23T00:00:00"/>
    <d v="2019-11-05T00:00:00"/>
    <s v="簡単決済"/>
    <s v="日新通商株"/>
    <n v="10100"/>
    <s v="2019/11"/>
    <s v="2019/11"/>
    <x v="62"/>
  </r>
  <r>
    <d v="2019-11-02T00:00:00"/>
    <s v="大理石調　九頭馬　きゅうとうま　大　中古"/>
    <s v="済"/>
    <x v="4"/>
    <n v="0"/>
    <n v="2"/>
    <n v="3"/>
    <n v="30000"/>
    <n v="15000"/>
    <n v="12000"/>
    <m/>
    <m/>
    <m/>
    <m/>
    <m/>
    <n v="13200"/>
    <n v="2000"/>
    <d v="2019-12-23T00:00:00"/>
    <d v="2019-12-14T00:00:00"/>
    <s v="簡単決済"/>
    <s v="常澄三夫"/>
    <n v="15200"/>
    <s v="2019/11"/>
    <s v="2019/12"/>
    <x v="103"/>
  </r>
  <r>
    <d v="2019-11-01T00:00:00"/>
    <s v="モンスターハンター4　MH4　一番くじ　B賞　ネコ式火竜車フィギュア　中古"/>
    <s v="店売り"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1T00:00:00"/>
    <s v="■未組立 TAMIYA ロータス スーパー７シリーズⅡ 1/24 スポーツカーシリーズNO.46 タミヤ■"/>
    <m/>
    <x v="1"/>
    <n v="0"/>
    <n v="2"/>
    <n v="3"/>
    <n v="3000"/>
    <n v="3500"/>
    <m/>
    <m/>
    <m/>
    <m/>
    <m/>
    <m/>
    <m/>
    <m/>
    <m/>
    <m/>
    <m/>
    <m/>
    <n v="0"/>
    <s v="2019/11"/>
    <s v=""/>
    <x v="1"/>
  </r>
  <r>
    <d v="2019-11-01T00:00:00"/>
    <s v="フリーダムガンダム　Ver.2.0　＆　キラヤマト　1/100スケール　ドラマティックコンビネーション　MG　フィギュアライズバスト　中古"/>
    <s v="済"/>
    <x v="1"/>
    <n v="0"/>
    <n v="2"/>
    <n v="3"/>
    <n v="5000"/>
    <n v="3500"/>
    <m/>
    <m/>
    <m/>
    <m/>
    <m/>
    <m/>
    <n v="3850"/>
    <n v="1050"/>
    <d v="2020-03-23T00:00:00"/>
    <d v="2020-02-13T00:00:00"/>
    <s v="簡単決済"/>
    <s v="NAUMOVANDRIY"/>
    <n v="4900"/>
    <s v="2019/11"/>
    <s v="2020/2"/>
    <x v="104"/>
  </r>
  <r>
    <d v="2019-11-02T00:00:00"/>
    <s v="■未使用 ネスカフェ ドルチェグスト NDG250-WR■"/>
    <m/>
    <x v="0"/>
    <n v="1000"/>
    <n v="2"/>
    <n v="3"/>
    <n v="3800"/>
    <m/>
    <m/>
    <m/>
    <m/>
    <m/>
    <m/>
    <m/>
    <m/>
    <m/>
    <m/>
    <m/>
    <m/>
    <m/>
    <n v="0"/>
    <s v="2019/11"/>
    <s v=""/>
    <x v="1"/>
  </r>
  <r>
    <d v="2019-11-01T00:00:00"/>
    <s v="炊飯器　KOIZUMI　コイズミ　ライスクッカー　ミニ　KSC-1511　ホワイト　2016年製　1.5合炊き"/>
    <s v="済"/>
    <x v="0"/>
    <n v="1500"/>
    <n v="2"/>
    <n v="3"/>
    <n v="5000"/>
    <m/>
    <m/>
    <m/>
    <m/>
    <m/>
    <m/>
    <m/>
    <n v="3300"/>
    <n v="1050"/>
    <d v="2020-04-22T00:00:00"/>
    <d v="2020-03-23T00:00:00"/>
    <s v="簡単決済"/>
    <s v="東良義信"/>
    <n v="4350"/>
    <s v="2019/11"/>
    <s v="2020/3"/>
    <x v="105"/>
  </r>
  <r>
    <d v="2019-11-01T00:00:00"/>
    <s v="■送料無料 シャンクス A賞 一番くじ マリンフォード最終決戦編 ワンピース フィギュア 中古■"/>
    <s v="店売り"/>
    <x v="1"/>
    <n v="0"/>
    <n v="2"/>
    <n v="3"/>
    <n v="3500"/>
    <n v="3000"/>
    <n v="3800"/>
    <m/>
    <m/>
    <m/>
    <m/>
    <m/>
    <m/>
    <m/>
    <m/>
    <m/>
    <m/>
    <m/>
    <n v="0"/>
    <s v="2019/11"/>
    <s v=""/>
    <x v="1"/>
  </r>
  <r>
    <d v="2019-11-01T00:00:00"/>
    <s v="■未開封 アイリスオーヤマ IRIS OHYAMA IHクッキングヒーター IHC-S225-B ＆ IHクッキングヒーター用設置スタンド SSIH-54 ブラック セット■"/>
    <m/>
    <x v="0"/>
    <n v="0"/>
    <n v="2"/>
    <n v="3"/>
    <n v="25000"/>
    <m/>
    <m/>
    <m/>
    <m/>
    <m/>
    <m/>
    <m/>
    <m/>
    <m/>
    <m/>
    <m/>
    <m/>
    <m/>
    <n v="0"/>
    <s v="2019/11"/>
    <s v=""/>
    <x v="1"/>
  </r>
  <r>
    <d v="2019-11-01T00:00:00"/>
    <s v="■COACH　コーチ　F31477　バッグ　ショルダーバッグ　ブラウン×ブラック　中古■"/>
    <s v="店売り"/>
    <x v="3"/>
    <n v="3850"/>
    <n v="2"/>
    <n v="3"/>
    <n v="15000"/>
    <n v="10000"/>
    <m/>
    <m/>
    <m/>
    <m/>
    <m/>
    <m/>
    <m/>
    <m/>
    <m/>
    <m/>
    <m/>
    <m/>
    <n v="0"/>
    <s v="2019/11"/>
    <s v=""/>
    <x v="1"/>
  </r>
  <r>
    <d v="2019-11-07T00:00:00"/>
    <s v="■キャプテンスタッグ　カヤック　Advanced　Frame　中古■"/>
    <s v="店売り"/>
    <x v="6"/>
    <m/>
    <n v="2"/>
    <n v="3"/>
    <n v="50000"/>
    <m/>
    <m/>
    <m/>
    <m/>
    <m/>
    <m/>
    <m/>
    <m/>
    <m/>
    <m/>
    <m/>
    <m/>
    <m/>
    <n v="0"/>
    <s v="2019/11"/>
    <s v=""/>
    <x v="1"/>
  </r>
  <r>
    <d v="2019-11-03T00:00:00"/>
    <s v="■フィルムカメラ　CANON　キャノン　AE-1　黒　レンズ　SL-1A　COSINA　28-135ｍｍ　天体望遠鏡用カメラアダプタ　ジャンク■"/>
    <m/>
    <x v="2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03T00:00:00"/>
    <s v="■未組立　タミヤ　1/20　フェラーリ　F189　EARLY　VERSION■"/>
    <s v="済"/>
    <x v="1"/>
    <n v="0"/>
    <n v="2"/>
    <n v="3"/>
    <n v="2000"/>
    <m/>
    <m/>
    <m/>
    <m/>
    <m/>
    <m/>
    <m/>
    <n v="2200"/>
    <n v="750"/>
    <d v="2019-12-23T00:00:00"/>
    <d v="2019-12-07T00:00:00"/>
    <s v="簡単決済"/>
    <s v="中村和弘"/>
    <n v="2950"/>
    <s v="2019/11"/>
    <s v="2019/12"/>
    <x v="49"/>
  </r>
  <r>
    <d v="2019-11-03T00:00:00"/>
    <s v="■未組立 1/24 1955 メルセデスベンツ MERCEDES BENZ 300SL グンゼ産業■"/>
    <s v="済"/>
    <x v="1"/>
    <n v="300"/>
    <n v="2"/>
    <n v="3"/>
    <n v="2000"/>
    <m/>
    <m/>
    <m/>
    <m/>
    <m/>
    <m/>
    <m/>
    <n v="2200"/>
    <n v="750"/>
    <d v="2019-12-23T00:00:00"/>
    <d v="2019-12-08T00:00:00"/>
    <s v="簡単決済"/>
    <s v="柏木伸哉"/>
    <n v="2950"/>
    <s v="2019/11"/>
    <s v="2019/12"/>
    <x v="101"/>
  </r>
  <r>
    <d v="2019-11-03T00:00:00"/>
    <s v="■アイバニーズ　エレアコ　AW-60DM　中古品　現状渡し■"/>
    <s v="済"/>
    <x v="10"/>
    <n v="1650"/>
    <n v="2"/>
    <n v="3"/>
    <n v="9000"/>
    <n v="8000"/>
    <m/>
    <m/>
    <m/>
    <m/>
    <m/>
    <m/>
    <n v="28600"/>
    <n v="2000"/>
    <d v="2019-12-23T00:00:00"/>
    <d v="2019-11-08T00:00:00"/>
    <s v="簡単決済"/>
    <s v="石田真子"/>
    <n v="30600"/>
    <s v="2019/11"/>
    <s v="2019/11"/>
    <x v="59"/>
  </r>
  <r>
    <d v="2019-11-03T00:00:00"/>
    <s v="■エフェクター　3点　MICRO　METAL　MUFF　JOYO　デジタルディレイ　JF-08　Donner　イコライザー　ギター用　中古■"/>
    <m/>
    <x v="10"/>
    <n v="600"/>
    <n v="2"/>
    <n v="3"/>
    <n v="9000"/>
    <m/>
    <m/>
    <m/>
    <m/>
    <m/>
    <m/>
    <m/>
    <m/>
    <m/>
    <m/>
    <m/>
    <m/>
    <m/>
    <n v="0"/>
    <s v="2019/11"/>
    <s v=""/>
    <x v="1"/>
  </r>
  <r>
    <d v="2019-11-05T00:00:00"/>
    <s v="■廃版　プリムス　PRIMUS　シングルバーナー　IP-2280A　レッド　未使用品■"/>
    <s v="済"/>
    <x v="6"/>
    <n v="3300"/>
    <n v="2"/>
    <n v="3"/>
    <n v="13000"/>
    <m/>
    <m/>
    <m/>
    <m/>
    <m/>
    <m/>
    <m/>
    <n v="17710"/>
    <n v="1050"/>
    <d v="2019-12-23T00:00:00"/>
    <d v="2019-11-09T00:00:00"/>
    <s v="簡単決済"/>
    <s v="吉田小雪"/>
    <n v="18760"/>
    <s v="2019/11"/>
    <s v="2019/11"/>
    <x v="62"/>
  </r>
  <r>
    <d v="2019-11-05T00:00:00"/>
    <s v="■シンセサイザー　カワイ　K5000W　96年製　ソフトケース付き　中古■"/>
    <s v="済"/>
    <x v="10"/>
    <n v="5000"/>
    <n v="2"/>
    <n v="3"/>
    <n v="27000"/>
    <m/>
    <m/>
    <m/>
    <m/>
    <m/>
    <m/>
    <m/>
    <n v="29700"/>
    <n v="5000"/>
    <d v="2019-12-23T00:00:00"/>
    <d v="2019-11-14T00:00:00"/>
    <s v="簡単決済"/>
    <s v="菅原隆志"/>
    <n v="34700"/>
    <s v="2019/11"/>
    <s v="2019/11"/>
    <x v="48"/>
  </r>
  <r>
    <d v="2019-11-05T00:00:00"/>
    <s v="■和風座椅子　10脚　木製　黒　旅館　中古　A■"/>
    <s v="済"/>
    <x v="7"/>
    <n v="0"/>
    <n v="2"/>
    <n v="3"/>
    <n v="6000"/>
    <m/>
    <m/>
    <m/>
    <m/>
    <m/>
    <m/>
    <m/>
    <n v="6600"/>
    <n v="5000"/>
    <d v="2019-12-23T00:00:00"/>
    <d v="2019-11-09T00:00:00"/>
    <s v="簡単決済"/>
    <s v="水代公徳"/>
    <n v="11600"/>
    <s v="2019/11"/>
    <s v="2019/11"/>
    <x v="62"/>
  </r>
  <r>
    <d v="2019-11-05T00:00:00"/>
    <s v="■和風座椅子　8脚　木製　黒　旅館　中古■"/>
    <s v="店売り"/>
    <x v="7"/>
    <n v="0"/>
    <n v="2"/>
    <n v="3"/>
    <n v="6000"/>
    <n v="4500"/>
    <m/>
    <m/>
    <m/>
    <m/>
    <m/>
    <m/>
    <m/>
    <m/>
    <m/>
    <m/>
    <m/>
    <m/>
    <n v="0"/>
    <s v="2019/11"/>
    <s v=""/>
    <x v="1"/>
  </r>
  <r>
    <d v="2019-11-05T00:00:00"/>
    <s v="■カリモク　Direttore　ダイニング5点セット 半円形 中古■"/>
    <s v="店売り"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カリモク Direttore ダイニングテーブル 5点セット 中古■"/>
    <m/>
    <x v="12"/>
    <n v="1500"/>
    <n v="3"/>
    <n v="2"/>
    <n v="20000"/>
    <m/>
    <m/>
    <m/>
    <m/>
    <m/>
    <m/>
    <m/>
    <m/>
    <m/>
    <m/>
    <m/>
    <m/>
    <m/>
    <n v="0"/>
    <s v="2019/11"/>
    <s v=""/>
    <x v="1"/>
  </r>
  <r>
    <d v="2019-11-05T00:00:00"/>
    <s v="■昭和レトロ　昔の看板　タカオカ　ミルクチョコレート看板　中古■"/>
    <s v="済"/>
    <x v="4"/>
    <n v="2200"/>
    <n v="3"/>
    <n v="2"/>
    <n v="5000"/>
    <m/>
    <m/>
    <m/>
    <m/>
    <m/>
    <m/>
    <m/>
    <n v="5500"/>
    <n v="1050"/>
    <d v="2019-12-23T00:00:00"/>
    <d v="2019-11-09T00:00:00"/>
    <s v="簡単決済"/>
    <s v="中村嘉仁"/>
    <n v="6550"/>
    <s v="2019/11"/>
    <s v="2019/11"/>
    <x v="62"/>
  </r>
  <r>
    <d v="2019-11-05T00:00:00"/>
    <s v="■ヤマハ　アコースティックギター　FG-300D　ハードケース付き　中古■000358"/>
    <s v="済"/>
    <x v="10"/>
    <n v="2000"/>
    <n v="3"/>
    <n v="2"/>
    <n v="15000"/>
    <m/>
    <m/>
    <m/>
    <m/>
    <m/>
    <m/>
    <m/>
    <n v="16500"/>
    <n v="2000"/>
    <d v="2020-05-21T00:00:00"/>
    <d v="2020-04-10T00:00:00"/>
    <s v="簡単決済"/>
    <s v="柴田安規"/>
    <n v="18500"/>
    <s v="2019/11"/>
    <s v="2020/4"/>
    <x v="106"/>
  </r>
  <r>
    <d v="2019-11-05T00:00:00"/>
    <s v="■ARIA　アリア　アコースティックギター　ADW-300　ハードケース・ストラップ・コード入門冊子付き　中古■000419"/>
    <m/>
    <x v="10"/>
    <n v="2500"/>
    <n v="3"/>
    <n v="2"/>
    <n v="15000"/>
    <m/>
    <m/>
    <m/>
    <m/>
    <m/>
    <m/>
    <m/>
    <m/>
    <m/>
    <m/>
    <m/>
    <m/>
    <m/>
    <n v="0"/>
    <s v="2019/11"/>
    <s v=""/>
    <x v="1"/>
  </r>
  <r>
    <d v="2019-11-05T00:00:00"/>
    <s v="■Morris　モーリス　アコースティックギター　AW-20　ハードケース付き　中古■000409"/>
    <m/>
    <x v="10"/>
    <n v="0"/>
    <n v="3"/>
    <n v="2"/>
    <n v="10000"/>
    <m/>
    <m/>
    <m/>
    <m/>
    <m/>
    <m/>
    <m/>
    <m/>
    <m/>
    <m/>
    <m/>
    <m/>
    <m/>
    <n v="0"/>
    <s v="2019/11"/>
    <s v=""/>
    <x v="1"/>
  </r>
  <r>
    <d v="2019-11-05T00:00:00"/>
    <s v="■貝印KAI　オールインワン　四角いフライパンセット　cookpad　味の素　コラボ　冷凍食品をもっとおいしく　未使用■"/>
    <s v="店売り"/>
    <x v="7"/>
    <n v="0"/>
    <n v="3"/>
    <n v="2"/>
    <n v="2000"/>
    <m/>
    <m/>
    <m/>
    <m/>
    <m/>
    <m/>
    <m/>
    <m/>
    <m/>
    <m/>
    <m/>
    <m/>
    <m/>
    <n v="0"/>
    <s v="2019/11"/>
    <s v=""/>
    <x v="1"/>
  </r>
  <r>
    <d v="2019-11-05T00:00:00"/>
    <s v="■Panasonic　パナソニック　P・M2.5対応　加湿空気清浄機　F-VC70XK　エコナビ　ナノイー　中古■"/>
    <s v="済"/>
    <x v="0"/>
    <n v="100"/>
    <n v="3"/>
    <n v="2"/>
    <n v="13000"/>
    <m/>
    <m/>
    <m/>
    <m/>
    <m/>
    <m/>
    <m/>
    <n v="10175"/>
    <n v="2000"/>
    <d v="2019-12-23T00:00:00"/>
    <d v="2019-11-08T00:00:00"/>
    <s v="簡単決済"/>
    <s v="T&amp;T商会"/>
    <n v="12175"/>
    <s v="2019/11"/>
    <s v="2019/11"/>
    <x v="70"/>
  </r>
  <r>
    <d v="2019-11-05T00:00:00"/>
    <s v="■イタリア製　象嵌　POLYGAM　LAS　VEGAS　カジノテーブル　中古■"/>
    <s v="済"/>
    <x v="4"/>
    <n v="5500"/>
    <n v="3"/>
    <n v="2"/>
    <n v="20000"/>
    <m/>
    <m/>
    <m/>
    <m/>
    <m/>
    <m/>
    <m/>
    <n v="22000"/>
    <n v="7755"/>
    <d v="2020-05-21T00:00:00"/>
    <d v="2020-04-16T00:00:00"/>
    <s v="簡単決済"/>
    <s v="松村健一郎"/>
    <n v="29755"/>
    <s v="2019/11"/>
    <s v="2020/4"/>
    <x v="107"/>
  </r>
  <r>
    <d v="2019-11-05T00:00:00"/>
    <s v="■スリーライン　YS-301　お盆　お膳　業務用トレー　プラスチック製　15枚セット　和風　中古■"/>
    <s v="済"/>
    <x v="7"/>
    <n v="0"/>
    <n v="3"/>
    <n v="2"/>
    <n v="15000"/>
    <n v="12000"/>
    <n v="8000"/>
    <m/>
    <m/>
    <m/>
    <m/>
    <m/>
    <n v="8800"/>
    <n v="1500"/>
    <d v="2020-04-22T00:00:00"/>
    <d v="2020-03-07T00:00:00"/>
    <s v="簡単決済"/>
    <s v="與座亜貴子"/>
    <n v="10300"/>
    <s v="2019/11"/>
    <s v="2020/3"/>
    <x v="108"/>
  </r>
  <r>
    <d v="2019-11-05T00:00:00"/>
    <s v="■アテックス　ルルド　マッサージクッションM　AX-HL148M　ミックスレッド　2011年製　未使用■"/>
    <s v="店売り"/>
    <x v="9"/>
    <n v="500"/>
    <n v="3"/>
    <n v="2"/>
    <n v="3600"/>
    <n v="3000"/>
    <m/>
    <m/>
    <m/>
    <m/>
    <m/>
    <m/>
    <m/>
    <m/>
    <m/>
    <m/>
    <m/>
    <m/>
    <n v="0"/>
    <s v="2019/11"/>
    <s v=""/>
    <x v="1"/>
  </r>
  <r>
    <d v="2019-11-05T00:00:00"/>
    <s v="■ＭＩＴＳＵＢＩＳＨＩ　三菱ハンドドライヤー　ジェットタオル　ヒーターユニット　JP-210HU2-H　200V　2011年式　未使用■"/>
    <m/>
    <x v="14"/>
    <n v="0"/>
    <n v="3"/>
    <n v="2"/>
    <n v="18500"/>
    <n v="15000"/>
    <n v="12000"/>
    <m/>
    <m/>
    <m/>
    <m/>
    <m/>
    <m/>
    <m/>
    <m/>
    <m/>
    <m/>
    <m/>
    <n v="0"/>
    <s v="2019/11"/>
    <s v=""/>
    <x v="1"/>
  </r>
  <r>
    <d v="2019-11-06T00:00:00"/>
    <s v="■マキタ　インパクトドライバー　　14.4V　M697D　バッテリー2個　充電器付き　展示品■"/>
    <s v="済"/>
    <x v="8"/>
    <n v="7700"/>
    <n v="2"/>
    <n v="3"/>
    <n v="15000"/>
    <m/>
    <m/>
    <m/>
    <m/>
    <m/>
    <m/>
    <m/>
    <n v="16500"/>
    <n v="0"/>
    <d v="2020-03-23T00:00:00"/>
    <d v="2020-02-21T00:00:00"/>
    <s v="簡単決済"/>
    <s v="澤田隆博"/>
    <n v="16500"/>
    <s v="2019/11"/>
    <s v="2020/2"/>
    <x v="109"/>
  </r>
  <r>
    <d v="2019-11-06T00:00:00"/>
    <s v="■直流インバーター　アーク溶接機　マイト工業　MA-180DW　本体のみ　未使用■"/>
    <s v="済"/>
    <x v="8"/>
    <n v="22000"/>
    <n v="2"/>
    <n v="3"/>
    <n v="35000"/>
    <m/>
    <m/>
    <m/>
    <m/>
    <m/>
    <m/>
    <m/>
    <n v="38500"/>
    <n v="2000"/>
    <d v="2020-01-22T00:00:00"/>
    <d v="2019-12-01T00:00:00"/>
    <s v="簡単決済"/>
    <s v="八坂卓也"/>
    <n v="40500"/>
    <s v="2019/11"/>
    <s v="2019/12"/>
    <x v="110"/>
  </r>
  <r>
    <d v="2019-11-06T00:00:00"/>
    <s v="■Makita マキタ HS630D 充電式丸のこ 本体のみ 18V　中古品■"/>
    <s v="済"/>
    <x v="8"/>
    <n v="3930"/>
    <n v="2"/>
    <n v="3"/>
    <n v="10000"/>
    <n v="9000"/>
    <m/>
    <m/>
    <m/>
    <m/>
    <m/>
    <m/>
    <n v="11000"/>
    <n v="1300"/>
    <d v="2019-12-23T00:00:00"/>
    <d v="2019-12-06T00:00:00"/>
    <s v="簡単決済"/>
    <s v="小野沢光弘"/>
    <n v="12300"/>
    <s v="2019/11"/>
    <s v="2019/12"/>
    <x v="46"/>
  </r>
  <r>
    <d v="2019-11-06T00:00:00"/>
    <s v="■Makita　マキタ　100㎜ディスクグラインダー　9533B　中古■"/>
    <s v="済"/>
    <x v="8"/>
    <n v="2870"/>
    <n v="2"/>
    <n v="3"/>
    <n v="5000"/>
    <m/>
    <m/>
    <m/>
    <m/>
    <m/>
    <m/>
    <m/>
    <n v="6050"/>
    <n v="1050"/>
    <d v="2019-12-23T00:00:00"/>
    <d v="2019-11-10T00:00:00"/>
    <s v="簡単決済"/>
    <s v="古明地康胤"/>
    <n v="7100"/>
    <s v="2019/11"/>
    <s v="2019/11"/>
    <x v="62"/>
  </r>
  <r>
    <d v="2019-11-06T00:00:00"/>
    <s v="■MOTOROLA　モトローラ　MT10　トランシーバー　中古■"/>
    <s v="済"/>
    <x v="6"/>
    <n v="5000"/>
    <n v="3"/>
    <n v="2"/>
    <n v="15800"/>
    <m/>
    <m/>
    <m/>
    <m/>
    <m/>
    <m/>
    <m/>
    <n v="23100"/>
    <n v="1050"/>
    <d v="2019-12-23T00:00:00"/>
    <d v="2019-11-13T00:00:00"/>
    <s v="簡単決済"/>
    <s v="高崎一郎"/>
    <n v="24150"/>
    <s v="2019/11"/>
    <s v="2019/11"/>
    <x v="79"/>
  </r>
  <r>
    <d v="2019-11-06T00:00:00"/>
    <s v="■渡辺直美　プロデュース　PUNYUS　プニュズ　MA-1　ブルゾン　カーキ色　中古■"/>
    <m/>
    <x v="3"/>
    <n v="4000"/>
    <n v="3"/>
    <n v="2"/>
    <n v="5000"/>
    <n v="4000"/>
    <m/>
    <m/>
    <m/>
    <m/>
    <m/>
    <m/>
    <m/>
    <m/>
    <m/>
    <m/>
    <m/>
    <m/>
    <n v="0"/>
    <s v="2019/11"/>
    <s v=""/>
    <x v="1"/>
  </r>
  <r>
    <d v="2019-11-06T00:00:00"/>
    <s v="■LUGGAGELABEL　ラゲッジレーベル　ガーメントバッグ　スーツ持ち運び　黒　中古■"/>
    <m/>
    <x v="5"/>
    <n v="2200"/>
    <n v="3"/>
    <n v="2"/>
    <n v="7000"/>
    <m/>
    <m/>
    <m/>
    <m/>
    <m/>
    <m/>
    <m/>
    <m/>
    <m/>
    <m/>
    <m/>
    <m/>
    <m/>
    <n v="0"/>
    <s v="2019/11"/>
    <s v=""/>
    <x v="1"/>
  </r>
  <r>
    <d v="2019-11-06T00:00:00"/>
    <s v="■Callaway　キャロウェイ　XR　OS　#5～#9・P　N・S・PRO　850GH　R　アイアン６本セット　中古■"/>
    <s v="済"/>
    <x v="6"/>
    <n v="4400"/>
    <n v="3"/>
    <n v="2"/>
    <n v="16000"/>
    <m/>
    <m/>
    <m/>
    <m/>
    <m/>
    <m/>
    <m/>
    <n v="20350"/>
    <n v="2000"/>
    <d v="2019-12-23T00:00:00"/>
    <d v="2019-11-10T00:00:00"/>
    <s v="簡単決済"/>
    <s v="出口幸祐"/>
    <n v="22350"/>
    <s v="2019/11"/>
    <s v="2019/11"/>
    <x v="62"/>
  </r>
  <r>
    <d v="2019-11-07T00:00:00"/>
    <s v="■未使用 任天堂 Wii RVLSWABG 専用ソフトWii スポーツリゾート■"/>
    <s v="済"/>
    <x v="1"/>
    <n v="3000"/>
    <n v="2"/>
    <n v="3"/>
    <n v="15000"/>
    <m/>
    <m/>
    <m/>
    <m/>
    <m/>
    <m/>
    <m/>
    <n v="16500"/>
    <n v="1050"/>
    <d v="2019-12-23T00:00:00"/>
    <d v="2019-11-23T00:00:00"/>
    <s v="簡単決済"/>
    <s v="平澤隆之"/>
    <n v="17550"/>
    <s v="2019/11"/>
    <s v="2019/11"/>
    <x v="111"/>
  </r>
  <r>
    <d v="2019-11-07T00:00:00"/>
    <s v="■パター オデッセイ ミルドコレクションSX ゴルフ クラブ ODYSSEY 中古■"/>
    <s v="済"/>
    <x v="6"/>
    <n v="3300"/>
    <n v="2"/>
    <n v="3"/>
    <n v="12000"/>
    <n v="11000"/>
    <m/>
    <m/>
    <m/>
    <m/>
    <m/>
    <m/>
    <n v="12100"/>
    <n v="0"/>
    <d v="2020-04-22T00:00:00"/>
    <d v="2020-03-12T00:00:00"/>
    <s v="簡単決済"/>
    <s v="石田雄也"/>
    <n v="12100"/>
    <s v="2019/11"/>
    <s v="2020/3"/>
    <x v="112"/>
  </r>
  <r>
    <d v="2019-11-07T00:00:00"/>
    <s v="■五寸かんな　正克　龍と虎　中古■"/>
    <s v="済"/>
    <x v="8"/>
    <n v="22500"/>
    <n v="2"/>
    <n v="3"/>
    <n v="50000"/>
    <m/>
    <m/>
    <m/>
    <m/>
    <m/>
    <m/>
    <m/>
    <n v="55000"/>
    <n v="1300"/>
    <d v="2019-12-23T00:00:00"/>
    <d v="2019-11-11T00:00:00"/>
    <s v="簡単決済"/>
    <s v="相庭巌"/>
    <n v="56300"/>
    <s v="2019/11"/>
    <s v="2019/11"/>
    <x v="62"/>
  </r>
  <r>
    <d v="2019-11-07T00:00:00"/>
    <s v="■氷のみ　3本　義門　平のみ2本　三角のみ1本　中古■"/>
    <s v="済"/>
    <x v="8"/>
    <n v="3300"/>
    <n v="2"/>
    <n v="3"/>
    <n v="13000"/>
    <m/>
    <m/>
    <m/>
    <m/>
    <m/>
    <m/>
    <m/>
    <n v="14300"/>
    <n v="1300"/>
    <d v="2020-03-23T00:00:00"/>
    <d v="2020-03-03T00:00:00"/>
    <s v="簡単決済"/>
    <s v="張家豪豪"/>
    <n v="15600"/>
    <s v="2019/11"/>
    <s v="2020/3"/>
    <x v="113"/>
  </r>
  <r>
    <d v="2019-11-07T00:00:00"/>
    <s v="■ミニーマウス　チャイルドシート　リボン　ハイバックシート2　1歳から11歳くらいまで　中古■"/>
    <s v="済"/>
    <x v="11"/>
    <n v="500"/>
    <n v="2"/>
    <n v="3"/>
    <n v="5000"/>
    <m/>
    <m/>
    <m/>
    <m/>
    <m/>
    <m/>
    <m/>
    <n v="5500"/>
    <n v="2000"/>
    <d v="2020-01-22T00:00:00"/>
    <d v="2019-12-23T00:00:00"/>
    <s v="簡単決済"/>
    <s v="佐野早衣子"/>
    <n v="7500"/>
    <s v="2019/11"/>
    <s v="2019/12"/>
    <x v="114"/>
  </r>
  <r>
    <d v="2019-11-07T00:00:00"/>
    <s v="■万年筆　MEISTERSTUCK-MONTBLANC モンブラン 4810 14K ボトルインク1色 カートリッジインク2色付き 中古■"/>
    <s v="済"/>
    <x v="4"/>
    <n v="5000"/>
    <n v="2"/>
    <n v="3"/>
    <n v="16000"/>
    <m/>
    <m/>
    <m/>
    <m/>
    <m/>
    <m/>
    <m/>
    <n v="17600"/>
    <n v="750"/>
    <d v="2019-12-23T00:00:00"/>
    <d v="2019-11-13T00:00:00"/>
    <s v="簡単決済"/>
    <s v="付カキ"/>
    <n v="18350"/>
    <s v="2019/11"/>
    <s v="2019/11"/>
    <x v="58"/>
  </r>
  <r>
    <d v="2019-11-07T00:00:00"/>
    <s v="■達磨大師　置物　中古■"/>
    <m/>
    <x v="1"/>
    <n v="1800"/>
    <n v="2"/>
    <n v="3"/>
    <n v="20000"/>
    <n v="15000"/>
    <m/>
    <m/>
    <m/>
    <m/>
    <m/>
    <m/>
    <m/>
    <m/>
    <m/>
    <m/>
    <m/>
    <m/>
    <n v="0"/>
    <s v="2019/11"/>
    <s v=""/>
    <x v="1"/>
  </r>
  <r>
    <d v="2019-11-07T00:00:00"/>
    <s v="■鉄瓶　鬼あられ　中古■"/>
    <s v="済"/>
    <x v="4"/>
    <n v="16430"/>
    <n v="2"/>
    <n v="3"/>
    <n v="35000"/>
    <m/>
    <m/>
    <m/>
    <m/>
    <m/>
    <m/>
    <m/>
    <n v="38500"/>
    <n v="1050"/>
    <d v="2020-01-22T00:00:00"/>
    <d v="2019-12-21T00:00:00"/>
    <s v="簡単決済"/>
    <s v="大舘伊司"/>
    <n v="39550"/>
    <s v="2019/11"/>
    <s v="2019/12"/>
    <x v="54"/>
  </r>
  <r>
    <d v="2019-11-08T00:00:00"/>
    <s v="■まどかマギカ　まどマギ　Zippo風　オイルライター　コレクション　10個　中古■"/>
    <m/>
    <x v="1"/>
    <n v="0"/>
    <n v="2"/>
    <n v="3"/>
    <n v="9000"/>
    <n v="7000"/>
    <m/>
    <m/>
    <m/>
    <m/>
    <m/>
    <m/>
    <m/>
    <m/>
    <m/>
    <m/>
    <m/>
    <m/>
    <n v="0"/>
    <s v="2019/11"/>
    <s v=""/>
    <x v="1"/>
  </r>
  <r>
    <d v="2019-11-08T00:00:00"/>
    <s v="■Roji　ロジ　南部鉄器　ティーポット　ピンク　未使用■"/>
    <s v="済"/>
    <x v="7"/>
    <n v="2750"/>
    <n v="2"/>
    <n v="3"/>
    <n v="8500"/>
    <m/>
    <m/>
    <m/>
    <m/>
    <m/>
    <m/>
    <m/>
    <n v="8250"/>
    <n v="750"/>
    <d v="2019-12-23T00:00:00"/>
    <d v="2019-11-28T00:00:00"/>
    <s v="簡単決済"/>
    <s v="伊藤邦子"/>
    <n v="9000"/>
    <s v="2019/11"/>
    <s v="2019/11"/>
    <x v="85"/>
  </r>
  <r>
    <d v="2019-11-08T00:00:00"/>
    <s v="■煙管　キセル　時代　小道具　骨董　中古■"/>
    <m/>
    <x v="4"/>
    <n v="0"/>
    <n v="2"/>
    <n v="3"/>
    <n v="13000"/>
    <n v="11000"/>
    <m/>
    <m/>
    <m/>
    <m/>
    <m/>
    <m/>
    <m/>
    <m/>
    <m/>
    <m/>
    <m/>
    <m/>
    <n v="0"/>
    <s v="2019/11"/>
    <s v=""/>
    <x v="1"/>
  </r>
  <r>
    <d v="2019-11-08T00:00:00"/>
    <s v="■チャイルドシート Combi コンビ マルゴットEG CZ-HLB 中古■"/>
    <s v="店売り"/>
    <x v="11"/>
    <n v="2000"/>
    <n v="2"/>
    <n v="3"/>
    <n v="7000"/>
    <m/>
    <m/>
    <m/>
    <m/>
    <m/>
    <m/>
    <m/>
    <m/>
    <m/>
    <m/>
    <m/>
    <m/>
    <m/>
    <n v="0"/>
    <s v="2019/11"/>
    <s v=""/>
    <x v="1"/>
  </r>
  <r>
    <d v="2019-11-07T00:00:00"/>
    <s v="■天体望遠鏡　ビクセン　Vixen　HALLEY R-1000　ジャンク品　引き取り又は運送会社手配願います■"/>
    <m/>
    <x v="2"/>
    <m/>
    <n v="2"/>
    <n v="3"/>
    <n v="9000"/>
    <n v="7000"/>
    <m/>
    <m/>
    <m/>
    <m/>
    <m/>
    <m/>
    <m/>
    <m/>
    <m/>
    <m/>
    <m/>
    <m/>
    <n v="0"/>
    <s v="2019/11"/>
    <s v=""/>
    <x v="1"/>
  </r>
  <r>
    <d v="2019-11-09T00:00:00"/>
    <s v="■アテックス　ルルド　マッサージクッションS　ドライバーズパック　AX-HCL139br　ショコラブラウン　未使用■"/>
    <s v="店売り"/>
    <x v="9"/>
    <n v="1500"/>
    <n v="3"/>
    <n v="2"/>
    <n v="4000"/>
    <m/>
    <m/>
    <m/>
    <m/>
    <m/>
    <m/>
    <m/>
    <m/>
    <m/>
    <m/>
    <m/>
    <m/>
    <m/>
    <n v="0"/>
    <s v="2019/11"/>
    <s v=""/>
    <x v="1"/>
  </r>
  <r>
    <d v="2019-11-09T00:00:00"/>
    <s v="■ICHIKO　イチコー　ブリキの乗り物　鉄道シリーズ　列車セット　中古■"/>
    <s v="済"/>
    <x v="1"/>
    <n v="0"/>
    <n v="3"/>
    <n v="2"/>
    <n v="6000"/>
    <n v="3500"/>
    <m/>
    <m/>
    <m/>
    <m/>
    <m/>
    <m/>
    <n v="3850"/>
    <n v="1300"/>
    <d v="2020-04-22T00:00:00"/>
    <d v="2020-03-07T00:00:00"/>
    <s v="簡単決済"/>
    <s v="大阪バイイー"/>
    <n v="5150"/>
    <s v="2019/11"/>
    <s v="2020/3"/>
    <x v="115"/>
  </r>
  <r>
    <d v="2019-11-09T00:00:00"/>
    <s v="■ブリキの乗り物　トープレの幼稚園バス　国鉄ハイウェイバス東名急行　セット　中古■"/>
    <s v="済"/>
    <x v="1"/>
    <n v="0"/>
    <n v="3"/>
    <n v="2"/>
    <n v="4500"/>
    <n v="2500"/>
    <m/>
    <m/>
    <m/>
    <m/>
    <m/>
    <m/>
    <n v="2750"/>
    <n v="1300"/>
    <d v="2020-01-22T00:00:00"/>
    <d v="2019-12-26T00:00:00"/>
    <s v="簡単決済"/>
    <s v="須頭慎太郎"/>
    <n v="4050"/>
    <s v="2019/11"/>
    <s v="2019/12"/>
    <x v="116"/>
  </r>
  <r>
    <d v="2019-11-09T00:00:00"/>
    <s v="■ワンピース　一番くじ　ルフィ＆レイリー　新時代幕開け編　ラストワン賞　中古■"/>
    <m/>
    <x v="1"/>
    <n v="0"/>
    <n v="2"/>
    <n v="3"/>
    <n v="3000"/>
    <m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x v="1"/>
  </r>
  <r>
    <d v="2019-11-09T00:00:00"/>
    <s v="■ソフトテニス　軟式テニス　ラケット　YONEX　ヨネックス　NANO FORCE ナノフォース　700V　中古■"/>
    <s v="済"/>
    <x v="6"/>
    <n v="300"/>
    <n v="2"/>
    <n v="3"/>
    <n v="3000"/>
    <m/>
    <m/>
    <m/>
    <m/>
    <m/>
    <m/>
    <m/>
    <n v="3300"/>
    <n v="1300"/>
    <d v="2019-12-23T00:00:00"/>
    <d v="2019-11-19T00:00:00"/>
    <s v="簡単決済"/>
    <s v="田村俊"/>
    <n v="4600"/>
    <s v="2019/11"/>
    <s v="2019/11"/>
    <x v="76"/>
  </r>
  <r>
    <d v="2019-11-09T00:00:00"/>
    <s v="■炊飯器　炊飯ジャー　パロマ　PR-4200S-1　2升炊き　業務用　店舗用　中古■"/>
    <m/>
    <x v="14"/>
    <n v="5500"/>
    <n v="2"/>
    <n v="3"/>
    <n v="14000"/>
    <m/>
    <m/>
    <m/>
    <m/>
    <m/>
    <m/>
    <m/>
    <m/>
    <m/>
    <m/>
    <m/>
    <m/>
    <m/>
    <n v="0"/>
    <s v="2019/11"/>
    <s v=""/>
    <x v="1"/>
  </r>
  <r>
    <d v="2019-11-09T00:00:00"/>
    <s v="■未組立　まめマミ　ガレージキット　魔法少女まどかマギカ　リキッドストーン　イベント限定品■"/>
    <s v="済"/>
    <x v="1"/>
    <n v="3800"/>
    <n v="2"/>
    <n v="3"/>
    <n v="13000"/>
    <n v="5000"/>
    <m/>
    <m/>
    <m/>
    <m/>
    <m/>
    <m/>
    <n v="5500"/>
    <n v="750"/>
    <d v="2019-12-23T00:00:00"/>
    <d v="2019-12-07T00:00:00"/>
    <s v="簡単決済"/>
    <s v="坂東洋昭"/>
    <n v="6250"/>
    <s v="2019/11"/>
    <s v="2019/12"/>
    <x v="117"/>
  </r>
  <r>
    <d v="2019-11-09T00:00:00"/>
    <s v="■セーラームーン　コンパクトステレオヘッドフォン　SLM-45B　ピンク　中古■"/>
    <s v="済"/>
    <x v="1"/>
    <n v="300"/>
    <n v="2"/>
    <n v="3"/>
    <n v="3300"/>
    <m/>
    <m/>
    <m/>
    <m/>
    <m/>
    <m/>
    <m/>
    <n v="3630"/>
    <n v="750"/>
    <d v="2019-12-23T00:00:00"/>
    <d v="2019-11-16T00:00:00"/>
    <s v="簡単決済"/>
    <s v="花田真央"/>
    <n v="4380"/>
    <s v="2019/11"/>
    <s v="2019/11"/>
    <x v="79"/>
  </r>
  <r>
    <d v="2019-11-10T00:00:00"/>
    <s v="■PS4 Pro CUH-7100B 1TB ジェットブラック USBケーブル欠品　中古■"/>
    <s v="済"/>
    <x v="1"/>
    <n v="25000"/>
    <n v="2"/>
    <n v="3"/>
    <n v="23000"/>
    <m/>
    <m/>
    <m/>
    <m/>
    <m/>
    <m/>
    <m/>
    <n v="30195"/>
    <n v="1300"/>
    <d v="2019-12-23T00:00:00"/>
    <d v="2019-11-15T00:00:00"/>
    <s v="簡単決済"/>
    <s v="手塚利幸"/>
    <n v="31495"/>
    <s v="2019/11"/>
    <s v="2019/11"/>
    <x v="59"/>
  </r>
  <r>
    <d v="2019-11-10T00:00:00"/>
    <s v="■ANA　株主優待　2019年12月1日から2020年11月30日まで　1枚■"/>
    <s v="済"/>
    <x v="13"/>
    <n v="3000"/>
    <n v="3"/>
    <n v="2"/>
    <n v="3500"/>
    <m/>
    <m/>
    <m/>
    <m/>
    <m/>
    <m/>
    <m/>
    <n v="3500"/>
    <n v="404"/>
    <d v="2019-12-23T00:00:00"/>
    <d v="2019-11-15T00:00:00"/>
    <s v="簡単決済"/>
    <s v="関浩伸"/>
    <n v="3904"/>
    <s v="2019/11"/>
    <s v="2019/11"/>
    <x v="59"/>
  </r>
  <r>
    <d v="2019-11-10T00:00:00"/>
    <s v="■TIGER　タイガー　IH炊飯ジャー　炊きたて　JPB-K10S　5.5合炊き　2016年式　未使用■"/>
    <s v="済"/>
    <x v="0"/>
    <n v="15000"/>
    <n v="3"/>
    <n v="2"/>
    <n v="20000"/>
    <m/>
    <m/>
    <m/>
    <m/>
    <m/>
    <m/>
    <m/>
    <n v="16500"/>
    <n v="2000"/>
    <d v="2019-12-04T00:00:00"/>
    <d v="2019-12-04T00:00:00"/>
    <s v="銀行振込"/>
    <s v="富塚大輔"/>
    <n v="18500"/>
    <s v="2019/11"/>
    <s v="2019/12"/>
    <x v="44"/>
  </r>
  <r>
    <d v="2019-11-10T00:00:00"/>
    <s v="■鈴木式ガーター器　　PAT・NO・314617　PAT・NO・32-8816　動作未確認　中古■_x000a_"/>
    <m/>
    <x v="8"/>
    <n v="500"/>
    <n v="3"/>
    <n v="2"/>
    <n v="7000"/>
    <m/>
    <m/>
    <m/>
    <m/>
    <m/>
    <m/>
    <m/>
    <m/>
    <m/>
    <m/>
    <m/>
    <m/>
    <m/>
    <n v="0"/>
    <s v="2019/11"/>
    <s v=""/>
    <x v="1"/>
  </r>
  <r>
    <d v="2019-11-10T00:00:00"/>
    <s v="■SNOOPY　スヌーピー　レトロスタイル　ハーフヘルメット　SM-7　125㏄以下のバイク用　GSマーク付き　未使用■_x000a_"/>
    <m/>
    <x v="11"/>
    <n v="1650"/>
    <n v="3"/>
    <n v="2"/>
    <n v="6000"/>
    <m/>
    <m/>
    <m/>
    <m/>
    <m/>
    <m/>
    <m/>
    <m/>
    <m/>
    <m/>
    <m/>
    <m/>
    <m/>
    <n v="0"/>
    <s v="2019/11"/>
    <s v=""/>
    <x v="1"/>
  </r>
  <r>
    <d v="2019-11-10T00:00:00"/>
    <s v="■Soft　Bank　Prepaid　Card　ソフトバンク　プリペイドカード　3000円　2枚■"/>
    <s v="済"/>
    <x v="13"/>
    <n v="3000"/>
    <n v="2"/>
    <n v="3"/>
    <n v="5700"/>
    <m/>
    <m/>
    <m/>
    <m/>
    <m/>
    <m/>
    <m/>
    <n v="5700"/>
    <n v="0"/>
    <d v="2019-12-23T00:00:00"/>
    <d v="2019-11-15T00:00:00"/>
    <s v="簡単決済"/>
    <s v="高橋陽子"/>
    <n v="5700"/>
    <s v="2019/11"/>
    <s v="2019/11"/>
    <x v="59"/>
  </r>
  <r>
    <d v="2019-11-10T00:00:00"/>
    <s v="■Soft　Bank　Prepaid　Card　ソフトバンク　プリペイドカード　3000円　3枚■"/>
    <s v="済"/>
    <x v="13"/>
    <m/>
    <n v="2"/>
    <n v="3"/>
    <n v="8700"/>
    <m/>
    <m/>
    <m/>
    <m/>
    <m/>
    <m/>
    <m/>
    <n v="8700"/>
    <n v="0"/>
    <d v="2019-12-23T00:00:00"/>
    <d v="2019-11-24T00:00:00"/>
    <s v="簡単決済"/>
    <s v="大友姫華"/>
    <n v="8700"/>
    <s v="2019/11"/>
    <s v="2019/11"/>
    <x v="66"/>
  </r>
  <r>
    <d v="2019-11-11T00:00:00"/>
    <s v="■ヨシカワ　着脱式ステンレス鍋　3点セット　14㎝　18㎝　20㎝　IH対応　200V熱源対応　未使用■_x000a_"/>
    <s v="済"/>
    <x v="7"/>
    <n v="0"/>
    <n v="3"/>
    <n v="2"/>
    <n v="5000"/>
    <m/>
    <m/>
    <m/>
    <m/>
    <m/>
    <m/>
    <m/>
    <n v="5500"/>
    <n v="1300"/>
    <d v="2020-08-21T00:00:00"/>
    <d v="2020-07-15T00:00:00"/>
    <s v="簡単決済"/>
    <s v="吉國兼一朗"/>
    <n v="6800"/>
    <s v="2019/11"/>
    <s v="2020/7"/>
    <x v="118"/>
  </r>
  <r>
    <d v="2019-11-11T00:00:00"/>
    <s v="■REX レッキス ねじ切り機 しぶろく君 N20AⅢ 中古品■"/>
    <s v="済"/>
    <x v="8"/>
    <n v="15000"/>
    <n v="3"/>
    <n v="2"/>
    <n v="35000"/>
    <m/>
    <m/>
    <m/>
    <m/>
    <m/>
    <m/>
    <m/>
    <n v="43450"/>
    <n v="2000"/>
    <d v="2019-12-23T00:00:00"/>
    <d v="2019-11-11T00:00:00"/>
    <s v="簡単決済"/>
    <s v="八卷和樹"/>
    <n v="45450"/>
    <s v="2019/11"/>
    <s v="2019/11"/>
    <x v="119"/>
  </r>
  <r>
    <d v="2019-11-11T00:00:00"/>
    <s v="■Baico　Rosso　バイコ、ロッソ　コラボ　バイク用ヘルメット　レディースフリーサイズ　グレーブルー　未使用■"/>
    <m/>
    <x v="11"/>
    <n v="2500"/>
    <n v="3"/>
    <n v="2"/>
    <n v="8000"/>
    <m/>
    <m/>
    <m/>
    <m/>
    <m/>
    <m/>
    <m/>
    <m/>
    <m/>
    <m/>
    <m/>
    <m/>
    <m/>
    <n v="0"/>
    <s v="2019/11"/>
    <s v=""/>
    <x v="1"/>
  </r>
  <r>
    <d v="2019-11-11T00:00:00"/>
    <s v="■CASIO　カシオ　デジタルカメラ　EXILIM　EX-ZR310　白　2012年式　中古■"/>
    <s v="済"/>
    <x v="2"/>
    <n v="2750"/>
    <n v="3"/>
    <n v="2"/>
    <n v="8000"/>
    <m/>
    <m/>
    <m/>
    <m/>
    <m/>
    <m/>
    <m/>
    <n v="8800"/>
    <n v="750"/>
    <d v="2020-01-22T00:00:00"/>
    <d v="2020-01-05T00:00:00"/>
    <s v="簡単決済"/>
    <s v="加藤義行"/>
    <n v="9550"/>
    <s v="2019/11"/>
    <s v="2020/1"/>
    <x v="50"/>
  </r>
  <r>
    <d v="2019-11-13T00:00:00"/>
    <s v="OMEGA　オメガ　シーマスタープロフェッショナル　1961523　クオーツ　腕時計　中古■"/>
    <s v="済"/>
    <x v="5"/>
    <n v="60000"/>
    <n v="3"/>
    <n v="2"/>
    <n v="90000"/>
    <m/>
    <m/>
    <m/>
    <m/>
    <m/>
    <m/>
    <m/>
    <n v="100100"/>
    <n v="750"/>
    <m/>
    <d v="2019-11-25T00:00:00"/>
    <s v="銀行振込"/>
    <s v="伊達優"/>
    <n v="100850"/>
    <s v="2019/11"/>
    <s v="2019/11"/>
    <x v="53"/>
  </r>
  <r>
    <d v="2019-11-13T00:00:00"/>
    <s v="■Panasonic　パナソニック　ブルーレイディスクレコーダー　DMR-BWT510　2011年式　中古■"/>
    <s v="店売り"/>
    <x v="0"/>
    <n v="2750"/>
    <n v="3"/>
    <n v="2"/>
    <n v="16000"/>
    <m/>
    <m/>
    <m/>
    <m/>
    <m/>
    <m/>
    <m/>
    <m/>
    <m/>
    <m/>
    <m/>
    <m/>
    <m/>
    <n v="0"/>
    <s v="2019/11"/>
    <s v=""/>
    <x v="1"/>
  </r>
  <r>
    <d v="2019-11-13T00:00:00"/>
    <s v="■OLYMPUS　オリンパス　ミラーレス一眼カメラ　PEN　mini　E-PM2　ダブルズームキット　2012年式　中古■_x000a_"/>
    <m/>
    <x v="2"/>
    <n v="8000"/>
    <n v="3"/>
    <n v="2"/>
    <n v="28000"/>
    <n v="25000"/>
    <n v="20000"/>
    <m/>
    <m/>
    <m/>
    <m/>
    <m/>
    <m/>
    <m/>
    <m/>
    <m/>
    <m/>
    <m/>
    <n v="0"/>
    <s v="2019/11"/>
    <s v=""/>
    <x v="1"/>
  </r>
  <r>
    <d v="2019-11-13T00:00:00"/>
    <s v="■三菱　ビーバー　スチームファン式　加湿器　roomist　SHE35PD-K　2017年式　中古■"/>
    <s v="店売り"/>
    <x v="0"/>
    <n v="1200"/>
    <n v="3"/>
    <n v="2"/>
    <n v="4000"/>
    <m/>
    <m/>
    <m/>
    <m/>
    <m/>
    <m/>
    <m/>
    <m/>
    <m/>
    <m/>
    <m/>
    <m/>
    <m/>
    <n v="0"/>
    <s v="2019/11"/>
    <s v=""/>
    <x v="1"/>
  </r>
  <r>
    <d v="2019-11-13T00:00:00"/>
    <s v="■POLICE　ポリス　ネックレス　クロス　十字架モチーフ　シルバー系　中古■"/>
    <s v="済"/>
    <x v="5"/>
    <n v="2000"/>
    <n v="3"/>
    <n v="2"/>
    <n v="5000"/>
    <n v="3500"/>
    <m/>
    <m/>
    <m/>
    <m/>
    <m/>
    <m/>
    <n v="4400"/>
    <n v="750"/>
    <d v="2020-05-21T00:00:00"/>
    <d v="2020-04-21T00:00:00"/>
    <s v="簡単決済"/>
    <s v="松浦昴平"/>
    <n v="5150"/>
    <s v="2019/11"/>
    <s v="2020/4"/>
    <x v="120"/>
  </r>
  <r>
    <d v="2019-11-13T00:00:00"/>
    <s v="■送料無料 IHクッキングヒーター アイリスオーヤマ IHコンロ 卓上コンロ IHK-T32-B 2017年製 中古■"/>
    <m/>
    <x v="0"/>
    <n v="1500"/>
    <n v="2"/>
    <n v="3"/>
    <n v="5000"/>
    <n v="4500"/>
    <n v="4900"/>
    <m/>
    <m/>
    <m/>
    <m/>
    <m/>
    <m/>
    <n v="0"/>
    <m/>
    <m/>
    <m/>
    <m/>
    <n v="0"/>
    <s v="2019/11"/>
    <s v=""/>
    <x v="1"/>
  </r>
  <r>
    <d v="2019-11-13T00:00:00"/>
    <s v="■未使用　YAMAZEN　山善　卓上IH調理器　IHクッキングヒーター　IH-S1400(DN)　2014年製■"/>
    <s v="済"/>
    <x v="0"/>
    <n v="800"/>
    <n v="2"/>
    <n v="3"/>
    <n v="4800"/>
    <n v="3000"/>
    <m/>
    <m/>
    <m/>
    <m/>
    <m/>
    <m/>
    <n v="3300"/>
    <n v="1300"/>
    <d v="2020-06-23T00:00:00"/>
    <d v="2020-05-08T00:00:00"/>
    <s v="簡単決済"/>
    <s v="中西孝太郎"/>
    <n v="4600"/>
    <s v="2019/11"/>
    <s v="2020/5"/>
    <x v="121"/>
  </r>
  <r>
    <d v="2019-11-13T00:00:00"/>
    <s v="■ハローキティ　キャディバッグ　ゴルフグッズ　ピンク　中古■"/>
    <s v="済"/>
    <x v="6"/>
    <n v="0"/>
    <n v="2"/>
    <n v="3"/>
    <n v="7000"/>
    <m/>
    <m/>
    <m/>
    <m/>
    <m/>
    <m/>
    <m/>
    <n v="7700"/>
    <n v="2000"/>
    <d v="2020-03-23T00:00:00"/>
    <d v="2020-02-09T00:00:00"/>
    <s v="簡単決済"/>
    <s v="金美善"/>
    <n v="9700"/>
    <s v="2019/11"/>
    <s v="2020/2"/>
    <x v="25"/>
  </r>
  <r>
    <d v="2019-11-13T00:00:00"/>
    <s v="■渡辺直美　PUNYUS　プニュズ　デニムジャケット　Gジャン　ネイビー　未使用■"/>
    <m/>
    <x v="3"/>
    <n v="3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未使用　ネスカフェ　ドルチェグスト　ジェニオ2　MD9771-PB　プレミアムピアノブラック■"/>
    <s v="済"/>
    <x v="0"/>
    <n v="2000"/>
    <n v="2"/>
    <n v="3"/>
    <n v="6000"/>
    <n v="4500"/>
    <m/>
    <m/>
    <m/>
    <m/>
    <m/>
    <m/>
    <n v="4950"/>
    <n v="1500"/>
    <d v="2020-03-23T00:00:00"/>
    <d v="2020-02-03T00:00:00"/>
    <s v="簡単決済"/>
    <s v="高垣千早"/>
    <n v="6450"/>
    <s v="2019/11"/>
    <s v="2020/2"/>
    <x v="24"/>
  </r>
  <r>
    <d v="2019-11-13T00:00:00"/>
    <s v="■シュプリーム　Supreme　ヘアバンド　ヘッドバンド　フリース　ブラック×ブルー　中古■"/>
    <m/>
    <x v="3"/>
    <n v="1000"/>
    <n v="2"/>
    <n v="3"/>
    <n v="6000"/>
    <m/>
    <m/>
    <m/>
    <m/>
    <m/>
    <m/>
    <m/>
    <m/>
    <m/>
    <m/>
    <m/>
    <m/>
    <m/>
    <n v="0"/>
    <s v="2019/11"/>
    <s v=""/>
    <x v="1"/>
  </r>
  <r>
    <d v="2019-11-13T00:00:00"/>
    <s v="■VANSON バンソン パーカー NVSZ-802　スカル メンズ XL 中古■"/>
    <s v="店売り"/>
    <x v="3"/>
    <n v="1650"/>
    <n v="2"/>
    <n v="3"/>
    <n v="8900"/>
    <n v="7500"/>
    <m/>
    <m/>
    <m/>
    <m/>
    <m/>
    <m/>
    <m/>
    <m/>
    <m/>
    <m/>
    <m/>
    <m/>
    <n v="0"/>
    <s v="2019/11"/>
    <s v=""/>
    <x v="1"/>
  </r>
  <r>
    <d v="2019-11-13T00:00:00"/>
    <s v="■マウンテンイクイップメント　フリース　プルオーバー　トレーナー　メンズ　L　チャコール　中古■"/>
    <s v="済"/>
    <x v="3"/>
    <n v="1000"/>
    <n v="2"/>
    <n v="3"/>
    <n v="8000"/>
    <m/>
    <m/>
    <m/>
    <m/>
    <m/>
    <m/>
    <m/>
    <n v="8800"/>
    <n v="1300"/>
    <d v="2019-12-23T00:00:00"/>
    <d v="2019-12-17T00:00:00"/>
    <s v="簡単決済"/>
    <m/>
    <n v="10100"/>
    <s v="2019/11"/>
    <s v="2019/12"/>
    <x v="49"/>
  </r>
  <r>
    <d v="2019-11-13T00:00:00"/>
    <s v="■未使用　スタイルドライブS　BS-DS2205F-N　車用　クッション　骨盤サポート　MTG■"/>
    <s v="済"/>
    <x v="11"/>
    <n v="0"/>
    <n v="2"/>
    <n v="3"/>
    <n v="4000"/>
    <m/>
    <m/>
    <m/>
    <m/>
    <m/>
    <m/>
    <m/>
    <n v="4400"/>
    <n v="1300"/>
    <d v="2020-01-22T00:00:00"/>
    <d v="2020-01-06T00:00:00"/>
    <s v="簡単決済"/>
    <s v="榎本鮎美"/>
    <n v="5700"/>
    <s v="2019/11"/>
    <s v="2020/1"/>
    <x v="122"/>
  </r>
  <r>
    <d v="2019-11-13T00:00:00"/>
    <s v="■ペプシ　スターウォーズ　クラシックボトルキャップ　コレクション　1～10コンプリート　未使用■000370"/>
    <s v="済"/>
    <x v="1"/>
    <n v="1500"/>
    <n v="3"/>
    <n v="2"/>
    <n v="8000"/>
    <m/>
    <m/>
    <m/>
    <m/>
    <m/>
    <m/>
    <m/>
    <n v="8800"/>
    <n v="1500"/>
    <d v="2020-08-21T00:00:00"/>
    <d v="2020-07-29T00:00:00"/>
    <s v="簡単決済"/>
    <s v="大阪バイイー"/>
    <n v="10300"/>
    <s v="2019/11"/>
    <s v="2020/7"/>
    <x v="123"/>
  </r>
  <r>
    <d v="2019-11-13T00:00:00"/>
    <s v="■北斗の拳 コレクションフィギュア Vol1～9 27体 原形製作 海洋堂 ■"/>
    <s v="済"/>
    <x v="1"/>
    <n v="3000"/>
    <n v="3"/>
    <n v="2"/>
    <n v="10000"/>
    <m/>
    <m/>
    <m/>
    <m/>
    <m/>
    <m/>
    <m/>
    <n v="11000"/>
    <n v="2000"/>
    <d v="2019-12-23T00:00:00"/>
    <d v="2019-11-25T00:00:00"/>
    <s v="簡単決済"/>
    <s v="大阪バイイー"/>
    <n v="13000"/>
    <s v="2019/11"/>
    <s v="2019/11"/>
    <x v="53"/>
  </r>
  <r>
    <d v="2019-11-13T00:00:00"/>
    <s v="■DOCTOR　AIR　ドクターエア　3Dスパーブレード　スリム　SB-004PAE　中古■"/>
    <s v="済"/>
    <x v="6"/>
    <n v="4400"/>
    <n v="3"/>
    <n v="2"/>
    <n v="20000"/>
    <m/>
    <m/>
    <m/>
    <m/>
    <m/>
    <m/>
    <m/>
    <n v="22000"/>
    <n v="1500"/>
    <d v="2020-01-22T00:00:00"/>
    <d v="2020-01-11T00:00:00"/>
    <s v="簡単決済"/>
    <s v="浅見政子"/>
    <n v="23500"/>
    <s v="2019/11"/>
    <s v="2020/1"/>
    <x v="95"/>
  </r>
  <r>
    <d v="2019-11-13T00:00:00"/>
    <s v="■WEDGWOOD　ウェッジウッド　フロレンティーン　ターコイズ　プレート　大皿　27㎝　未使用■"/>
    <s v="済"/>
    <x v="4"/>
    <n v="550"/>
    <n v="3"/>
    <n v="2"/>
    <n v="4300"/>
    <m/>
    <m/>
    <m/>
    <m/>
    <m/>
    <m/>
    <m/>
    <n v="4730"/>
    <n v="1300"/>
    <d v="2019-12-23T00:00:00"/>
    <d v="2019-11-28T00:00:00"/>
    <s v="簡単決済"/>
    <s v="林医院"/>
    <n v="6030"/>
    <s v="2019/11"/>
    <s v="2019/11"/>
    <x v="124"/>
  </r>
  <r>
    <d v="2019-11-16T00:00:00"/>
    <s v="■ほぼ日手帳　2018　BEAMS　PORTER　B印YOSHIDA　weeksの専用パスポートカバー　ネイビー　未使用■"/>
    <s v="済"/>
    <x v="5"/>
    <n v="3500"/>
    <n v="3"/>
    <n v="2"/>
    <n v="10000"/>
    <n v="5000"/>
    <m/>
    <m/>
    <m/>
    <m/>
    <m/>
    <m/>
    <n v="5500"/>
    <n v="750"/>
    <d v="2019-12-23T00:00:00"/>
    <d v="2019-11-30T00:00:00"/>
    <s v="簡単決済"/>
    <s v="大阪バイイー"/>
    <n v="6250"/>
    <s v="2019/11"/>
    <s v="2019/11"/>
    <x v="66"/>
  </r>
  <r>
    <d v="2019-11-16T00:00:00"/>
    <s v="■サムライガールズ　百花繚乱　徳川　千　水着Ver　1/6PVC製塗装済完成品　対象年齢15歳以上　開封品■_x000a_"/>
    <s v="済"/>
    <x v="1"/>
    <n v="1100"/>
    <n v="3"/>
    <n v="2"/>
    <n v="3500"/>
    <m/>
    <m/>
    <m/>
    <m/>
    <m/>
    <m/>
    <m/>
    <n v="4731"/>
    <n v="1050"/>
    <d v="2020-01-22T00:00:00"/>
    <d v="2019-12-04T00:00:00"/>
    <s v="簡単決済"/>
    <s v="小池衛"/>
    <n v="5781"/>
    <s v="2019/11"/>
    <s v="2019/12"/>
    <x v="89"/>
  </r>
  <r>
    <d v="2019-11-16T00:00:00"/>
    <s v="■ELEMENT　エレメント　スケートボード　デッキ　ピンク　未使用■"/>
    <s v="済"/>
    <x v="6"/>
    <n v="2000"/>
    <n v="3"/>
    <n v="2"/>
    <n v="7000"/>
    <m/>
    <m/>
    <m/>
    <m/>
    <m/>
    <m/>
    <m/>
    <n v="7700"/>
    <n v="1500"/>
    <d v="2019-12-23T00:00:00"/>
    <d v="2019-12-06T00:00:00"/>
    <s v="簡単決済"/>
    <s v="松石裕一"/>
    <n v="9200"/>
    <s v="2019/11"/>
    <s v="2019/12"/>
    <x v="85"/>
  </r>
  <r>
    <d v="2019-11-16T00:00:00"/>
    <s v="■Kershaw　カーショウ　by　kai　ナイフ　1034　中古■"/>
    <s v="済"/>
    <x v="6"/>
    <n v="600"/>
    <n v="3"/>
    <n v="2"/>
    <n v="11000"/>
    <n v="9000"/>
    <m/>
    <m/>
    <m/>
    <m/>
    <m/>
    <m/>
    <n v="10175"/>
    <n v="750"/>
    <d v="2019-12-23T00:00:00"/>
    <d v="2019-12-06T00:00:00"/>
    <s v="簡単決済"/>
    <s v="ｻﾄｳﾀｹｵ ﾊﾟｳﾛ"/>
    <n v="10925"/>
    <s v="2019/11"/>
    <s v="2019/12"/>
    <x v="85"/>
  </r>
  <r>
    <d v="2019-11-16T00:00:00"/>
    <s v="■ツカモトエイム　Air　Plie　エアプリエ　プレミアム　コアストレッチ　AIM-FN017D　中古■_x000a_"/>
    <s v="済"/>
    <x v="9"/>
    <n v="1000"/>
    <n v="3"/>
    <n v="2"/>
    <n v="5200"/>
    <n v="4500"/>
    <m/>
    <m/>
    <m/>
    <m/>
    <m/>
    <m/>
    <n v="4950"/>
    <n v="1300"/>
    <d v="2020-03-23T00:00:00"/>
    <d v="2020-02-06T00:00:00"/>
    <s v="簡単決済"/>
    <s v="鈴野泰隆  "/>
    <n v="6250"/>
    <s v="2019/11"/>
    <s v="2020/2"/>
    <x v="24"/>
  </r>
  <r>
    <d v="2019-11-16T00:00:00"/>
    <s v="■未使用　SONY　ソニー　Smart Bluetooth スピーカー　BSP60　ワイヤレススピーカー■"/>
    <s v="済"/>
    <x v="0"/>
    <n v="15000"/>
    <n v="2"/>
    <n v="3"/>
    <n v="19000"/>
    <m/>
    <m/>
    <m/>
    <m/>
    <m/>
    <m/>
    <m/>
    <n v="8800"/>
    <n v="750"/>
    <d v="2019-12-23T00:00:00"/>
    <d v="2019-12-09T00:00:00"/>
    <s v="簡単決済"/>
    <s v="山口淳"/>
    <n v="9550"/>
    <s v="2019/11"/>
    <s v="2019/12"/>
    <x v="125"/>
  </r>
  <r>
    <d v="2019-11-16T00:00:00"/>
    <s v="■SONY　ソニー　NW-WS414　ヘッドホン一体型ウォークマン　Wシリーズ　8GB　黒　中古■"/>
    <m/>
    <x v="0"/>
    <n v="2000"/>
    <n v="2"/>
    <n v="3"/>
    <n v="8000"/>
    <m/>
    <m/>
    <m/>
    <m/>
    <m/>
    <m/>
    <m/>
    <m/>
    <m/>
    <m/>
    <m/>
    <m/>
    <m/>
    <n v="0"/>
    <s v="2019/11"/>
    <s v=""/>
    <x v="1"/>
  </r>
  <r>
    <d v="2019-11-16T00:00:00"/>
    <s v="■未使用　Panasonic　パナソニック　TZ-HR400P　スカパー　プレミアムサービスチューナー■"/>
    <m/>
    <x v="0"/>
    <n v="2000"/>
    <n v="2"/>
    <n v="3"/>
    <n v="10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30FH7　30cm　台所用　2019年製■"/>
    <s v="店売り"/>
    <x v="0"/>
    <n v="1500"/>
    <n v="2"/>
    <n v="3"/>
    <n v="7000"/>
    <m/>
    <m/>
    <m/>
    <m/>
    <m/>
    <m/>
    <m/>
    <m/>
    <m/>
    <m/>
    <m/>
    <m/>
    <m/>
    <n v="0"/>
    <s v="2019/11"/>
    <s v=""/>
    <x v="1"/>
  </r>
  <r>
    <d v="2019-11-16T00:00:00"/>
    <s v="■未使用　三菱　MITSUBISHI　換気扇　EX-25EH6　25cm　台所用■"/>
    <s v="済"/>
    <x v="0"/>
    <n v="1000"/>
    <n v="2"/>
    <n v="3"/>
    <n v="5500"/>
    <m/>
    <m/>
    <m/>
    <m/>
    <m/>
    <m/>
    <m/>
    <n v="6050"/>
    <n v="1500"/>
    <d v="2020-03-23T00:00:00"/>
    <d v="2020-02-04T00:00:00"/>
    <s v="簡単決済"/>
    <s v="ナカムラキヨノリ"/>
    <n v="7550"/>
    <s v="2019/11"/>
    <s v="2020/2"/>
    <x v="126"/>
  </r>
  <r>
    <d v="2019-11-16T00:00:00"/>
    <s v="■未開封　ディズニー　ユニベアシティ　メロン＆ソーダ　スモールベア　セット■"/>
    <s v="済"/>
    <x v="1"/>
    <n v="0"/>
    <n v="2"/>
    <n v="3"/>
    <n v="5500"/>
    <n v="4500"/>
    <m/>
    <m/>
    <m/>
    <m/>
    <m/>
    <m/>
    <n v="4950"/>
    <n v="1300"/>
    <d v="2020-04-22T00:00:00"/>
    <d v="2020-04-01T00:00:00"/>
    <s v="簡単決済"/>
    <s v="平　承"/>
    <n v="6250"/>
    <s v="2019/11"/>
    <s v="2020/4"/>
    <x v="127"/>
  </r>
  <r>
    <d v="2019-11-10T00:00:00"/>
    <s v="■G＆G　ARMAMENT　アーマメント　ARP556　電動ガン　中古■"/>
    <s v="済"/>
    <x v="1"/>
    <n v="16000"/>
    <n v="2"/>
    <n v="3"/>
    <n v="30000"/>
    <m/>
    <m/>
    <m/>
    <m/>
    <m/>
    <m/>
    <m/>
    <n v="33550"/>
    <n v="2000"/>
    <d v="2019-12-23T00:00:00"/>
    <d v="2019-11-15T00:00:00"/>
    <s v="簡単決済"/>
    <s v="荒川亮"/>
    <n v="35550"/>
    <s v="2019/11"/>
    <s v="2019/11"/>
    <x v="59"/>
  </r>
  <r>
    <d v="2019-11-10T00:00:00"/>
    <s v="■バービー人形　MATTELINC　1958　中古■"/>
    <s v="済"/>
    <x v="1"/>
    <n v="3000"/>
    <n v="2"/>
    <n v="3"/>
    <n v="6000"/>
    <m/>
    <m/>
    <m/>
    <m/>
    <m/>
    <m/>
    <m/>
    <n v="6600"/>
    <n v="750"/>
    <d v="2019-12-23T00:00:00"/>
    <d v="2019-11-15T00:00:00"/>
    <s v="簡単決済"/>
    <s v="板倉正道"/>
    <n v="7350"/>
    <s v="2019/11"/>
    <s v="2019/11"/>
    <x v="59"/>
  </r>
  <r>
    <d v="2019-11-17T00:00:00"/>
    <s v="■THRIVE　MD-435　つかみもみマッサージャー　中古■"/>
    <m/>
    <x v="9"/>
    <n v="2300"/>
    <n v="3"/>
    <n v="2"/>
    <n v="4200"/>
    <m/>
    <m/>
    <m/>
    <m/>
    <m/>
    <m/>
    <m/>
    <m/>
    <m/>
    <m/>
    <m/>
    <m/>
    <m/>
    <n v="0"/>
    <s v="2019/11"/>
    <s v=""/>
    <x v="1"/>
  </r>
  <r>
    <d v="2019-11-17T00:00:00"/>
    <s v="■加湿イオン発生機　プラズマクラスター　シャープ　IG-EK100　ホワイト　未使用■"/>
    <s v="済"/>
    <x v="0"/>
    <n v="1650"/>
    <n v="3"/>
    <n v="2"/>
    <n v="11000"/>
    <m/>
    <m/>
    <m/>
    <m/>
    <m/>
    <m/>
    <m/>
    <n v="7700"/>
    <n v="1300"/>
    <d v="2019-12-23T00:00:00"/>
    <d v="2019-11-23T00:00:00"/>
    <s v="簡単決済"/>
    <s v="佐藤英嗣"/>
    <n v="9000"/>
    <s v="2019/11"/>
    <s v="2019/11"/>
    <x v="58"/>
  </r>
  <r>
    <d v="2019-11-17T00:00:00"/>
    <s v="■トルソー　女性用　ニューキプリス　A体型　9AR-R　東京キイヤ　中古■"/>
    <s v="済"/>
    <x v="7"/>
    <n v="1500"/>
    <n v="3"/>
    <n v="2"/>
    <n v="15000"/>
    <m/>
    <m/>
    <m/>
    <m/>
    <m/>
    <m/>
    <m/>
    <n v="16500"/>
    <n v="8415"/>
    <d v="2019-12-23T00:00:00"/>
    <d v="2019-12-05T00:00:00"/>
    <s v="簡単決済"/>
    <s v="佐川洋子"/>
    <n v="24915"/>
    <s v="2019/11"/>
    <s v="2019/12"/>
    <x v="89"/>
  </r>
  <r>
    <d v="2019-11-17T00:00:00"/>
    <s v="■LOUIS　VUITTON　ルイヴィトン　長財布　モノグラム　デニム　ジッピー　ウォレット　ビンテージ　廃盤品　中古■"/>
    <m/>
    <x v="5"/>
    <n v="16500"/>
    <n v="3"/>
    <n v="2"/>
    <n v="30000"/>
    <m/>
    <m/>
    <m/>
    <m/>
    <m/>
    <m/>
    <m/>
    <m/>
    <m/>
    <m/>
    <m/>
    <m/>
    <m/>
    <n v="0"/>
    <s v="2019/11"/>
    <s v=""/>
    <x v="1"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x v="1"/>
  </r>
  <r>
    <d v="2019-11-17T00:00:00"/>
    <s v="■レコードプレーヤー　テクニクス　Technics　SL-1200MK4　中古　現状渡し■"/>
    <s v="済"/>
    <x v="10"/>
    <n v="8800"/>
    <n v="3"/>
    <n v="2"/>
    <n v="35000"/>
    <m/>
    <m/>
    <m/>
    <m/>
    <m/>
    <m/>
    <m/>
    <n v="39600"/>
    <n v="2000"/>
    <d v="2019-12-23T00:00:00"/>
    <d v="2019-11-21T00:00:00"/>
    <s v="簡単決済"/>
    <s v="リンネム"/>
    <n v="41600"/>
    <s v="2019/11"/>
    <s v="2019/11"/>
    <x v="62"/>
  </r>
  <r>
    <d v="2019-11-17T00:00:00"/>
    <s v="■ZOOM　Power　Drive　パワードライブ　PD-01　中古　動作確認済■"/>
    <s v="済"/>
    <x v="10"/>
    <n v="500"/>
    <n v="2"/>
    <n v="3"/>
    <n v="7000"/>
    <m/>
    <m/>
    <m/>
    <m/>
    <m/>
    <m/>
    <m/>
    <n v="8525"/>
    <n v="1050"/>
    <d v="2020-02-20T00:00:00"/>
    <d v="2020-01-15T00:00:00"/>
    <s v="簡単決済"/>
    <s v="下村公作"/>
    <n v="9575"/>
    <s v="2019/11"/>
    <s v="2020/1"/>
    <x v="95"/>
  </r>
  <r>
    <d v="2019-11-17T00:00:00"/>
    <s v="■モーリス　エレアコ　MR-401　TS　中古■"/>
    <s v="店売り"/>
    <x v="10"/>
    <n v="500"/>
    <n v="2"/>
    <n v="3"/>
    <n v="9000"/>
    <m/>
    <m/>
    <m/>
    <m/>
    <m/>
    <m/>
    <m/>
    <m/>
    <m/>
    <m/>
    <m/>
    <m/>
    <m/>
    <n v="0"/>
    <s v="2019/11"/>
    <s v=""/>
    <x v="1"/>
  </r>
  <r>
    <d v="2019-11-17T00:00:00"/>
    <s v="■オーディオ　MIDI　インターフェイス　CREATIVE　E-MU　0404　USB　中古　動作不明■"/>
    <s v="済"/>
    <x v="10"/>
    <n v="0"/>
    <n v="2"/>
    <n v="3"/>
    <n v="4500"/>
    <m/>
    <m/>
    <m/>
    <m/>
    <m/>
    <m/>
    <m/>
    <n v="4950"/>
    <n v="1300"/>
    <d v="2019-12-23T00:00:00"/>
    <d v="2019-11-23T00:00:00"/>
    <s v="簡単決済"/>
    <s v="鈴木康弘"/>
    <n v="6250"/>
    <s v="2019/11"/>
    <s v="2019/11"/>
    <x v="58"/>
  </r>
  <r>
    <d v="2019-11-20T00:00:00"/>
    <s v="■サマンサ・タバサ　長財布　Samantha　Thavasa　ヒョウ柄　未使用■"/>
    <s v="済"/>
    <x v="5"/>
    <n v="1500"/>
    <n v="3"/>
    <n v="2"/>
    <n v="4700"/>
    <m/>
    <m/>
    <m/>
    <m/>
    <m/>
    <m/>
    <m/>
    <n v="5170"/>
    <n v="1050"/>
    <d v="2020-07-20T00:00:00"/>
    <d v="2020-06-29T00:00:00"/>
    <s v="簡単決済"/>
    <s v="一郷久美子"/>
    <n v="6220"/>
    <s v="2019/11"/>
    <s v="2020/6"/>
    <x v="128"/>
  </r>
  <r>
    <d v="2019-11-20T00:00:00"/>
    <s v="■電気まほうびん　象印　優湯生　2.2L　CV-EA22　2012年式　未使用■"/>
    <s v="店売り"/>
    <x v="0"/>
    <n v="1500"/>
    <n v="3"/>
    <n v="2"/>
    <n v="8000"/>
    <n v="5000"/>
    <m/>
    <m/>
    <m/>
    <m/>
    <m/>
    <m/>
    <m/>
    <m/>
    <m/>
    <m/>
    <m/>
    <m/>
    <n v="0"/>
    <s v="2019/11"/>
    <s v=""/>
    <x v="1"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x v="1"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x v="1"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x v="1"/>
  </r>
  <r>
    <d v="2019-11-20T00:00:00"/>
    <s v="■ル・クルーゼ　エスプレッソ　カップ＆ソーサー　2客セット　未使用■_x000a_"/>
    <s v="済"/>
    <x v="7"/>
    <n v="1100"/>
    <n v="3"/>
    <n v="2"/>
    <n v="4500"/>
    <n v="3500"/>
    <m/>
    <m/>
    <m/>
    <m/>
    <m/>
    <m/>
    <n v="4620"/>
    <n v="1050"/>
    <d v="2020-05-14T00:00:00"/>
    <d v="2020-05-14T00:00:00"/>
    <s v="銀行振込"/>
    <s v="伊達優"/>
    <n v="5670"/>
    <s v="2019/11"/>
    <s v="2020/5"/>
    <x v="129"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x v="1"/>
  </r>
  <r>
    <d v="2019-11-20T00:00:00"/>
    <s v="■Titleist ドライバー　ヘッド　VG3/9.5　シャフト　VG60　フレックスS　中古■"/>
    <s v="済"/>
    <x v="6"/>
    <n v="2000"/>
    <n v="2"/>
    <n v="3"/>
    <n v="14000"/>
    <n v="11000"/>
    <m/>
    <m/>
    <m/>
    <m/>
    <m/>
    <m/>
    <n v="12100"/>
    <n v="2000"/>
    <d v="2020-07-20T00:00:00"/>
    <d v="2020-06-09T00:00:00"/>
    <s v="簡単決済"/>
    <s v="佐藤輝典"/>
    <n v="14100"/>
    <s v="2019/11"/>
    <s v="2020/6"/>
    <x v="130"/>
  </r>
  <r>
    <d v="2019-11-20T00:00:00"/>
    <s v="■タッピングランマー　三笠産業　MTR-40FA　建設機械　引き取り又は運送会社の手配をお願いします■"/>
    <s v="済"/>
    <x v="8"/>
    <n v="37000"/>
    <n v="2"/>
    <n v="3"/>
    <n v="70000"/>
    <m/>
    <m/>
    <m/>
    <m/>
    <m/>
    <m/>
    <m/>
    <n v="79200"/>
    <n v="0"/>
    <d v="2019-11-26T00:00:00"/>
    <d v="2019-11-30T00:00:00"/>
    <s v="銀行振込"/>
    <s v="鈴木まこと"/>
    <n v="79200"/>
    <s v="2019/11"/>
    <s v="2019/11"/>
    <x v="76"/>
  </r>
  <r>
    <d v="2019-11-20T00:00:00"/>
    <s v="■ヘルメット　agv　K-3　SV　ボッロ46　Bluetoothインカム付き（LX-B2)　アジアンフィット　Lサイズ　中古　キズ少ない■"/>
    <s v="済"/>
    <x v="11"/>
    <n v="12100"/>
    <n v="2"/>
    <n v="3"/>
    <n v="25000"/>
    <m/>
    <m/>
    <m/>
    <m/>
    <m/>
    <m/>
    <m/>
    <n v="27500"/>
    <n v="2000"/>
    <d v="2020-06-23T00:00:00"/>
    <d v="2020-05-11T00:00:00"/>
    <s v="簡単決済"/>
    <s v="吉田颯志"/>
    <n v="29500"/>
    <s v="2019/11"/>
    <s v="2020/5"/>
    <x v="131"/>
  </r>
  <r>
    <d v="2019-11-20T00:00:00"/>
    <s v="■美品 クリナップ キッチン さくら流し台 K4B-180MR 中古 引き取り又は運送会社の手配をお願いします■"/>
    <s v="店売り"/>
    <x v="7"/>
    <n v="10000"/>
    <n v="2"/>
    <n v="3"/>
    <n v="35800"/>
    <m/>
    <m/>
    <m/>
    <m/>
    <m/>
    <m/>
    <m/>
    <m/>
    <m/>
    <m/>
    <m/>
    <m/>
    <m/>
    <n v="0"/>
    <s v="2019/11"/>
    <s v=""/>
    <x v="1"/>
  </r>
  <r>
    <d v="2019-11-05T00:00:00"/>
    <s v="■日立　コードレスドライバドリル　DB3DL2　3.6V　未使用■"/>
    <m/>
    <x v="8"/>
    <n v="4000"/>
    <n v="2"/>
    <n v="3"/>
    <n v="9500"/>
    <m/>
    <m/>
    <m/>
    <m/>
    <m/>
    <m/>
    <m/>
    <n v="10450"/>
    <n v="1300"/>
    <d v="2019-12-23T00:00:00"/>
    <d v="2019-11-17T00:00:00"/>
    <s v="簡単決済"/>
    <s v="小室隼人 "/>
    <n v="11750"/>
    <s v="2019/11"/>
    <s v="2019/11"/>
    <x v="53"/>
  </r>
  <r>
    <d v="2019-11-05T00:00:00"/>
    <s v=" ■フットジョイ　94827J　レディースゴルフシューズ　未使用■"/>
    <s v="済"/>
    <x v="6"/>
    <n v="2200"/>
    <n v="2"/>
    <n v="3"/>
    <n v="6000"/>
    <m/>
    <m/>
    <m/>
    <m/>
    <m/>
    <m/>
    <m/>
    <n v="6600"/>
    <n v="1300"/>
    <d v="2019-12-23T00:00:00"/>
    <d v="2019-11-18T00:00:00"/>
    <s v="簡単決済"/>
    <s v="依田高宏"/>
    <n v="7900"/>
    <s v="2019/11"/>
    <s v="2019/11"/>
    <x v="132"/>
  </r>
  <r>
    <d v="2019-11-20T00:00:00"/>
    <s v="■モンベル　mont-bell　ダウンパンツ　ひざ下丈　スペリオダウンニーロングパンツ　1101473　S　黒　中古■"/>
    <s v="店売り"/>
    <x v="6"/>
    <n v="1100"/>
    <n v="2"/>
    <n v="3"/>
    <n v="6000"/>
    <m/>
    <m/>
    <m/>
    <m/>
    <m/>
    <m/>
    <m/>
    <m/>
    <m/>
    <m/>
    <m/>
    <m/>
    <m/>
    <n v="0"/>
    <s v="2019/11"/>
    <s v=""/>
    <x v="1"/>
  </r>
  <r>
    <d v="2019-11-20T00:00:00"/>
    <s v="■エンジニアブーツ バイクブーツ Sendra センドラ ミドル メンズ 26cm 中古■"/>
    <s v="済"/>
    <x v="3"/>
    <n v="1100"/>
    <n v="2"/>
    <n v="3"/>
    <n v="5900"/>
    <m/>
    <m/>
    <m/>
    <m/>
    <m/>
    <m/>
    <m/>
    <n v="5500"/>
    <n v="1300"/>
    <d v="2020-03-23T00:00:00"/>
    <d v="2020-02-08T00:00:00"/>
    <s v="簡単決済"/>
    <s v="高原　直純"/>
    <n v="6800"/>
    <s v="2019/11"/>
    <s v="2020/2"/>
    <x v="126"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x v="1"/>
  </r>
  <r>
    <d v="2019-11-20T00:00:00"/>
    <s v="■マキタ　makita　充電式マルチツール　TM30DSH　10.8V　中古■"/>
    <s v="済"/>
    <x v="8"/>
    <n v="5500"/>
    <n v="2"/>
    <n v="3"/>
    <n v="12000"/>
    <m/>
    <m/>
    <m/>
    <m/>
    <m/>
    <m/>
    <m/>
    <n v="13200"/>
    <n v="1300"/>
    <d v="2020-05-21T00:00:00"/>
    <d v="2020-04-20T00:00:00"/>
    <s v="簡単決済"/>
    <s v="田平道男"/>
    <n v="14500"/>
    <s v="2019/11"/>
    <s v="2020/4"/>
    <x v="133"/>
  </r>
  <r>
    <d v="2019-11-20T00:00:00"/>
    <s v="■バズリクソンズ　BUZZ RICKSON'S　ツアージャケット　刺繍　BR11698　サイズ40　未使用■"/>
    <m/>
    <x v="3"/>
    <n v="10000"/>
    <n v="2"/>
    <n v="3"/>
    <n v="30000"/>
    <n v="25000"/>
    <m/>
    <m/>
    <m/>
    <m/>
    <m/>
    <m/>
    <m/>
    <m/>
    <m/>
    <m/>
    <m/>
    <m/>
    <n v="0"/>
    <s v="2019/11"/>
    <s v=""/>
    <x v="1"/>
  </r>
  <r>
    <d v="2019-11-20T00:00:00"/>
    <s v="■未使用　GPSレーダー探知機　セルスター　ASSURA　AR-313EA　3.2インチ液晶■"/>
    <s v="済"/>
    <x v="11"/>
    <n v="3000"/>
    <n v="2"/>
    <n v="3"/>
    <n v="9000"/>
    <m/>
    <m/>
    <m/>
    <m/>
    <m/>
    <m/>
    <m/>
    <n v="8800"/>
    <n v="750"/>
    <d v="2019-12-23T00:00:00"/>
    <d v="2019-11-30T00:00:00"/>
    <s v="簡単決済"/>
    <s v="野村正伸"/>
    <n v="9550"/>
    <s v="2019/11"/>
    <s v="2019/11"/>
    <x v="76"/>
  </r>
  <r>
    <d v="2019-11-22T00:00:00"/>
    <s v="■シングルレバー混合栓　LIXIL　LF-B340SC　未使用■"/>
    <s v="済"/>
    <x v="7"/>
    <n v="1000"/>
    <n v="3"/>
    <n v="2"/>
    <n v="8000"/>
    <m/>
    <m/>
    <m/>
    <m/>
    <m/>
    <m/>
    <m/>
    <n v="8800"/>
    <n v="1300"/>
    <d v="2020-04-22T00:00:00"/>
    <d v="2020-03-30T00:00:00"/>
    <s v="簡単決済"/>
    <s v="大西康孝"/>
    <n v="10100"/>
    <s v="2019/11"/>
    <s v="2020/3"/>
    <x v="134"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x v="1"/>
  </r>
  <r>
    <d v="2019-11-22T00:00:00"/>
    <s v="■トイレ　狭小手洗器　一式セット　INAX　AWL-33(S)-S　床給水・床排水　(丸型)　未使用■"/>
    <s v="済"/>
    <x v="7"/>
    <n v="3000"/>
    <n v="3"/>
    <n v="2"/>
    <n v="16500"/>
    <m/>
    <m/>
    <m/>
    <m/>
    <m/>
    <m/>
    <m/>
    <n v="18150"/>
    <n v="1500"/>
    <d v="2020-05-21T00:00:00"/>
    <d v="2020-04-15T00:00:00"/>
    <s v="簡単決済"/>
    <s v="佐藤光威"/>
    <n v="19650"/>
    <s v="2019/11"/>
    <s v="2020/4"/>
    <x v="65"/>
  </r>
  <r>
    <d v="2019-11-22T00:00:00"/>
    <s v="■流し台用　シングルレバー　混合栓　KVK　KM5081ZTR20　未使用■"/>
    <s v="済"/>
    <x v="7"/>
    <n v="2000"/>
    <n v="3"/>
    <n v="2"/>
    <n v="11000"/>
    <n v="9500"/>
    <n v="8000"/>
    <m/>
    <m/>
    <m/>
    <m/>
    <m/>
    <n v="8800"/>
    <n v="1500"/>
    <d v="2020-03-23T00:00:00"/>
    <d v="2020-02-20T00:00:00"/>
    <s v="簡単決済"/>
    <s v="伊賀文彦"/>
    <n v="10300"/>
    <s v="2019/11"/>
    <s v="2020/2"/>
    <x v="135"/>
  </r>
  <r>
    <d v="2019-11-24T00:00:00"/>
    <s v="■アンティーク　ライティング　ビューロー　中古■"/>
    <s v="済"/>
    <x v="12"/>
    <n v="3000"/>
    <n v="3"/>
    <n v="2"/>
    <n v="70000"/>
    <m/>
    <m/>
    <m/>
    <m/>
    <m/>
    <m/>
    <m/>
    <n v="77000"/>
    <n v="7755"/>
    <d v="2019-12-04T00:00:00"/>
    <d v="2019-12-05T00:00:00"/>
    <s v="銀行振込"/>
    <s v="藤原聡"/>
    <n v="84755"/>
    <s v="2019/11"/>
    <s v="2019/12"/>
    <x v="82"/>
  </r>
  <r>
    <d v="2019-11-24T00:00:00"/>
    <s v="■北海道民芸家具　片袖　木製　机　デスク　和モダン　中古■"/>
    <m/>
    <x v="12"/>
    <m/>
    <n v="3"/>
    <n v="2"/>
    <n v="70000"/>
    <n v="65000"/>
    <n v="47000"/>
    <m/>
    <m/>
    <m/>
    <m/>
    <m/>
    <m/>
    <m/>
    <m/>
    <m/>
    <m/>
    <m/>
    <n v="0"/>
    <s v="2019/11"/>
    <s v=""/>
    <x v="1"/>
  </r>
  <r>
    <d v="2019-11-22T00:00:00"/>
    <s v="■加湿器　超音波式アロマ　raydrop　TH-L38WH　未使用■"/>
    <m/>
    <x v="0"/>
    <n v="1500"/>
    <n v="3"/>
    <n v="2"/>
    <n v="3000"/>
    <m/>
    <m/>
    <m/>
    <m/>
    <m/>
    <m/>
    <m/>
    <m/>
    <m/>
    <m/>
    <m/>
    <m/>
    <m/>
    <n v="0"/>
    <s v="2019/11"/>
    <s v=""/>
    <x v="1"/>
  </r>
  <r>
    <d v="2019-11-22T00:00:00"/>
    <s v="■自動パテ練り機　極東産機　パテブレスPower　Ⅱ　未使用■"/>
    <s v="済"/>
    <x v="8"/>
    <n v="17000"/>
    <n v="3"/>
    <n v="2"/>
    <n v="44000"/>
    <n v="40000"/>
    <n v="34000"/>
    <m/>
    <m/>
    <m/>
    <m/>
    <m/>
    <n v="37400"/>
    <n v="2000"/>
    <d v="2020-04-22T00:00:00"/>
    <d v="2020-03-17T00:00:00"/>
    <s v="簡単決済"/>
    <s v="さくら建築"/>
    <n v="39400"/>
    <s v="2019/11"/>
    <s v="2020/3"/>
    <x v="136"/>
  </r>
  <r>
    <d v="2019-11-22T00:00:00"/>
    <s v="■シングルレバー　混合栓　壁付け　TOTO　TKJ　30URX　未使用■"/>
    <s v="済"/>
    <x v="7"/>
    <n v="3000"/>
    <n v="3"/>
    <n v="2"/>
    <n v="4500"/>
    <m/>
    <m/>
    <m/>
    <m/>
    <m/>
    <m/>
    <m/>
    <n v="4950"/>
    <n v="1050"/>
    <d v="2019-12-23T00:00:00"/>
    <d v="2019-11-29T00:00:00"/>
    <s v="簡単決済"/>
    <s v="太田紀幸"/>
    <n v="6000"/>
    <s v="2019/11"/>
    <s v="2019/11"/>
    <x v="79"/>
  </r>
  <r>
    <d v="2019-11-22T00:00:00"/>
    <s v="■サーモスタット　混合栓　TOTO　TM　290ADZR　未使用■"/>
    <s v="済"/>
    <x v="7"/>
    <m/>
    <n v="3"/>
    <n v="2"/>
    <n v="9000"/>
    <m/>
    <m/>
    <m/>
    <m/>
    <m/>
    <m/>
    <m/>
    <n v="9900"/>
    <n v="1300"/>
    <d v="2019-12-23T00:00:00"/>
    <d v="2019-12-10T00:00:00"/>
    <s v="簡単決済"/>
    <s v="大宮正彦"/>
    <n v="11200"/>
    <s v="2019/11"/>
    <s v="2019/12"/>
    <x v="89"/>
  </r>
  <r>
    <d v="2019-11-22T00:00:00"/>
    <s v="■未使用　アディダス　adidas　トレーニングシューズ　11questra　26.5cm　サッカー　フットサル　青■"/>
    <s v="済"/>
    <x v="6"/>
    <n v="2400"/>
    <n v="2"/>
    <n v="3"/>
    <n v="4000"/>
    <m/>
    <m/>
    <m/>
    <m/>
    <m/>
    <m/>
    <m/>
    <n v="4400"/>
    <n v="1050"/>
    <d v="2020-01-22T00:00:00"/>
    <d v="2020-01-11T00:00:00"/>
    <s v="簡単決済"/>
    <s v="渡辺忠輝"/>
    <n v="5450"/>
    <s v="2019/11"/>
    <s v="2020/1"/>
    <x v="47"/>
  </r>
  <r>
    <d v="2019-11-22T00:00:00"/>
    <s v="■KENWOOD　ケンウッド　特定小電力トランシーバー　UBZ-LG11　2台セット　中古■"/>
    <s v="店売り"/>
    <x v="1"/>
    <n v="1000"/>
    <n v="2"/>
    <n v="3"/>
    <n v="8000"/>
    <m/>
    <m/>
    <m/>
    <m/>
    <m/>
    <m/>
    <m/>
    <m/>
    <m/>
    <m/>
    <m/>
    <m/>
    <m/>
    <n v="0"/>
    <s v="2019/11"/>
    <s v=""/>
    <x v="1"/>
  </r>
  <r>
    <d v="2019-11-22T00:00:00"/>
    <s v="■未使用　ふとん乾燥機　三菱　MITSUBISHI　AD-X50-W　ホワイト■"/>
    <s v="済"/>
    <x v="0"/>
    <n v="1500"/>
    <n v="2"/>
    <n v="3"/>
    <n v="4000"/>
    <m/>
    <m/>
    <m/>
    <m/>
    <m/>
    <m/>
    <m/>
    <n v="4400"/>
    <n v="1300"/>
    <d v="2020-01-22T00:00:00"/>
    <d v="2019-12-27T00:00:00"/>
    <s v="簡単決済"/>
    <s v="高木健太郎"/>
    <n v="5700"/>
    <s v="2019/11"/>
    <s v="2019/12"/>
    <x v="101"/>
  </r>
  <r>
    <d v="2019-11-22T00:00:00"/>
    <s v="■未使用　ふとんクリーナー　HC-350　エコワン　ケアウィンネオ　UV寝具用掃除機　ベージュ■"/>
    <m/>
    <x v="0"/>
    <n v="3000"/>
    <n v="2"/>
    <n v="3"/>
    <n v="9500"/>
    <m/>
    <m/>
    <m/>
    <m/>
    <m/>
    <m/>
    <m/>
    <m/>
    <m/>
    <m/>
    <m/>
    <m/>
    <m/>
    <n v="0"/>
    <s v="2019/11"/>
    <s v=""/>
    <x v="1"/>
  </r>
  <r>
    <d v="2019-11-22T00:00:00"/>
    <s v="■未使用　ハンディクリーナー　コードレス　Panasonic　パナソニック　MC-B20JP-A　充電式掃除機■"/>
    <s v="済"/>
    <x v="0"/>
    <n v="3850"/>
    <n v="2"/>
    <n v="3"/>
    <n v="8000"/>
    <n v="6000"/>
    <m/>
    <m/>
    <m/>
    <m/>
    <m/>
    <m/>
    <n v="6600"/>
    <n v="1050"/>
    <d v="2020-02-20T00:00:00"/>
    <d v="2020-01-29T00:00:00"/>
    <s v="簡単決済"/>
    <s v="杉沼康彦"/>
    <n v="7650"/>
    <s v="2019/11"/>
    <s v="2020/1"/>
    <x v="137"/>
  </r>
  <r>
    <d v="2019-11-22T00:00:00"/>
    <s v="■レッドウィング　REDWING　ベックマンオックスフォード　9042　9D　メンズ■"/>
    <m/>
    <x v="3"/>
    <n v="16124"/>
    <n v="2"/>
    <n v="3"/>
    <n v="20000"/>
    <m/>
    <m/>
    <m/>
    <m/>
    <m/>
    <m/>
    <m/>
    <m/>
    <m/>
    <m/>
    <m/>
    <m/>
    <m/>
    <n v="0"/>
    <s v="2019/11"/>
    <s v=""/>
    <x v="1"/>
  </r>
  <r>
    <d v="2019-11-22T00:00:00"/>
    <s v="■VANS　ヴァンズ　クラシックスクールハイ　ハイカットスニーカー　27.5　デニム素材　ブリーチ加工　中古■"/>
    <s v="済"/>
    <x v="3"/>
    <n v="880"/>
    <n v="2"/>
    <n v="3"/>
    <n v="3000"/>
    <m/>
    <m/>
    <m/>
    <m/>
    <m/>
    <m/>
    <m/>
    <n v="3300"/>
    <n v="1050"/>
    <d v="2020-04-22T00:00:00"/>
    <d v="2020-03-16T00:00:00"/>
    <s v="簡単決済"/>
    <s v="伊藤大輔"/>
    <n v="4350"/>
    <s v="2019/11"/>
    <s v="2020/3"/>
    <x v="138"/>
  </r>
  <r>
    <d v="2019-11-22T00:00:00"/>
    <s v="■未使用　ポータブルDVDプレーヤー　SE160S　15.6インチ　SELLING　セリング■"/>
    <s v="済"/>
    <x v="0"/>
    <n v="8800"/>
    <n v="2"/>
    <n v="3"/>
    <n v="16800"/>
    <m/>
    <m/>
    <m/>
    <m/>
    <m/>
    <m/>
    <m/>
    <n v="18480"/>
    <n v="1300"/>
    <d v="2020-05-21T00:00:00"/>
    <d v="2020-04-08T00:00:00"/>
    <s v="簡単決済"/>
    <s v="枝重明"/>
    <n v="19780"/>
    <s v="2019/11"/>
    <s v="2020/4"/>
    <x v="139"/>
  </r>
  <r>
    <d v="2019-11-24T00:00:00"/>
    <s v="■FORUM　スノーボードブーツ　recon　BOA　メンズ　US10　中古■"/>
    <s v="済"/>
    <x v="6"/>
    <n v="0"/>
    <n v="3"/>
    <n v="2"/>
    <n v="5000"/>
    <m/>
    <m/>
    <m/>
    <m/>
    <m/>
    <m/>
    <m/>
    <n v="5500"/>
    <n v="1050"/>
    <d v="2020-01-22T00:00:00"/>
    <d v="2019-12-04T00:00:00"/>
    <s v="簡単決済"/>
    <s v="Muhammad AdibBaharuddin（ムハマドアディブバハルディン）"/>
    <n v="6550"/>
    <s v="2019/11"/>
    <s v="2019/12"/>
    <x v="76"/>
  </r>
  <r>
    <d v="2019-11-26T00:00:00"/>
    <s v="■背負動力噴霧器　丸山製作所　KS1300　未使用■"/>
    <s v="済"/>
    <x v="8"/>
    <n v="5500"/>
    <n v="3"/>
    <n v="2"/>
    <n v="16000"/>
    <m/>
    <m/>
    <m/>
    <m/>
    <m/>
    <m/>
    <m/>
    <n v="17600"/>
    <n v="3000"/>
    <d v="2020-01-22T00:00:00"/>
    <d v="2019-12-30T00:00:00"/>
    <s v="簡単決済"/>
    <s v="本田由彦"/>
    <n v="20600"/>
    <s v="2019/11"/>
    <s v="2019/12"/>
    <x v="49"/>
  </r>
  <r>
    <d v="2019-11-24T00:00:00"/>
    <s v="■一輪車　ブリジストン　BRIDGESTONE　スケアクロウ　SCW14　未使用■"/>
    <s v="済"/>
    <x v="6"/>
    <n v="1100"/>
    <n v="3"/>
    <n v="2"/>
    <n v="4300"/>
    <m/>
    <m/>
    <m/>
    <m/>
    <m/>
    <m/>
    <m/>
    <n v="3630"/>
    <n v="2000"/>
    <d v="2020-05-21T00:00:00"/>
    <d v="2020-04-05T00:00:00"/>
    <s v="簡単決済"/>
    <s v="岡本英里"/>
    <n v="5630"/>
    <s v="2019/11"/>
    <s v="2020/4"/>
    <x v="20"/>
  </r>
  <r>
    <d v="2019-11-24T00:00:00"/>
    <s v="■高圧洗浄機　ケルヒャー　JTK25　未使用■"/>
    <s v="店売り"/>
    <x v="7"/>
    <n v="4000"/>
    <n v="3"/>
    <n v="2"/>
    <n v="9400"/>
    <m/>
    <m/>
    <m/>
    <m/>
    <m/>
    <m/>
    <m/>
    <m/>
    <m/>
    <m/>
    <m/>
    <m/>
    <m/>
    <n v="0"/>
    <s v="2019/11"/>
    <s v=""/>
    <x v="1"/>
  </r>
  <r>
    <d v="2019-11-24T00:00:00"/>
    <s v="■家庭用高圧洗浄機　ケルヒャー　K2　ホームキット　未使用■"/>
    <s v="済"/>
    <x v="7"/>
    <n v="6600"/>
    <n v="3"/>
    <n v="2"/>
    <n v="12000"/>
    <m/>
    <m/>
    <m/>
    <m/>
    <m/>
    <m/>
    <m/>
    <n v="13200"/>
    <n v="2000"/>
    <d v="2019-12-23T00:00:00"/>
    <d v="2019-12-10T00:00:00"/>
    <s v="簡単決済"/>
    <s v="黒田墓祐"/>
    <n v="15200"/>
    <s v="2019/11"/>
    <s v="2019/12"/>
    <x v="111"/>
  </r>
  <r>
    <d v="2019-11-24T00:00:00"/>
    <s v="■コーヒー碗皿ペアー　ノリタケ　ドット柄　中古■"/>
    <m/>
    <x v="7"/>
    <n v="500"/>
    <n v="3"/>
    <n v="2"/>
    <n v="3000"/>
    <n v="2500"/>
    <m/>
    <m/>
    <m/>
    <m/>
    <m/>
    <m/>
    <m/>
    <m/>
    <m/>
    <m/>
    <m/>
    <m/>
    <n v="0"/>
    <s v="2019/11"/>
    <s v=""/>
    <x v="1"/>
  </r>
  <r>
    <d v="2019-11-24T00:00:00"/>
    <s v="■スーパーラインフィルター　LSF　150B　ORION　オリオン　未使用■"/>
    <m/>
    <x v="14"/>
    <m/>
    <n v="3"/>
    <n v="2"/>
    <n v="15000"/>
    <n v="10000"/>
    <m/>
    <m/>
    <m/>
    <m/>
    <m/>
    <m/>
    <m/>
    <m/>
    <m/>
    <m/>
    <m/>
    <m/>
    <n v="0"/>
    <s v="2019/11"/>
    <s v=""/>
    <x v="1"/>
  </r>
  <r>
    <d v="2019-11-24T00:00:00"/>
    <s v="■フラッシュバルブ　TOTO　T-60PF　不凍結　小便器洗浄弁13　未使用■_x000a_"/>
    <s v="済"/>
    <x v="7"/>
    <n v="1100"/>
    <n v="3"/>
    <n v="2"/>
    <n v="4700"/>
    <m/>
    <m/>
    <m/>
    <m/>
    <m/>
    <m/>
    <m/>
    <n v="5170"/>
    <n v="750"/>
    <d v="2020-01-22T00:00:00"/>
    <d v="2019-12-10T00:00:00"/>
    <s v="簡単決済"/>
    <s v="二戸隆治"/>
    <n v="5920"/>
    <s v="2019/11"/>
    <s v="2019/12"/>
    <x v="111"/>
  </r>
  <r>
    <d v="2019-11-26T00:00:00"/>
    <s v="■蛇口　カラー万能ホーム水栓　KAKUDAI　7015FBP-13　ブロンズ　未使用■_x000a_"/>
    <s v="済"/>
    <x v="7"/>
    <m/>
    <n v="3"/>
    <n v="2"/>
    <n v="3400"/>
    <m/>
    <m/>
    <m/>
    <m/>
    <m/>
    <m/>
    <m/>
    <n v="3740"/>
    <n v="750"/>
    <d v="2019-12-23T00:00:00"/>
    <d v="2019-12-22T00:00:00"/>
    <s v="簡単決済"/>
    <s v="浜行陽"/>
    <n v="4490"/>
    <s v="2019/11"/>
    <s v="2019/12"/>
    <x v="60"/>
  </r>
  <r>
    <d v="2019-11-26T00:00:00"/>
    <s v="■蛇口　カラー　万能ホーム水栓　KAKUDAI　7060FBP-13　未使用■"/>
    <m/>
    <x v="7"/>
    <m/>
    <n v="3"/>
    <n v="2"/>
    <n v="4000"/>
    <m/>
    <m/>
    <m/>
    <m/>
    <m/>
    <m/>
    <m/>
    <m/>
    <m/>
    <m/>
    <m/>
    <m/>
    <m/>
    <n v="0"/>
    <s v="2019/11"/>
    <s v=""/>
    <x v="1"/>
  </r>
  <r>
    <d v="2019-11-24T00:00:00"/>
    <s v="■ラオコーン半身像　西洋彫刻　デッサン　美術　オブジェ　古代ギリシャ　中古■"/>
    <s v="済"/>
    <x v="4"/>
    <n v="1700"/>
    <n v="2"/>
    <n v="3"/>
    <n v="9500"/>
    <m/>
    <m/>
    <m/>
    <m/>
    <m/>
    <m/>
    <m/>
    <n v="10450"/>
    <n v="5000"/>
    <d v="2020-01-22T00:00:00"/>
    <d v="2019-12-24T00:00:00"/>
    <s v="簡単決済"/>
    <s v=" 藁谷収"/>
    <n v="15450"/>
    <s v="2019/11"/>
    <s v="2019/12"/>
    <x v="46"/>
  </r>
  <r>
    <d v="2019-12-01T00:00:00"/>
    <s v="■井戸ポンプ　手押しポンプ　川本　DRAGON PUMP　レトロ　古民具　オブジェ　中古■"/>
    <s v="済"/>
    <x v="4"/>
    <n v="0"/>
    <n v="2"/>
    <n v="3"/>
    <n v="6000"/>
    <m/>
    <m/>
    <m/>
    <m/>
    <m/>
    <m/>
    <m/>
    <n v="6600"/>
    <n v="2000"/>
    <d v="2019-12-23T00:00:00"/>
    <d v="2019-12-18T00:00:00"/>
    <s v="簡単決済"/>
    <s v="高橋初哉"/>
    <n v="8600"/>
    <s v="2019/12"/>
    <s v="2019/12"/>
    <x v="140"/>
  </r>
  <r>
    <d v="2019-11-24T00:00:00"/>
    <s v="■マウンテンバイク　LTS2　26インチ　フレームサイズ　約470㎜　中古　引き取り歓迎■"/>
    <m/>
    <x v="6"/>
    <m/>
    <n v="2"/>
    <n v="3"/>
    <n v="70000"/>
    <n v="60000"/>
    <n v="57000"/>
    <m/>
    <m/>
    <m/>
    <m/>
    <m/>
    <m/>
    <m/>
    <m/>
    <m/>
    <m/>
    <m/>
    <n v="0"/>
    <s v="2019/11"/>
    <s v=""/>
    <x v="1"/>
  </r>
  <r>
    <d v="2019-11-24T00:00:00"/>
    <s v="■標準ローラーチェーン　KCM40　240LINKS　加賀工業製 開封未使用品■"/>
    <m/>
    <x v="8"/>
    <m/>
    <n v="2"/>
    <n v="3"/>
    <n v="6000"/>
    <m/>
    <m/>
    <m/>
    <m/>
    <m/>
    <m/>
    <m/>
    <m/>
    <m/>
    <m/>
    <m/>
    <m/>
    <m/>
    <n v="0"/>
    <s v="2019/11"/>
    <s v=""/>
    <x v="1"/>
  </r>
  <r>
    <d v="2019-11-24T00:00:00"/>
    <s v="■12弦　アコースティックギター　Lumber　ランバー　中古■000474"/>
    <s v="済"/>
    <x v="10"/>
    <n v="1500"/>
    <n v="2"/>
    <n v="3"/>
    <n v="10000"/>
    <m/>
    <m/>
    <m/>
    <m/>
    <m/>
    <m/>
    <m/>
    <n v="11000"/>
    <n v="2000"/>
    <d v="2020-03-23T00:00:00"/>
    <d v="2020-03-03T00:00:00"/>
    <s v="簡単決済"/>
    <s v="内町悟"/>
    <n v="13000"/>
    <s v="2019/11"/>
    <s v="2020/3"/>
    <x v="141"/>
  </r>
  <r>
    <d v="2019-11-26T00:00:00"/>
    <s v="■ビルドイン　3口IHシングルオールメタル　クッキングヒーター　パナソニック　CH-MRS56W　JG　AC200V　未使用■000365"/>
    <s v="済"/>
    <x v="7"/>
    <n v="11000"/>
    <n v="2"/>
    <n v="3"/>
    <n v="70000"/>
    <m/>
    <m/>
    <m/>
    <m/>
    <m/>
    <m/>
    <m/>
    <n v="99000"/>
    <n v="3000"/>
    <d v="2020-03-23T00:00:00"/>
    <d v="2020-02-28T00:00:00"/>
    <s v="簡単決済"/>
    <s v="佐藤栄臣"/>
    <n v="102000"/>
    <s v="2019/11"/>
    <s v="2020/2"/>
    <x v="142"/>
  </r>
  <r>
    <d v="2019-11-26T00:00:00"/>
    <s v="■リール　ダイワ　REVROS　15レブロス　2004H-DH　中古■"/>
    <s v="店売り"/>
    <x v="6"/>
    <n v="1650"/>
    <n v="3"/>
    <n v="2"/>
    <n v="4800"/>
    <m/>
    <m/>
    <m/>
    <m/>
    <m/>
    <m/>
    <m/>
    <m/>
    <m/>
    <m/>
    <m/>
    <m/>
    <m/>
    <n v="0"/>
    <s v="2019/11"/>
    <s v=""/>
    <x v="1"/>
  </r>
  <r>
    <d v="2019-11-26T00:00:00"/>
    <s v="■リール　ダイワ　LEGALIS　18レガリス　LT2500S-XH　中古■_x000a_"/>
    <s v="済"/>
    <x v="6"/>
    <n v="2200"/>
    <n v="3"/>
    <n v="2"/>
    <n v="5500"/>
    <m/>
    <m/>
    <m/>
    <m/>
    <m/>
    <m/>
    <m/>
    <n v="6050"/>
    <n v="750"/>
    <d v="2020-03-23T00:00:00"/>
    <d v="2020-02-03T00:00:00"/>
    <s v="簡単決済"/>
    <s v="高橋哲也"/>
    <n v="6800"/>
    <s v="2019/11"/>
    <s v="2020/2"/>
    <x v="31"/>
  </r>
  <r>
    <d v="2019-11-26T00:00:00"/>
    <s v="■デジタルノギス　Mitutoyo　ミツトヨ　CD-15APX　測定範囲：0～150㎜　器差：±0.02　中古■"/>
    <s v="済"/>
    <x v="8"/>
    <n v="2000"/>
    <n v="3"/>
    <n v="2"/>
    <n v="5000"/>
    <m/>
    <m/>
    <m/>
    <m/>
    <m/>
    <m/>
    <m/>
    <n v="5775"/>
    <n v="750"/>
    <d v="2020-01-22T00:00:00"/>
    <d v="2020-01-04T00:00:00"/>
    <s v="簡単決済"/>
    <s v="ＪＢＳ株式会社"/>
    <n v="6525"/>
    <s v="2019/11"/>
    <s v="2020/1"/>
    <x v="69"/>
  </r>
  <r>
    <d v="2019-11-26T00:00:00"/>
    <s v="■倖田來未　KODA　KUMI　meets　TWEETY　BIRD　折りたたみミラー　未使用　未開封■"/>
    <s v="取り下げ"/>
    <x v="3"/>
    <n v="0"/>
    <n v="3"/>
    <n v="2"/>
    <n v="4500"/>
    <n v="3800"/>
    <m/>
    <m/>
    <m/>
    <m/>
    <m/>
    <m/>
    <m/>
    <m/>
    <m/>
    <m/>
    <m/>
    <m/>
    <n v="0"/>
    <s v="2019/11"/>
    <s v=""/>
    <x v="1"/>
  </r>
  <r>
    <d v="2019-11-26T00:00:00"/>
    <s v="■エアコンプレッサー　ナカトミ　BCP-38　中古　引き取り又は運送会社の手配をお願いします■"/>
    <m/>
    <x v="8"/>
    <n v="4000"/>
    <n v="2"/>
    <n v="3"/>
    <n v="14000"/>
    <m/>
    <m/>
    <m/>
    <m/>
    <m/>
    <m/>
    <m/>
    <m/>
    <m/>
    <m/>
    <m/>
    <m/>
    <m/>
    <n v="0"/>
    <s v="2019/11"/>
    <s v=""/>
    <x v="1"/>
  </r>
  <r>
    <d v="2019-11-26T00:00:00"/>
    <s v="■エアコンプレッサー　マキタ　AC460LX　中古　訳アリ■"/>
    <s v="済"/>
    <x v="8"/>
    <n v="22000"/>
    <n v="2"/>
    <n v="3"/>
    <n v="35000"/>
    <m/>
    <m/>
    <m/>
    <m/>
    <m/>
    <m/>
    <m/>
    <n v="38500"/>
    <n v="3000"/>
    <d v="2019-12-23T00:00:00"/>
    <d v="2019-12-08T00:00:00"/>
    <s v="簡単決済"/>
    <s v="ﾘﾁｮｳ"/>
    <n v="41500"/>
    <s v="2019/11"/>
    <s v="2019/12"/>
    <x v="53"/>
  </r>
  <r>
    <d v="2019-11-26T00:00:00"/>
    <s v="■純金貨幣 天皇陛下御即位 10万円 平成2年発行■"/>
    <s v="店売り"/>
    <x v="13"/>
    <n v="153120"/>
    <n v="2"/>
    <n v="3"/>
    <n v="170000"/>
    <m/>
    <m/>
    <m/>
    <m/>
    <m/>
    <m/>
    <m/>
    <m/>
    <m/>
    <m/>
    <m/>
    <m/>
    <m/>
    <n v="0"/>
    <s v="2019/11"/>
    <s v=""/>
    <x v="1"/>
  </r>
  <r>
    <d v="2019-11-26T00:00:00"/>
    <s v="■鉄筋カッター　NSP-16　エヌ・エス・ピー　中古品　おまけ　差筋アンカー・鉄筋用保護キャップ■"/>
    <s v="店売り"/>
    <x v="8"/>
    <n v="7000"/>
    <n v="2"/>
    <n v="3"/>
    <n v="17000"/>
    <m/>
    <m/>
    <m/>
    <m/>
    <m/>
    <m/>
    <m/>
    <m/>
    <m/>
    <m/>
    <m/>
    <m/>
    <m/>
    <n v="0"/>
    <s v="2019/11"/>
    <s v=""/>
    <x v="1"/>
  </r>
  <r>
    <d v="2019-11-26T00:00:00"/>
    <s v="■マキタ　充電式コンクリートバイブレーター　18V　VR350D　本体のみ　撹拌機　中古■"/>
    <s v="済"/>
    <x v="8"/>
    <n v="7500"/>
    <n v="2"/>
    <n v="3"/>
    <n v="17000"/>
    <m/>
    <m/>
    <m/>
    <m/>
    <m/>
    <m/>
    <m/>
    <n v="18700"/>
    <n v="2000"/>
    <d v="2019-12-04T00:00:00"/>
    <d v="2019-12-04T00:00:00"/>
    <s v="銀行振込"/>
    <s v="大江秀和"/>
    <n v="20700"/>
    <s v="2019/11"/>
    <s v="2019/12"/>
    <x v="72"/>
  </r>
  <r>
    <d v="2019-11-30T00:00:00"/>
    <s v="■10インチ　ポータブルテレビ　HDDレコーダー付き　無線LAN内蔵　パナソニック　プライベート・ビエラ　UN-10T8-K　未使用■"/>
    <s v="済"/>
    <x v="0"/>
    <n v="18000"/>
    <n v="3"/>
    <n v="2"/>
    <n v="22000"/>
    <m/>
    <m/>
    <m/>
    <m/>
    <m/>
    <m/>
    <m/>
    <n v="24750"/>
    <n v="1300"/>
    <d v="2020-01-22T00:00:00"/>
    <d v="2019-12-04T00:00:00"/>
    <s v="簡単決済"/>
    <s v="武藤辰嘉"/>
    <n v="26050"/>
    <s v="2019/11"/>
    <s v="2019/12"/>
    <x v="62"/>
  </r>
  <r>
    <d v="2019-11-30T00:00:00"/>
    <s v="■ヨーロッパ家具調　象嵌　ダイニングテーブル　直径　110㎝　中古■_x000a_"/>
    <s v="店売り"/>
    <x v="7"/>
    <n v="1000"/>
    <n v="3"/>
    <n v="2"/>
    <n v="29000"/>
    <m/>
    <m/>
    <m/>
    <m/>
    <m/>
    <m/>
    <m/>
    <m/>
    <m/>
    <m/>
    <m/>
    <m/>
    <m/>
    <n v="0"/>
    <s v="2019/11"/>
    <s v=""/>
    <x v="1"/>
  </r>
  <r>
    <d v="2019-11-30T00:00:00"/>
    <s v="■加湿　空気清浄機　プラズマクラスター　シャープ　KC-J50-W　2019年式　ホワイト系　未使用■"/>
    <s v="取り下げ"/>
    <x v="0"/>
    <n v="11000"/>
    <n v="3"/>
    <n v="2"/>
    <n v="22000"/>
    <m/>
    <m/>
    <m/>
    <m/>
    <m/>
    <m/>
    <m/>
    <m/>
    <m/>
    <m/>
    <m/>
    <m/>
    <m/>
    <n v="0"/>
    <s v="2019/11"/>
    <s v=""/>
    <x v="1"/>
  </r>
  <r>
    <d v="2019-11-30T00:00:00"/>
    <s v="■全自動エスプレッソマシン　ＤｅLｏｎｇｈｉ　デロンギ　マグニフィカ　ESAM03110S　中古■_x000a_"/>
    <m/>
    <x v="0"/>
    <n v="8400"/>
    <n v="3"/>
    <n v="2"/>
    <n v="32000"/>
    <m/>
    <m/>
    <m/>
    <m/>
    <m/>
    <m/>
    <m/>
    <m/>
    <m/>
    <m/>
    <m/>
    <m/>
    <m/>
    <n v="0"/>
    <s v="2019/11"/>
    <s v=""/>
    <x v="1"/>
  </r>
  <r>
    <d v="2019-11-30T00:00:00"/>
    <s v="■釣り竿　ロッド　バス用　DAIWA　6101LFS　ブラックレーベル　ソフトケース付き　中古■"/>
    <s v="済"/>
    <x v="6"/>
    <n v="3000"/>
    <n v="2"/>
    <n v="3"/>
    <n v="9000"/>
    <n v="7500"/>
    <m/>
    <m/>
    <m/>
    <m/>
    <m/>
    <m/>
    <n v="8250"/>
    <n v="3000"/>
    <d v="2020-06-23T00:00:00"/>
    <d v="2020-06-03T00:00:00"/>
    <s v="簡単決済"/>
    <s v="播本大介"/>
    <n v="11250"/>
    <s v="2019/11"/>
    <s v="2020/6"/>
    <x v="143"/>
  </r>
  <r>
    <d v="2019-11-30T00:00:00"/>
    <s v="■ジャンク マキタ 充電式ハンマドリル HR224D 18V■"/>
    <s v="済"/>
    <x v="8"/>
    <n v="8800"/>
    <n v="2"/>
    <n v="3"/>
    <n v="8000"/>
    <m/>
    <m/>
    <m/>
    <m/>
    <m/>
    <m/>
    <m/>
    <n v="8800"/>
    <n v="1300"/>
    <d v="2020-01-22T00:00:00"/>
    <d v="2019-12-04T00:00:00"/>
    <s v="簡単決済"/>
    <s v="植田保"/>
    <n v="10100"/>
    <s v="2019/11"/>
    <s v="2019/12"/>
    <x v="62"/>
  </r>
  <r>
    <d v="2019-11-30T00:00:00"/>
    <s v="■未使用　マイメロディ加湿器　EAK-2061MY　サンリオ■"/>
    <m/>
    <x v="0"/>
    <n v="2400"/>
    <n v="2"/>
    <n v="3"/>
    <n v="4900"/>
    <m/>
    <m/>
    <m/>
    <m/>
    <m/>
    <m/>
    <m/>
    <m/>
    <m/>
    <m/>
    <m/>
    <m/>
    <m/>
    <n v="0"/>
    <s v="2019/11"/>
    <s v=""/>
    <x v="1"/>
  </r>
  <r>
    <d v="2019-11-30T00:00:00"/>
    <s v="■マイメロディ加湿器　EAK-2061MY　サンリオ　未使用■"/>
    <m/>
    <x v="0"/>
    <n v="0"/>
    <n v="2"/>
    <n v="3"/>
    <n v="4000"/>
    <m/>
    <m/>
    <m/>
    <m/>
    <m/>
    <m/>
    <m/>
    <m/>
    <m/>
    <m/>
    <m/>
    <m/>
    <m/>
    <n v="0"/>
    <s v="2019/11"/>
    <s v=""/>
    <x v="1"/>
  </r>
  <r>
    <d v="2019-11-30T00:00:00"/>
    <s v="■モンベル　mont-bell　ライフジャケット　キッズ用　#1127565　85-125　中古■"/>
    <s v="済"/>
    <x v="6"/>
    <n v="880"/>
    <n v="2"/>
    <n v="3"/>
    <n v="3800"/>
    <m/>
    <m/>
    <m/>
    <m/>
    <m/>
    <m/>
    <m/>
    <n v="4180"/>
    <n v="1050"/>
    <d v="2020-05-21T00:00:00"/>
    <d v="2020-04-20T00:00:00"/>
    <s v="簡単決済"/>
    <s v="鈴木浩章"/>
    <n v="5230"/>
    <s v="2019/11"/>
    <s v="2020/4"/>
    <x v="68"/>
  </r>
  <r>
    <d v="2019-11-30T00:00:00"/>
    <s v="■未使用　捕虫器　MC-8200　屋内用　SURE　石崎電機■"/>
    <s v="済"/>
    <x v="7"/>
    <n v="3000"/>
    <n v="2"/>
    <n v="3"/>
    <n v="13000"/>
    <m/>
    <m/>
    <m/>
    <m/>
    <m/>
    <m/>
    <m/>
    <n v="14300"/>
    <n v="1500"/>
    <d v="2020-01-22T00:00:00"/>
    <d v="2019-12-26T00:00:00"/>
    <s v="簡単決済"/>
    <s v="渡邊昭"/>
    <n v="15800"/>
    <s v="2019/11"/>
    <s v="2019/12"/>
    <x v="60"/>
  </r>
  <r>
    <d v="2019-12-02T00:00:00"/>
    <s v="■ノーマルタイヤ 4本セット クムホ KUMHO 245/40ZR19 2012年製 アルミホイール SHALLEN シャレン 19X9J■S-000346K"/>
    <m/>
    <x v="11"/>
    <n v="55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VW ノーマルタイヤ 4本セット　ピレリ Cinturato P1 205/45R16　2017年製　純正ホイール　フォルクスワーゲン■"/>
    <s v="済"/>
    <x v="11"/>
    <n v="6500"/>
    <n v="2"/>
    <n v="3"/>
    <n v="23800"/>
    <m/>
    <m/>
    <m/>
    <m/>
    <m/>
    <m/>
    <m/>
    <n v="26180"/>
    <n v="5600"/>
    <d v="2020-01-22T00:00:00"/>
    <d v="2019-12-19T00:00:00"/>
    <s v="簡単決済"/>
    <s v="丹藤雄治  "/>
    <n v="31780"/>
    <s v="2019/12"/>
    <s v="2019/12"/>
    <x v="140"/>
  </r>
  <r>
    <d v="2019-12-02T00:00:00"/>
    <s v="■トヨタ クルーガー ノーマルタイヤ 4本セット 225/60R17 2013年製 トヨタ純正ホイール■S-000236K"/>
    <m/>
    <x v="11"/>
    <n v="8000"/>
    <n v="2"/>
    <n v="3"/>
    <n v="20000"/>
    <m/>
    <m/>
    <m/>
    <m/>
    <m/>
    <m/>
    <m/>
    <m/>
    <m/>
    <m/>
    <m/>
    <m/>
    <m/>
    <n v="0"/>
    <s v="2019/12"/>
    <s v=""/>
    <x v="1"/>
  </r>
  <r>
    <d v="2019-12-02T00:00:00"/>
    <s v="■アルミホイール 7JJX17 4本セット ノア等　HONDA CREATIVE STUDIO■S-000360K"/>
    <m/>
    <x v="11"/>
    <n v="400"/>
    <n v="2"/>
    <n v="3"/>
    <n v="7980"/>
    <m/>
    <m/>
    <m/>
    <m/>
    <m/>
    <m/>
    <m/>
    <m/>
    <m/>
    <m/>
    <m/>
    <m/>
    <m/>
    <n v="0"/>
    <s v="2019/12"/>
    <s v=""/>
    <x v="1"/>
  </r>
  <r>
    <d v="2019-12-02T00:00:00"/>
    <s v="■アルミホイール　4本セット　16インチ　BRIDGESTONE　ポテンザ　アドレナリン　SW005　16x6.5J■"/>
    <m/>
    <x v="11"/>
    <n v="5500"/>
    <n v="2"/>
    <n v="3"/>
    <n v="14000"/>
    <m/>
    <m/>
    <m/>
    <m/>
    <m/>
    <m/>
    <m/>
    <m/>
    <m/>
    <m/>
    <m/>
    <m/>
    <m/>
    <n v="0"/>
    <s v="2019/12"/>
    <s v=""/>
    <x v="1"/>
  </r>
  <r>
    <d v="2019-12-01T00:00:00"/>
    <s v="■シングルレバー　混合栓　壁付け　TOTO　TKJ　30URX　2個セット　未使用■"/>
    <s v="済"/>
    <x v="7"/>
    <n v="3000"/>
    <n v="3"/>
    <n v="2"/>
    <n v="9000"/>
    <m/>
    <m/>
    <m/>
    <m/>
    <m/>
    <m/>
    <m/>
    <n v="9900"/>
    <n v="1300"/>
    <d v="2020-01-22T00:00:00"/>
    <d v="2019-12-03T00:00:00"/>
    <s v="簡単決済"/>
    <s v="鈴木一保"/>
    <n v="11200"/>
    <s v="2019/12"/>
    <s v="2019/12"/>
    <x v="64"/>
  </r>
  <r>
    <d v="2019-12-01T00:00:00"/>
    <s v="■コンデンサーマイク audio-technica オーディオ テクニカ AT4040 中古■"/>
    <s v="済"/>
    <x v="10"/>
    <n v="2000"/>
    <n v="3"/>
    <n v="2"/>
    <n v="18000"/>
    <m/>
    <m/>
    <m/>
    <m/>
    <m/>
    <m/>
    <m/>
    <n v="19800"/>
    <n v="1050"/>
    <d v="2019-12-23T00:00:00"/>
    <d v="2019-12-07T00:00:00"/>
    <s v="簡単決済"/>
    <s v="迫田智広"/>
    <n v="20850"/>
    <s v="2019/12"/>
    <s v="2019/12"/>
    <x v="58"/>
  </r>
  <r>
    <d v="2019-12-01T00:00:00"/>
    <s v="■10ch　コンパクトアナログミキサー　BEHRINGER　ベリンガー　XENYX　1002B　中古■"/>
    <s v="済"/>
    <x v="10"/>
    <n v="3000"/>
    <n v="3"/>
    <n v="2"/>
    <n v="8800"/>
    <m/>
    <m/>
    <m/>
    <m/>
    <m/>
    <m/>
    <m/>
    <n v="9680"/>
    <n v="1300"/>
    <d v="2020-01-22T00:00:00"/>
    <d v="2020-01-04T00:00:00"/>
    <s v="簡単決済"/>
    <s v="本郷純哉"/>
    <n v="10980"/>
    <s v="2019/12"/>
    <s v="2020/1"/>
    <x v="49"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x v="1"/>
  </r>
  <r>
    <d v="2019-12-01T00:00:00"/>
    <s v="■手すり　ｲﾝﾃﾘｱ・バー　TOTO　TS134GY9S#NW1　セーフティタイプ　I型　90㎝　(4本ねじ固定)　未使用・未開封■"/>
    <s v="済"/>
    <x v="7"/>
    <n v="300"/>
    <n v="3"/>
    <n v="2"/>
    <n v="4400"/>
    <m/>
    <m/>
    <m/>
    <m/>
    <m/>
    <m/>
    <m/>
    <n v="4840"/>
    <n v="1500"/>
    <d v="2020-01-22T00:00:00"/>
    <d v="2019-12-23T00:00:00"/>
    <s v="簡単決済"/>
    <s v="山田美登利"/>
    <n v="6340"/>
    <s v="2019/12"/>
    <s v="2019/12"/>
    <x v="90"/>
  </r>
  <r>
    <d v="2019-12-02T00:00:00"/>
    <s v="ラチェットコンビネーション　めがねレンチ　セット　Snap－on　SRXRM12㎜・20㎜欠品　8本セット　中古■"/>
    <s v="済"/>
    <x v="8"/>
    <n v="0"/>
    <n v="3"/>
    <n v="2"/>
    <n v="18000"/>
    <m/>
    <m/>
    <m/>
    <m/>
    <m/>
    <m/>
    <m/>
    <n v="19800"/>
    <n v="1050"/>
    <d v="2020-01-22T00:00:00"/>
    <d v="2019-12-11T00:00:00"/>
    <s v="簡単決済"/>
    <s v="南出秀樹"/>
    <n v="20850"/>
    <s v="2019/12"/>
    <s v="2019/12"/>
    <x v="48"/>
  </r>
  <r>
    <d v="2019-12-02T00:00:00"/>
    <s v="■送料無料　KIV　1.25㎜　青　200ｍ　電気機器用　田中電線株式会社　使用品■002004"/>
    <m/>
    <x v="8"/>
    <n v="0"/>
    <n v="3"/>
    <n v="2"/>
    <n v="7000"/>
    <n v="5000"/>
    <m/>
    <m/>
    <m/>
    <m/>
    <m/>
    <m/>
    <m/>
    <m/>
    <m/>
    <m/>
    <m/>
    <m/>
    <n v="0"/>
    <s v="2019/12"/>
    <s v=""/>
    <x v="1"/>
  </r>
  <r>
    <d v="2019-12-02T00:00:00"/>
    <s v="■TOKYO　Disney　RESORT　ギフトパスポート　大人2枚セット　Happiest　Birthday　未使用■"/>
    <s v="店売り"/>
    <x v="13"/>
    <n v="8000"/>
    <n v="3"/>
    <n v="2"/>
    <n v="15000"/>
    <m/>
    <m/>
    <m/>
    <m/>
    <m/>
    <m/>
    <m/>
    <m/>
    <m/>
    <m/>
    <m/>
    <m/>
    <m/>
    <n v="0"/>
    <s v="2019/12"/>
    <s v=""/>
    <x v="1"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x v="1"/>
  </r>
  <r>
    <d v="2019-12-02T00:00:00"/>
    <s v="■クールダイヤ 3兄弟キット ミヤナガ　穴あけジェル使用で水なしでタイル・石板への穴あけが可能■"/>
    <s v="店売り"/>
    <x v="8"/>
    <n v="2200"/>
    <n v="3"/>
    <n v="2"/>
    <n v="6700"/>
    <m/>
    <m/>
    <m/>
    <m/>
    <m/>
    <m/>
    <m/>
    <m/>
    <m/>
    <m/>
    <m/>
    <m/>
    <m/>
    <n v="0"/>
    <s v="2019/12"/>
    <s v=""/>
    <x v="1"/>
  </r>
  <r>
    <d v="2019-12-02T00:00:00"/>
    <s v="■ナットツィスター　セット　8個組　RS3127/8　Ko-Ken　美品■"/>
    <s v="済"/>
    <x v="8"/>
    <n v="0"/>
    <n v="3"/>
    <n v="2"/>
    <n v="8400"/>
    <m/>
    <m/>
    <m/>
    <m/>
    <m/>
    <m/>
    <m/>
    <n v="9240"/>
    <n v="750"/>
    <d v="2020-05-21T00:00:00"/>
    <d v="2020-04-29T00:00:00"/>
    <s v="簡単決済"/>
    <s v="太田正美"/>
    <n v="9990"/>
    <s v="2019/12"/>
    <s v="2020/4"/>
    <x v="144"/>
  </r>
  <r>
    <d v="2019-12-01T00:00:00"/>
    <s v="■ジャンク品　真空ポンプ　ドライポンプ　ORION　オリオン　KHA200-301■"/>
    <s v="済"/>
    <x v="8"/>
    <n v="3500"/>
    <n v="2"/>
    <n v="3"/>
    <n v="10000"/>
    <m/>
    <m/>
    <m/>
    <m/>
    <m/>
    <m/>
    <m/>
    <n v="11000"/>
    <n v="1500"/>
    <d v="2020-08-21T00:00:00"/>
    <d v="2020-07-24T00:00:00"/>
    <s v="簡単決済"/>
    <s v="志賀忠浩"/>
    <n v="12500"/>
    <s v="2019/12"/>
    <s v="2020/7"/>
    <x v="29"/>
  </r>
  <r>
    <d v="2019-12-01T00:00:00"/>
    <s v="■アンティーク 机 デスク 家具　木製 レトロ 北欧風 中古■"/>
    <m/>
    <x v="12"/>
    <n v="3000"/>
    <n v="2"/>
    <n v="3"/>
    <n v="79800"/>
    <n v="65000"/>
    <n v="55000"/>
    <m/>
    <m/>
    <m/>
    <m/>
    <m/>
    <m/>
    <m/>
    <m/>
    <m/>
    <m/>
    <m/>
    <n v="0"/>
    <s v="2019/12"/>
    <s v=""/>
    <x v="1"/>
  </r>
  <r>
    <d v="2019-12-12T00:00:00"/>
    <s v="■マッサージベッド マッサージ用 エステ ベッド 家具 引き取り又は運送会社の手配をお願いします■_x000a_"/>
    <m/>
    <x v="12"/>
    <n v="0"/>
    <n v="2"/>
    <n v="3"/>
    <n v="10000"/>
    <m/>
    <m/>
    <m/>
    <m/>
    <m/>
    <m/>
    <m/>
    <m/>
    <m/>
    <m/>
    <m/>
    <m/>
    <m/>
    <n v="0"/>
    <s v="2019/12"/>
    <s v=""/>
    <x v="1"/>
  </r>
  <r>
    <d v="2019-11-30T00:00:00"/>
    <s v=" ■ TE Connectivity 圧着工具 91558-1■"/>
    <s v="済"/>
    <x v="8"/>
    <n v="2500"/>
    <n v="2"/>
    <n v="3"/>
    <n v="16000"/>
    <m/>
    <m/>
    <m/>
    <m/>
    <m/>
    <m/>
    <m/>
    <n v="17600"/>
    <n v="750"/>
    <d v="2019-12-23T00:00:00"/>
    <d v="2019-11-30T00:00:00"/>
    <s v="簡単決済"/>
    <s v="山口正高"/>
    <n v="18350"/>
    <s v="2019/11"/>
    <s v="2019/11"/>
    <x v="119"/>
  </r>
  <r>
    <d v="2019-12-05T00:00:00"/>
    <s v="■ドリルビット　ヒルティ　HILTI　TE-YX22/92　800㎜　22Φ　#２９３１７７　中古■"/>
    <m/>
    <x v="8"/>
    <n v="1100"/>
    <n v="3"/>
    <n v="2"/>
    <n v="5000"/>
    <m/>
    <m/>
    <m/>
    <m/>
    <m/>
    <m/>
    <m/>
    <m/>
    <m/>
    <m/>
    <m/>
    <m/>
    <m/>
    <n v="0"/>
    <s v="2019/12"/>
    <s v=""/>
    <x v="1"/>
  </r>
  <r>
    <d v="2019-12-05T00:00:00"/>
    <s v="■すき鋏　Navi　ナビ　M6-13　すき目13　中古品■"/>
    <s v="店売り"/>
    <x v="14"/>
    <n v="2600"/>
    <n v="3"/>
    <n v="2"/>
    <n v="8000"/>
    <m/>
    <m/>
    <m/>
    <m/>
    <m/>
    <m/>
    <m/>
    <m/>
    <m/>
    <m/>
    <m/>
    <m/>
    <m/>
    <n v="0"/>
    <s v="2019/12"/>
    <s v=""/>
    <x v="1"/>
  </r>
  <r>
    <d v="2019-12-05T00:00:00"/>
    <s v="■カット用鋏　Navi　LB-675　美容師　理容師　中古■"/>
    <m/>
    <x v="14"/>
    <n v="2600"/>
    <n v="3"/>
    <n v="2"/>
    <n v="10000"/>
    <m/>
    <m/>
    <m/>
    <m/>
    <m/>
    <m/>
    <m/>
    <m/>
    <m/>
    <m/>
    <m/>
    <m/>
    <m/>
    <n v="0"/>
    <s v="2019/12"/>
    <s v=""/>
    <x v="1"/>
  </r>
  <r>
    <d v="2019-12-05T00:00:00"/>
    <s v="■カット用　鋏　ジョーウェル　FCX2-660　右利き用　美容師・理容師　中古■_x000a_"/>
    <s v="済"/>
    <x v="14"/>
    <n v="1700"/>
    <n v="3"/>
    <n v="2"/>
    <n v="15000"/>
    <m/>
    <m/>
    <m/>
    <m/>
    <m/>
    <m/>
    <m/>
    <n v="16500"/>
    <n v="750"/>
    <d v="2020-02-20T00:00:00"/>
    <d v="2020-01-09T00:00:00"/>
    <s v="簡単決済"/>
    <s v="杉山健一"/>
    <n v="17250"/>
    <s v="2019/12"/>
    <s v="2020/1"/>
    <x v="101"/>
  </r>
  <r>
    <d v="2019-12-05T00:00:00"/>
    <s v="■スイングビート　YA-MAN　AYS-35　中古■"/>
    <s v="済"/>
    <x v="9"/>
    <n v="1000"/>
    <n v="3"/>
    <n v="2"/>
    <n v="10000"/>
    <m/>
    <m/>
    <m/>
    <m/>
    <m/>
    <m/>
    <m/>
    <n v="11550"/>
    <n v="1300"/>
    <d v="2019-12-23T00:00:00"/>
    <d v="2019-12-20T00:00:00"/>
    <s v="簡単決済"/>
    <s v="山口哲夫"/>
    <n v="12850"/>
    <s v="2019/12"/>
    <s v="2019/12"/>
    <x v="124"/>
  </r>
  <r>
    <d v="2019-12-09T00:00:00"/>
    <s v="■卓上スライド　丸のこ　日立工機　C8FSB　2000年式　中古■"/>
    <s v="店売り"/>
    <x v="8"/>
    <n v="0"/>
    <n v="3"/>
    <n v="2"/>
    <n v="20000"/>
    <n v="17000"/>
    <m/>
    <m/>
    <m/>
    <m/>
    <m/>
    <m/>
    <m/>
    <m/>
    <m/>
    <m/>
    <m/>
    <m/>
    <n v="0"/>
    <s v="2019/12"/>
    <s v=""/>
    <x v="1"/>
  </r>
  <r>
    <d v="2019-12-05T00:00:00"/>
    <s v="■オークリーサングラス　009206-25　レーダーロック　パス　美品・中古■"/>
    <m/>
    <x v="6"/>
    <n v="7000"/>
    <n v="3"/>
    <n v="2"/>
    <n v="17000"/>
    <m/>
    <m/>
    <m/>
    <m/>
    <m/>
    <m/>
    <m/>
    <m/>
    <m/>
    <m/>
    <m/>
    <m/>
    <m/>
    <n v="0"/>
    <s v="2019/12"/>
    <s v=""/>
    <x v="1"/>
  </r>
  <r>
    <d v="2019-12-03T00:00:00"/>
    <s v="■AVIREX バイカースタイルブーツ　エンジニアブーツ　アヴィレックス　US9　27㎝　中古■"/>
    <s v="店売り"/>
    <x v="3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3T00:00:00"/>
    <s v="■ティンバーランド　メンズ　ブーツ　US9W　27㎝　TB06717B　ソール迷彩　中古美品■"/>
    <s v="済"/>
    <x v="3"/>
    <n v="3000"/>
    <n v="3"/>
    <n v="2"/>
    <n v="10000"/>
    <m/>
    <m/>
    <m/>
    <m/>
    <m/>
    <m/>
    <m/>
    <n v="11000"/>
    <n v="1050"/>
    <d v="2020-05-21T00:00:00"/>
    <d v="2020-04-15T00:00:00"/>
    <s v="簡単決済"/>
    <s v=" 西野入直樹 "/>
    <n v="12050"/>
    <s v="2019/12"/>
    <s v="2020/4"/>
    <x v="145"/>
  </r>
  <r>
    <d v="2019-12-03T00:00:00"/>
    <s v="■PSVita　PCHJ-10022　Wi-Fiモデル　プレイステーション　PlayStation　中古■"/>
    <m/>
    <x v="1"/>
    <n v="5000"/>
    <n v="2"/>
    <n v="3"/>
    <n v="14500"/>
    <m/>
    <m/>
    <m/>
    <m/>
    <m/>
    <m/>
    <m/>
    <m/>
    <m/>
    <m/>
    <m/>
    <m/>
    <m/>
    <n v="0"/>
    <s v="2019/12"/>
    <s v=""/>
    <x v="1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3605"/>
    <d v="2020-06-23T00:00:00"/>
    <d v="2020-06-02T00:00:00"/>
    <s v="簡単決済"/>
    <s v="村松計利"/>
    <n v="110605"/>
    <s v="2019/12"/>
    <s v="2020/6"/>
    <x v="146"/>
  </r>
  <r>
    <d v="2019-12-05T00:00:00"/>
    <s v="■ジムニー　純正ホイール　16インチ　4本セット　16x5.5JJ　スズキ■"/>
    <m/>
    <x v="11"/>
    <n v="2000"/>
    <n v="2"/>
    <n v="3"/>
    <n v="27000"/>
    <m/>
    <m/>
    <m/>
    <m/>
    <m/>
    <m/>
    <m/>
    <m/>
    <m/>
    <m/>
    <m/>
    <m/>
    <m/>
    <n v="0"/>
    <s v="2019/12"/>
    <s v=""/>
    <x v="1"/>
  </r>
  <r>
    <d v="2019-12-03T00:00:00"/>
    <s v="■PSVita　PCH-1100　クリスタルブラック　3G　Wi-Fi　プレイステーション　8GBメモリーカード付　中古■"/>
    <s v="済"/>
    <x v="1"/>
    <n v="1700"/>
    <n v="2"/>
    <n v="3"/>
    <n v="6000"/>
    <m/>
    <m/>
    <m/>
    <m/>
    <m/>
    <m/>
    <m/>
    <n v="6780"/>
    <n v="750"/>
    <d v="2020-03-22T00:00:00"/>
    <d v="2020-02-05T00:00:00"/>
    <s v="簡単決済"/>
    <s v="小窪幸恵"/>
    <n v="7530"/>
    <s v="2019/12"/>
    <s v="2020/2"/>
    <x v="36"/>
  </r>
  <r>
    <d v="2019-12-03T00:00:00"/>
    <s v="■PS3　プレイステーション3　SONY　ソニー　CECH-4000B　250G　クラシックホワイト　中古■"/>
    <m/>
    <x v="1"/>
    <n v="1000"/>
    <n v="2"/>
    <n v="3"/>
    <n v="5500"/>
    <m/>
    <m/>
    <m/>
    <m/>
    <m/>
    <m/>
    <m/>
    <m/>
    <m/>
    <m/>
    <m/>
    <m/>
    <m/>
    <n v="0"/>
    <s v="2019/12"/>
    <s v=""/>
    <x v="1"/>
  </r>
  <r>
    <d v="2019-12-03T00:00:00"/>
    <s v="■バイカー必見　ベルトバックル2点　ハーレーダビッドソン　Ride With the Wind 未使用品■"/>
    <m/>
    <x v="3"/>
    <n v="0"/>
    <n v="2"/>
    <n v="3"/>
    <n v="8000"/>
    <m/>
    <m/>
    <m/>
    <m/>
    <m/>
    <m/>
    <m/>
    <m/>
    <m/>
    <m/>
    <m/>
    <m/>
    <m/>
    <n v="0"/>
    <s v="2019/12"/>
    <s v=""/>
    <x v="1"/>
  </r>
  <r>
    <d v="2019-12-05T00:00:00"/>
    <s v="■ポータブルメモリーナビ　ユピテル　WNL55ML　2019年モデル　12V車専用中古■"/>
    <s v="済"/>
    <x v="11"/>
    <n v="6600"/>
    <n v="2"/>
    <n v="3"/>
    <n v="13000"/>
    <m/>
    <m/>
    <m/>
    <m/>
    <m/>
    <m/>
    <m/>
    <n v="14300"/>
    <n v="750"/>
    <d v="2020-01-22T00:00:00"/>
    <d v="2020-01-11T00:00:00"/>
    <s v="簡単決済"/>
    <s v="鈴木健太"/>
    <n v="15050"/>
    <s v="2019/12"/>
    <s v="2020/1"/>
    <x v="96"/>
  </r>
  <r>
    <d v="2019-12-03T00:00:00"/>
    <s v="■スーパーファミコン　ニンテンドークラシックミニ　任天堂　Nintendo　USB ACアダプター付き　中古■"/>
    <s v="済"/>
    <x v="1"/>
    <n v="7000"/>
    <n v="2"/>
    <n v="3"/>
    <n v="8980"/>
    <m/>
    <m/>
    <m/>
    <m/>
    <m/>
    <m/>
    <m/>
    <n v="7700"/>
    <n v="750"/>
    <d v="2020-01-22T00:00:00"/>
    <d v="2019-12-24T00:00:00"/>
    <s v="簡単決済"/>
    <s v="池田大介"/>
    <n v="8450"/>
    <s v="2019/12"/>
    <s v="2019/12"/>
    <x v="77"/>
  </r>
  <r>
    <d v="2019-12-03T00:00:00"/>
    <s v="■スーパーファミコン　ニンテンドークラシックミニ　任天堂　Nintendo　中古■"/>
    <s v="済"/>
    <x v="1"/>
    <n v="7100"/>
    <n v="2"/>
    <n v="3"/>
    <n v="7980"/>
    <m/>
    <m/>
    <m/>
    <m/>
    <m/>
    <m/>
    <m/>
    <n v="5500"/>
    <n v="750"/>
    <d v="2019-12-23T00:00:00"/>
    <d v="2019-12-13T00:00:00"/>
    <s v="簡単決済"/>
    <s v="石川一樹"/>
    <n v="6250"/>
    <s v="2019/12"/>
    <s v="2019/12"/>
    <x v="76"/>
  </r>
  <r>
    <d v="2019-12-03T00:00:00"/>
    <s v="■スーパーファミコン　ニンテンドークラシックミニ　任天堂　Nintendo　中古■"/>
    <s v="済"/>
    <x v="1"/>
    <n v="3850"/>
    <n v="2"/>
    <n v="3"/>
    <n v="7980"/>
    <m/>
    <m/>
    <m/>
    <m/>
    <m/>
    <m/>
    <m/>
    <n v="5500"/>
    <n v="750"/>
    <d v="2019-12-23T00:00:00"/>
    <d v="2019-12-13T00:00:00"/>
    <s v="簡単決済"/>
    <s v="三浦智和"/>
    <n v="6250"/>
    <s v="2019/12"/>
    <s v="2019/12"/>
    <x v="76"/>
  </r>
  <r>
    <d v="2019-12-03T00:00:00"/>
    <s v="■PS4　1TB　プレステ4　プレイステーション4　CUH-7100B B01　ジェットブラック　4K対応　SONY　中古■"/>
    <s v="店売り"/>
    <x v="1"/>
    <n v="25000"/>
    <n v="2"/>
    <n v="3"/>
    <n v="31000"/>
    <m/>
    <m/>
    <m/>
    <m/>
    <m/>
    <m/>
    <m/>
    <m/>
    <m/>
    <m/>
    <m/>
    <m/>
    <m/>
    <n v="0"/>
    <s v="2019/12"/>
    <s v=""/>
    <x v="1"/>
  </r>
  <r>
    <d v="2019-12-03T00:00:00"/>
    <s v="■マークバイマークジェイコブス　腕時計　レディース　ネイビー　未使用■"/>
    <s v="済"/>
    <x v="5"/>
    <n v="3000"/>
    <n v="2"/>
    <n v="3"/>
    <n v="11000"/>
    <m/>
    <m/>
    <m/>
    <m/>
    <m/>
    <m/>
    <m/>
    <n v="12100"/>
    <n v="0"/>
    <d v="2020-08-23T00:00:00"/>
    <d v="2020-08-01T00:00:00"/>
    <s v="簡単決済"/>
    <s v="平原良彦"/>
    <n v="12100"/>
    <s v="2019/12"/>
    <s v="2020/8"/>
    <x v="147"/>
  </r>
  <r>
    <d v="2019-12-03T00:00:00"/>
    <s v="■マークバイマークジェイコブス　腕時計　レディース　ベージュ　未使用■"/>
    <m/>
    <x v="5"/>
    <n v="4400"/>
    <n v="2"/>
    <n v="3"/>
    <n v="14000"/>
    <n v="11000"/>
    <m/>
    <m/>
    <m/>
    <m/>
    <m/>
    <m/>
    <m/>
    <m/>
    <m/>
    <m/>
    <m/>
    <m/>
    <n v="0"/>
    <s v="2019/12"/>
    <s v=""/>
    <x v="1"/>
  </r>
  <r>
    <d v="2019-12-05T00:00:00"/>
    <s v="■ヴィヴィアンウエストウッド　三つ折り　財布　ブラック　Vivienne Westwood　中古■"/>
    <s v="済"/>
    <x v="5"/>
    <n v="3000"/>
    <n v="2"/>
    <n v="3"/>
    <n v="8000"/>
    <m/>
    <m/>
    <m/>
    <m/>
    <m/>
    <m/>
    <m/>
    <n v="6600"/>
    <n v="750"/>
    <d v="2020-03-22T00:00:00"/>
    <d v="2020-02-18T00:00:00"/>
    <s v="簡単決済"/>
    <s v="浜田亜美"/>
    <n v="7350"/>
    <s v="2019/12"/>
    <s v="2020/2"/>
    <x v="148"/>
  </r>
  <r>
    <d v="2019-12-05T00:00:00"/>
    <s v="■ダンヒル　dunhill　キーケース　6連　黒　未使用■"/>
    <s v="済"/>
    <x v="5"/>
    <n v="3000"/>
    <n v="2"/>
    <n v="3"/>
    <n v="8000"/>
    <n v="6000"/>
    <m/>
    <m/>
    <m/>
    <m/>
    <m/>
    <m/>
    <n v="6600"/>
    <n v="750"/>
    <d v="2020-09-23T00:00:00"/>
    <d v="2020-08-16T00:00:00"/>
    <s v="簡単決済"/>
    <s v="深野敦司"/>
    <n v="7350"/>
    <s v="2019/12"/>
    <s v="2020/8"/>
    <x v="149"/>
  </r>
  <r>
    <d v="2019-12-01T00:00:00"/>
    <s v="■T-FAL　鍋・フライパン　インジニオ　オリーブ柄　12点セット　未使用■"/>
    <s v="済"/>
    <x v="7"/>
    <n v="2000"/>
    <n v="2"/>
    <n v="3"/>
    <n v="7000"/>
    <m/>
    <m/>
    <m/>
    <m/>
    <m/>
    <m/>
    <m/>
    <n v="7700"/>
    <n v="1300"/>
    <d v="2019-12-23T00:00:00"/>
    <d v="2019-12-05T00:00:00"/>
    <s v="簡単決済"/>
    <s v="杉岡佳子"/>
    <n v="9000"/>
    <s v="2019/12"/>
    <s v="2019/12"/>
    <x v="62"/>
  </r>
  <r>
    <d v="2019-12-05T00:00:00"/>
    <s v="■直接引取限定　YAMAHA ヤマハ ARIUS アリウス 電子ピアノ 88鍵盤 YDP-163 ニューダークローズウッド調仕上げ 2017年製　中古■"/>
    <s v="店売り"/>
    <x v="10"/>
    <n v="5000"/>
    <n v="2"/>
    <n v="3"/>
    <n v="55000"/>
    <n v="48000"/>
    <m/>
    <m/>
    <m/>
    <m/>
    <m/>
    <m/>
    <m/>
    <m/>
    <m/>
    <m/>
    <m/>
    <m/>
    <n v="0"/>
    <s v="2019/12"/>
    <s v=""/>
    <x v="1"/>
  </r>
  <r>
    <d v="2019-12-05T00:00:00"/>
    <s v="■オークリーサングラス　レディース　03-802　レンズ破損　中古■_x000a_"/>
    <s v="済"/>
    <x v="6"/>
    <n v="1000"/>
    <n v="3"/>
    <n v="2"/>
    <n v="3400"/>
    <m/>
    <m/>
    <m/>
    <m/>
    <m/>
    <m/>
    <m/>
    <n v="3740"/>
    <n v="750"/>
    <d v="2020-06-23T00:00:00"/>
    <d v="2020-05-17T00:00:00"/>
    <s v="簡単決済"/>
    <s v="秋葉英子"/>
    <n v="4490"/>
    <s v="2019/12"/>
    <s v="2020/5"/>
    <x v="150"/>
  </r>
  <r>
    <d v="2019-12-05T00:00:00"/>
    <s v="■ダンヒル　dunhill　名刺入れ　レザー　中古■"/>
    <m/>
    <x v="5"/>
    <n v="1500"/>
    <n v="3"/>
    <n v="2"/>
    <n v="5000"/>
    <m/>
    <m/>
    <m/>
    <m/>
    <m/>
    <m/>
    <m/>
    <m/>
    <m/>
    <m/>
    <m/>
    <m/>
    <m/>
    <n v="0"/>
    <s v="2019/12"/>
    <s v=""/>
    <x v="1"/>
  </r>
  <r>
    <d v="2019-12-07T00:00:00"/>
    <s v="■コカ・コーラ　ピンバッジ　10点セット　木製ケース入り■_x000a_"/>
    <m/>
    <x v="4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2T00:00:00"/>
    <s v="■デュポン　ターボライター　S．T．Dupont　020104N　マキシジェット　中古■"/>
    <m/>
    <x v="5"/>
    <n v="4000"/>
    <n v="3"/>
    <n v="2"/>
    <n v="13000"/>
    <m/>
    <m/>
    <m/>
    <m/>
    <m/>
    <m/>
    <m/>
    <m/>
    <m/>
    <m/>
    <m/>
    <m/>
    <m/>
    <n v="0"/>
    <s v="2019/12"/>
    <s v=""/>
    <x v="1"/>
  </r>
  <r>
    <d v="2019-12-06T00:00:00"/>
    <s v="■ステンドグラス風　ライト　中古■_x000a_"/>
    <s v="済"/>
    <x v="7"/>
    <n v="1000"/>
    <n v="3"/>
    <n v="2"/>
    <n v="4500"/>
    <m/>
    <m/>
    <m/>
    <m/>
    <m/>
    <m/>
    <m/>
    <n v="7950"/>
    <n v="2000"/>
    <d v="2020-01-22T00:00:00"/>
    <d v="2020-01-05T00:00:00"/>
    <s v="簡単決済"/>
    <s v="三村武"/>
    <n v="9950"/>
    <s v="2019/12"/>
    <s v="2020/1"/>
    <x v="46"/>
  </r>
  <r>
    <d v="2019-12-06T00:00:00"/>
    <s v="■のみ　菊弘丸　6点セット　中古■"/>
    <s v="済"/>
    <x v="8"/>
    <n v="1000"/>
    <n v="3"/>
    <n v="2"/>
    <n v="7500"/>
    <m/>
    <m/>
    <m/>
    <m/>
    <m/>
    <m/>
    <m/>
    <n v="8250"/>
    <n v="750"/>
    <d v="2019-12-23T00:00:00"/>
    <d v="2019-12-10T00:00:00"/>
    <s v="簡単決済"/>
    <s v="柏ﾊﾞｲｲｰ"/>
    <n v="9000"/>
    <s v="2019/12"/>
    <s v="2019/12"/>
    <x v="62"/>
  </r>
  <r>
    <d v="2019-12-10T00:00:00"/>
    <s v="■肘付　ハイバックチェア　エアフォート　CRS-GA2330　コクヨ　ヘッドレスト付　中古■"/>
    <s v="済"/>
    <x v="7"/>
    <n v="5000"/>
    <n v="3"/>
    <n v="2"/>
    <n v="23000"/>
    <n v="18000"/>
    <m/>
    <m/>
    <m/>
    <m/>
    <m/>
    <m/>
    <n v="19800"/>
    <n v="7755"/>
    <d v="2020-03-23T00:00:00"/>
    <d v="2020-02-21T00:00:00"/>
    <s v="簡単決済"/>
    <s v="川原成之"/>
    <n v="27555"/>
    <s v="2019/12"/>
    <s v="2020/2"/>
    <x v="151"/>
  </r>
  <r>
    <d v="2019-12-06T00:00:00"/>
    <s v="■応接セット　テーブル　椅子5脚　6点セット　キツツキ　中古■"/>
    <s v="済"/>
    <x v="12"/>
    <n v="5000"/>
    <n v="3"/>
    <n v="2"/>
    <n v="46000"/>
    <n v="42000"/>
    <m/>
    <m/>
    <m/>
    <m/>
    <m/>
    <m/>
    <n v="46200"/>
    <n v="50490"/>
    <d v="2020-05-02T00:00:00"/>
    <d v="2020-05-02T00:00:00"/>
    <s v="銀行振込"/>
    <s v="林暁美"/>
    <n v="96690"/>
    <s v="2019/12"/>
    <s v="2020/5"/>
    <x v="152"/>
  </r>
  <r>
    <d v="2019-12-06T00:00:00"/>
    <s v="■ヨーロピアン　ソファー　3人掛け　1人掛け2脚　３点セット　中古■"/>
    <s v="済"/>
    <x v="12"/>
    <n v="21775"/>
    <n v="3"/>
    <n v="2"/>
    <n v="50000"/>
    <m/>
    <m/>
    <m/>
    <m/>
    <m/>
    <m/>
    <m/>
    <n v="55000"/>
    <n v="45815"/>
    <d v="2019-12-23T00:00:00"/>
    <d v="2019-12-16T00:00:00"/>
    <s v="簡単決済"/>
    <s v="株 ｵﾘﾝｽﾄｰﾝ"/>
    <n v="100815"/>
    <s v="2019/12"/>
    <s v="2019/12"/>
    <x v="76"/>
  </r>
  <r>
    <d v="2019-12-10T00:00:00"/>
    <s v="■電動カート　遊歩パートナー　SBT40　セリオ　シニア　充電式電動四輪車　中古■"/>
    <m/>
    <x v="7"/>
    <n v="0"/>
    <n v="3"/>
    <n v="2"/>
    <n v="120000"/>
    <n v="100000"/>
    <m/>
    <m/>
    <m/>
    <m/>
    <m/>
    <m/>
    <m/>
    <m/>
    <m/>
    <m/>
    <m/>
    <m/>
    <n v="0"/>
    <s v="2019/12"/>
    <s v=""/>
    <x v="1"/>
  </r>
  <r>
    <d v="2019-12-07T00:00:00"/>
    <s v="■ジグ　SkidJig　2wayspiky　XS　MASAMUNE　12点セット　中古■"/>
    <m/>
    <x v="6"/>
    <n v="1500"/>
    <n v="3"/>
    <n v="2"/>
    <n v="9000"/>
    <m/>
    <m/>
    <m/>
    <m/>
    <m/>
    <m/>
    <m/>
    <m/>
    <m/>
    <m/>
    <m/>
    <m/>
    <m/>
    <n v="0"/>
    <s v="2019/12"/>
    <s v=""/>
    <x v="1"/>
  </r>
  <r>
    <d v="2019-12-07T00:00:00"/>
    <s v="■ジグ　GBM155　ZERO1　Skidjig　その他　11点セット　中古■"/>
    <m/>
    <x v="6"/>
    <n v="1500"/>
    <n v="3"/>
    <n v="2"/>
    <n v="8800"/>
    <m/>
    <m/>
    <m/>
    <m/>
    <m/>
    <m/>
    <m/>
    <m/>
    <m/>
    <m/>
    <m/>
    <m/>
    <m/>
    <n v="0"/>
    <s v="2019/12"/>
    <s v=""/>
    <x v="1"/>
  </r>
  <r>
    <d v="2019-12-07T00:00:00"/>
    <s v="■ジグ　セカンドステージ刃　Second　Jig　yaiba　180ｇ3点　140ｇ3点　6点セット　中古■_x000a_"/>
    <s v="済"/>
    <x v="6"/>
    <n v="1500"/>
    <n v="3"/>
    <n v="2"/>
    <n v="5600"/>
    <m/>
    <m/>
    <m/>
    <m/>
    <m/>
    <m/>
    <m/>
    <n v="6160"/>
    <n v="750"/>
    <d v="2019-12-23T00:00:00"/>
    <d v="2019-12-18T00:00:00"/>
    <s v="簡単決済"/>
    <s v="中島敬輔"/>
    <n v="6910"/>
    <s v="2019/12"/>
    <s v="2019/12"/>
    <x v="82"/>
  </r>
  <r>
    <d v="2019-12-07T00:00:00"/>
    <s v="■ジグ　LANCE　ランス　160ｇ6点　その他3点　9点セット　中古■_x000a_"/>
    <s v="済"/>
    <x v="6"/>
    <n v="1500"/>
    <n v="3"/>
    <n v="2"/>
    <n v="7800"/>
    <m/>
    <m/>
    <m/>
    <m/>
    <m/>
    <m/>
    <m/>
    <n v="8580"/>
    <n v="750"/>
    <d v="2019-12-23T00:00:00"/>
    <d v="2019-12-17T00:00:00"/>
    <s v="簡単決済"/>
    <s v="冨永和志"/>
    <n v="9330"/>
    <s v="2019/12"/>
    <s v="2019/12"/>
    <x v="76"/>
  </r>
  <r>
    <d v="2019-12-06T00:00:00"/>
    <s v="■ロードバイク GT グレード アロイ クラリス　GRADE ALLOY ブラック　中古■"/>
    <s v="店売り"/>
    <x v="6"/>
    <n v="10000"/>
    <n v="2"/>
    <n v="3"/>
    <n v="40000"/>
    <m/>
    <m/>
    <m/>
    <m/>
    <m/>
    <m/>
    <m/>
    <m/>
    <m/>
    <m/>
    <m/>
    <m/>
    <m/>
    <n v="0"/>
    <s v="2019/12"/>
    <s v=""/>
    <x v="1"/>
  </r>
  <r>
    <d v="2019-12-06T00:00:00"/>
    <s v="■グローブ　ミズノ　野球　LITY MAX　軟式　グラブ　中古■"/>
    <s v="済"/>
    <x v="6"/>
    <n v="2200"/>
    <n v="2"/>
    <n v="3"/>
    <n v="5000"/>
    <m/>
    <m/>
    <m/>
    <m/>
    <m/>
    <m/>
    <m/>
    <n v="5500"/>
    <n v="1050"/>
    <d v="2020-02-20T00:00:00"/>
    <d v="2020-01-15T00:00:00"/>
    <s v="簡単決済"/>
    <s v="坂東勉"/>
    <n v="6550"/>
    <s v="2019/12"/>
    <s v="2020/1"/>
    <x v="102"/>
  </r>
  <r>
    <d v="2019-12-06T00:00:00"/>
    <s v="■ヘルメット　バイク　YAMAHA　ヤマハ　ZENITH　YJ-5Ⅱ　レディース　L　中古■"/>
    <s v="店売り"/>
    <x v="6"/>
    <n v="1650"/>
    <n v="2"/>
    <n v="3"/>
    <n v="7000"/>
    <m/>
    <m/>
    <m/>
    <m/>
    <m/>
    <m/>
    <m/>
    <m/>
    <m/>
    <m/>
    <m/>
    <m/>
    <m/>
    <n v="0"/>
    <s v="2019/12"/>
    <s v=""/>
    <x v="1"/>
  </r>
  <r>
    <d v="2019-12-06T00:00:00"/>
    <s v="■ホラー　ゾンビ　グロテスク　フィギュア　3体セット　中古■"/>
    <s v="済"/>
    <x v="1"/>
    <n v="1500"/>
    <n v="2"/>
    <n v="3"/>
    <n v="5000"/>
    <m/>
    <m/>
    <m/>
    <m/>
    <m/>
    <m/>
    <m/>
    <m/>
    <m/>
    <m/>
    <m/>
    <m/>
    <m/>
    <n v="0"/>
    <s v="2019/12"/>
    <s v=""/>
    <x v="1"/>
  </r>
  <r>
    <d v="2019-12-06T00:00:00"/>
    <s v="■茶道具　セット　茶器　置物　インテリア　中古■"/>
    <m/>
    <x v="4"/>
    <n v="5154"/>
    <n v="2"/>
    <n v="3"/>
    <n v="13000"/>
    <m/>
    <m/>
    <m/>
    <m/>
    <m/>
    <m/>
    <m/>
    <n v="5500"/>
    <n v="1500"/>
    <d v="2019-12-23T00:00:00"/>
    <d v="2019-12-10T00:00:00"/>
    <s v="簡単決済"/>
    <s v="上野洋一"/>
    <n v="7000"/>
    <s v="2019/12"/>
    <s v="2019/12"/>
    <x v="62"/>
  </r>
  <r>
    <d v="2019-12-06T00:00:00"/>
    <s v="■ミレー リュック 35/45L バックパック MILLET 登山 キャンプ アウトドア M08418 中古■"/>
    <s v="店売り"/>
    <x v="6"/>
    <n v="0"/>
    <n v="2"/>
    <n v="3"/>
    <n v="7000"/>
    <n v="5000"/>
    <m/>
    <m/>
    <m/>
    <m/>
    <m/>
    <m/>
    <m/>
    <m/>
    <m/>
    <m/>
    <m/>
    <m/>
    <n v="0"/>
    <s v="2019/12"/>
    <s v=""/>
    <x v="1"/>
  </r>
  <r>
    <d v="2019-12-12T00:00:00"/>
    <s v="保留中■ガスコンロ　ガス台　リンナイ　VHM56BEL　LPガス用　2017年　ひねり式　中古■"/>
    <s v="済"/>
    <x v="0"/>
    <n v="3500"/>
    <n v="2"/>
    <n v="3"/>
    <n v="5000"/>
    <m/>
    <m/>
    <m/>
    <m/>
    <m/>
    <m/>
    <m/>
    <n v="7475"/>
    <n v="1700"/>
    <d v="2020-01-30T00:00:00"/>
    <d v="2020-01-30T00:00:00"/>
    <s v="銀行振込"/>
    <s v="中崎靖  "/>
    <n v="9175"/>
    <s v="2019/12"/>
    <s v="2020/1"/>
    <x v="39"/>
  </r>
  <r>
    <d v="2019-12-06T00:00:00"/>
    <s v="■未使用 ゲーミングヘッドセット　PS4対応　ASUS　ケルベロス　CERBERUS V2 ゲーム ヘッドホン■"/>
    <s v="店売り"/>
    <x v="1"/>
    <n v="1500"/>
    <n v="2"/>
    <n v="3"/>
    <n v="4000"/>
    <m/>
    <m/>
    <m/>
    <m/>
    <m/>
    <m/>
    <m/>
    <m/>
    <m/>
    <m/>
    <m/>
    <m/>
    <m/>
    <n v="0"/>
    <s v="2019/12"/>
    <s v=""/>
    <x v="1"/>
  </r>
  <r>
    <d v="2019-12-06T00:00:00"/>
    <s v="■未使用　卓球　ラケット　TSP　ブラックバルサ3.0　ST　026275■"/>
    <m/>
    <x v="6"/>
    <n v="1540"/>
    <n v="2"/>
    <n v="3"/>
    <n v="4500"/>
    <m/>
    <m/>
    <m/>
    <m/>
    <m/>
    <m/>
    <m/>
    <m/>
    <m/>
    <m/>
    <m/>
    <m/>
    <m/>
    <n v="0"/>
    <s v="2019/12"/>
    <s v=""/>
    <x v="1"/>
  </r>
  <r>
    <d v="2019-12-06T00:00:00"/>
    <s v="■あしたのジョー　陶板アート　未使用■"/>
    <s v="済"/>
    <x v="1"/>
    <n v="500"/>
    <n v="2"/>
    <n v="3"/>
    <n v="3500"/>
    <m/>
    <m/>
    <m/>
    <m/>
    <m/>
    <m/>
    <m/>
    <n v="3850"/>
    <n v="1050"/>
    <d v="2020-01-22T00:00:00"/>
    <d v="2019-12-11T00:00:00"/>
    <s v="簡単決済"/>
    <s v="青木択磨"/>
    <n v="4900"/>
    <s v="2019/12"/>
    <s v="2019/12"/>
    <x v="59"/>
  </r>
  <r>
    <d v="2019-12-07T00:00:00"/>
    <s v="■ノースフェイス ドラムバッグ BCダッフル ボストンバッグ THE NORTH FACE　黒 中古■"/>
    <s v="済"/>
    <x v="6"/>
    <n v="6000"/>
    <n v="2"/>
    <n v="3"/>
    <n v="8800"/>
    <m/>
    <m/>
    <m/>
    <m/>
    <m/>
    <m/>
    <m/>
    <n v="9680"/>
    <n v="1500"/>
    <d v="2020-03-23T00:00:00"/>
    <d v="2020-02-06T00:00:00"/>
    <s v="簡単決済"/>
    <s v=" 新井亮"/>
    <n v="11180"/>
    <s v="2019/12"/>
    <s v="2020/2"/>
    <x v="153"/>
  </r>
  <r>
    <d v="2019-12-07T00:00:00"/>
    <s v="■ポータブルDVDプレーヤー　9インチ　YAMAZEN　山善　KPD-N90　Qriom　キュリオム　中古■"/>
    <s v="店売り"/>
    <x v="0"/>
    <n v="2000"/>
    <n v="2"/>
    <n v="3"/>
    <n v="5900"/>
    <m/>
    <m/>
    <m/>
    <m/>
    <m/>
    <m/>
    <m/>
    <m/>
    <m/>
    <m/>
    <m/>
    <m/>
    <m/>
    <n v="0"/>
    <s v="2019/12"/>
    <s v=""/>
    <x v="1"/>
  </r>
  <r>
    <d v="2019-12-07T00:00:00"/>
    <s v="■ブーランジェ ティーポット シルバー アンティーク 置物 インテリア フランス製 BOULENGER　ブランジェ　中古■"/>
    <m/>
    <x v="4"/>
    <n v="21470"/>
    <n v="2"/>
    <n v="3"/>
    <n v="28000"/>
    <m/>
    <m/>
    <m/>
    <m/>
    <m/>
    <m/>
    <m/>
    <m/>
    <m/>
    <m/>
    <m/>
    <m/>
    <m/>
    <n v="0"/>
    <s v="2019/12"/>
    <s v=""/>
    <x v="1"/>
  </r>
  <r>
    <d v="2019-12-07T00:00:00"/>
    <s v="■ブリッグス＆ストラットン　2インチエンジンポンプ　WP20　ウォーターポンプ　清水用　未使用■"/>
    <s v="店売り"/>
    <x v="8"/>
    <n v="15000"/>
    <n v="2"/>
    <n v="3"/>
    <n v="22000"/>
    <m/>
    <m/>
    <m/>
    <m/>
    <m/>
    <m/>
    <m/>
    <m/>
    <m/>
    <m/>
    <m/>
    <m/>
    <m/>
    <n v="0"/>
    <s v="2019/12"/>
    <s v=""/>
    <x v="1"/>
  </r>
  <r>
    <d v="2019-12-01T00:00:00"/>
    <s v="■LOUIS　VUITTON　ルイヴィトン　長財布 M95341 モノグラム　デニム　ジッピー　ウォレット　ビンテージ　廃盤品　中古■"/>
    <s v="済"/>
    <x v="5"/>
    <n v="16500"/>
    <n v="2"/>
    <n v="3"/>
    <n v="30000"/>
    <m/>
    <m/>
    <m/>
    <m/>
    <m/>
    <m/>
    <m/>
    <n v="33000"/>
    <n v="750"/>
    <d v="2019-12-23T00:00:00"/>
    <d v="2019-12-07T00:00:00"/>
    <s v="簡単決済"/>
    <s v="萬達也"/>
    <n v="33750"/>
    <s v="2019/12"/>
    <s v="2019/12"/>
    <x v="58"/>
  </r>
  <r>
    <d v="2019-12-10T00:00:00"/>
    <s v="■プレセット形　トルクレンチ　メモリセットタイプ　TONE　T4M140　未使用■"/>
    <s v="済"/>
    <x v="8"/>
    <n v="3300"/>
    <n v="3"/>
    <n v="2"/>
    <n v="9000"/>
    <m/>
    <m/>
    <m/>
    <m/>
    <m/>
    <m/>
    <m/>
    <n v="11000"/>
    <n v="1050"/>
    <d v="2019-12-23T00:00:00"/>
    <d v="2019-12-13T00:00:00"/>
    <s v="簡単決済"/>
    <s v="小出忠弘"/>
    <n v="12050"/>
    <s v="2019/12"/>
    <s v="2019/12"/>
    <x v="70"/>
  </r>
  <r>
    <d v="2019-12-10T00:00:00"/>
    <s v="■プレセット形　トルクレンチ　メモリセットタイプ　TONE　T4M140　未使用　未開封■"/>
    <s v="済"/>
    <x v="8"/>
    <n v="3300"/>
    <n v="3"/>
    <n v="2"/>
    <n v="10000"/>
    <m/>
    <m/>
    <m/>
    <m/>
    <m/>
    <m/>
    <m/>
    <n v="9900"/>
    <n v="1050"/>
    <d v="2019-12-23T00:00:00"/>
    <d v="2019-12-10T00:00:00"/>
    <s v="簡単決済"/>
    <s v="鈴木純一"/>
    <n v="10950"/>
    <s v="2019/12"/>
    <s v="2019/12"/>
    <x v="119"/>
  </r>
  <r>
    <d v="2019-12-12T00:00:00"/>
    <s v="■京商　ミニカー　モーガン　MORGAN　4/4　シリーズⅡ　1:18SCALE　中古■"/>
    <s v="済"/>
    <x v="1"/>
    <n v="1100"/>
    <n v="3"/>
    <n v="2"/>
    <n v="7000"/>
    <m/>
    <m/>
    <m/>
    <m/>
    <m/>
    <m/>
    <m/>
    <n v="7975"/>
    <n v="1050"/>
    <d v="2020-01-22T00:00:00"/>
    <d v="2020-01-06T00:00:00"/>
    <s v="簡単決済"/>
    <s v="土海修己"/>
    <n v="9025"/>
    <s v="2019/12"/>
    <s v="2020/1"/>
    <x v="110"/>
  </r>
  <r>
    <d v="2019-12-12T00:00:00"/>
    <s v="■トミカ　リミテッド　ビンテージ　NEO　LV-N105a　トヨタ　センチュリー(黒)　完成品　1/64　未使用■"/>
    <s v="済"/>
    <x v="1"/>
    <n v="1300"/>
    <n v="3"/>
    <n v="2"/>
    <n v="7300"/>
    <m/>
    <m/>
    <m/>
    <m/>
    <m/>
    <m/>
    <m/>
    <n v="8030"/>
    <n v="0"/>
    <d v="2020-04-22T00:00:00"/>
    <d v="2020-03-06T00:00:00"/>
    <s v="簡単決済"/>
    <s v="齊藤卓哉"/>
    <n v="8030"/>
    <s v="2019/12"/>
    <s v="2020/3"/>
    <x v="154"/>
  </r>
  <r>
    <d v="2019-12-12T00:00:00"/>
    <s v="■ウルトラ警備隊　女性隊員　フィギュア　大怪獣シリーズ　ウルトラセブン編　未使用・未開封■"/>
    <s v="済"/>
    <x v="1"/>
    <n v="0"/>
    <n v="3"/>
    <n v="2"/>
    <n v="3800"/>
    <m/>
    <m/>
    <m/>
    <m/>
    <m/>
    <m/>
    <m/>
    <n v="3850"/>
    <n v="750"/>
    <d v="2020-07-20T00:00:00"/>
    <d v="2020-06-28T00:00:00"/>
    <s v="簡単決済"/>
    <s v="前田亨"/>
    <n v="4600"/>
    <s v="2019/12"/>
    <s v="2020/6"/>
    <x v="92"/>
  </r>
  <r>
    <d v="2019-12-12T00:00:00"/>
    <s v="■スターウォーズ　パワー・オブ・ザ・ジェダイ　タイ・ボマー　インペリアル・パイロットフィギュア付き　開封品■"/>
    <s v="済"/>
    <x v="1"/>
    <n v="0"/>
    <n v="3"/>
    <n v="2"/>
    <n v="4000"/>
    <m/>
    <m/>
    <m/>
    <m/>
    <m/>
    <m/>
    <m/>
    <n v="4400"/>
    <n v="1300"/>
    <d v="2020-02-20T00:00:00"/>
    <d v="2020-01-24T00:00:00"/>
    <s v="簡単決済"/>
    <s v="鬼龍紅葵"/>
    <n v="5700"/>
    <s v="2019/12"/>
    <s v="2020/1"/>
    <x v="155"/>
  </r>
  <r>
    <d v="2019-12-12T00:00:00"/>
    <s v="■ミスター・ポテトヘッド　スパイダーマン　マーベルコミック　未使用・未開封■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12T00:00:00"/>
    <s v="■未組立　MG　RX-93 vガンダム Ver.Ka　MG　MSN-04 サザビー Ver.Ka　(プレミアムデカール）　1/100　2点セット■"/>
    <s v="済"/>
    <x v="1"/>
    <n v="2700"/>
    <n v="2"/>
    <n v="3"/>
    <n v="10000"/>
    <m/>
    <m/>
    <m/>
    <m/>
    <m/>
    <m/>
    <m/>
    <n v="11550"/>
    <n v="1300"/>
    <d v="2019-12-23T00:00:00"/>
    <d v="2019-12-16T00:00:00"/>
    <s v="簡単決済"/>
    <s v="瀧田倫也"/>
    <n v="12850"/>
    <s v="2019/12"/>
    <s v="2019/12"/>
    <x v="62"/>
  </r>
  <r>
    <d v="2019-12-12T00:00:00"/>
    <s v="■アンティーク調　レザー　スツール　椅子　中古■"/>
    <m/>
    <x v="12"/>
    <n v="10000"/>
    <n v="2"/>
    <n v="3"/>
    <n v="14000"/>
    <n v="12000"/>
    <n v="10000"/>
    <m/>
    <m/>
    <m/>
    <m/>
    <m/>
    <m/>
    <m/>
    <m/>
    <m/>
    <m/>
    <m/>
    <n v="0"/>
    <s v="2019/12"/>
    <s v=""/>
    <x v="1"/>
  </r>
  <r>
    <d v="2019-01-10T00:00:00"/>
    <s v="DUNLOP ダンロップ スタッドレスタイヤホイール付き ４本セット 215/55R16 中古"/>
    <s v="済"/>
    <x v="11"/>
    <n v="10000"/>
    <n v="2"/>
    <n v="3"/>
    <n v="15000"/>
    <m/>
    <m/>
    <m/>
    <m/>
    <m/>
    <m/>
    <m/>
    <n v="16500"/>
    <n v="0"/>
    <d v="2019-12-23T00:00:00"/>
    <d v="2019-12-09T00:00:00"/>
    <s v="簡単決済"/>
    <s v="株式DSC阿子島誠"/>
    <n v="16500"/>
    <s v="2019/1"/>
    <s v="2019/12"/>
    <x v="156"/>
  </r>
  <r>
    <d v="2019-12-10T00:00:00"/>
    <s v="■未使用　エレコム　外付けHDD　外付けハードディスク　ポータブル　SGP-MX020UBK　2TB　SEAGATE　2.5インチ■"/>
    <m/>
    <x v="0"/>
    <n v="2500"/>
    <n v="2"/>
    <n v="3"/>
    <n v="6500"/>
    <m/>
    <m/>
    <m/>
    <m/>
    <m/>
    <m/>
    <m/>
    <m/>
    <m/>
    <m/>
    <m/>
    <m/>
    <m/>
    <n v="0"/>
    <s v="2019/12"/>
    <s v=""/>
    <x v="1"/>
  </r>
  <r>
    <d v="2019-12-10T00:00:00"/>
    <s v="■ICレコーダー　SONY　ソニー　ICD-UX523　ブルー　中古■"/>
    <s v="店売り"/>
    <x v="0"/>
    <n v="55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ミシン糸　#50　白　13個セット　未使用■"/>
    <s v="済"/>
    <x v="1"/>
    <n v="650"/>
    <n v="2"/>
    <n v="3"/>
    <n v="1500"/>
    <m/>
    <m/>
    <m/>
    <m/>
    <m/>
    <m/>
    <m/>
    <n v="1760"/>
    <n v="1050"/>
    <d v="2020-05-21T00:00:00"/>
    <d v="2020-04-16T00:00:00"/>
    <s v="簡単決済"/>
    <s v="葛西孝信"/>
    <n v="2810"/>
    <s v="2019/12"/>
    <s v="2020/4"/>
    <x v="112"/>
  </r>
  <r>
    <d v="2019-12-05T00:00:00"/>
    <s v="■USEN マルチエコーマイクミキサー UM1000 マイクミキサー　未使用■"/>
    <s v="店売り"/>
    <x v="1"/>
    <n v="1650"/>
    <n v="2"/>
    <n v="3"/>
    <n v="4000"/>
    <m/>
    <m/>
    <m/>
    <m/>
    <m/>
    <m/>
    <m/>
    <m/>
    <m/>
    <m/>
    <m/>
    <m/>
    <m/>
    <n v="0"/>
    <s v="2019/12"/>
    <s v=""/>
    <x v="1"/>
  </r>
  <r>
    <d v="2019-12-10T00:00:00"/>
    <s v="■未使用　オーブン　ノンフライオーブン　ツインバード　TS-D067　黒■"/>
    <s v="店売り"/>
    <x v="0"/>
    <n v="2000"/>
    <n v="2"/>
    <n v="3"/>
    <n v="4800"/>
    <m/>
    <m/>
    <m/>
    <m/>
    <m/>
    <m/>
    <m/>
    <m/>
    <m/>
    <m/>
    <m/>
    <m/>
    <m/>
    <n v="0"/>
    <s v="2019/12"/>
    <s v=""/>
    <x v="1"/>
  </r>
  <r>
    <d v="2019-12-12T00:00:00"/>
    <s v="■ミズノ　ゴルフシューズ　ネクスライト002　ボア　23.0　EEE　未使用■"/>
    <m/>
    <x v="6"/>
    <n v="3300"/>
    <n v="2"/>
    <n v="3"/>
    <n v="6000"/>
    <m/>
    <m/>
    <m/>
    <m/>
    <m/>
    <m/>
    <m/>
    <m/>
    <m/>
    <m/>
    <m/>
    <m/>
    <m/>
    <n v="0"/>
    <s v="2019/12"/>
    <s v=""/>
    <x v="1"/>
  </r>
  <r>
    <d v="2019-12-14T00:00:00"/>
    <s v="■ジャンク品　フルート　Nikkan　ニッカン　FL-23■"/>
    <s v="済"/>
    <x v="10"/>
    <n v="1000"/>
    <n v="2"/>
    <n v="3"/>
    <n v="3000"/>
    <m/>
    <m/>
    <m/>
    <m/>
    <m/>
    <m/>
    <m/>
    <n v="2200"/>
    <n v="1050"/>
    <d v="2020-03-23T00:00:00"/>
    <d v="2020-02-26T00:00:00"/>
    <s v="簡単決済"/>
    <s v="山田明"/>
    <n v="3250"/>
    <s v="2019/12"/>
    <s v="2020/2"/>
    <x v="157"/>
  </r>
  <r>
    <d v="2019-12-12T00:00:00"/>
    <s v="■未使用　ノースフェイス　THE NORTH FACE　リュック　バックパック　NM71251　RECON　29L　黒■"/>
    <s v="済"/>
    <x v="6"/>
    <n v="6050"/>
    <n v="2"/>
    <n v="3"/>
    <n v="7800"/>
    <m/>
    <m/>
    <m/>
    <m/>
    <m/>
    <m/>
    <m/>
    <n v="8580"/>
    <n v="1500"/>
    <d v="2020-02-20T00:00:00"/>
    <d v="2020-01-09T00:00:00"/>
    <s v="簡単決済"/>
    <s v="鈴江航真  "/>
    <n v="10080"/>
    <s v="2019/12"/>
    <s v="2020/1"/>
    <x v="117"/>
  </r>
  <r>
    <d v="2019-12-12T00:00:00"/>
    <s v="■未使用　デルタダイレクト　デイライト　D-1643　高輝度LEDバルブ　フルブライトホワイト■"/>
    <s v="店売り"/>
    <x v="11"/>
    <n v="1800"/>
    <n v="2"/>
    <n v="3"/>
    <n v="5500"/>
    <m/>
    <m/>
    <m/>
    <m/>
    <m/>
    <m/>
    <m/>
    <m/>
    <m/>
    <m/>
    <m/>
    <m/>
    <m/>
    <n v="0"/>
    <s v="2019/12"/>
    <s v=""/>
    <x v="1"/>
  </r>
  <r>
    <d v="2019-12-12T00:00:00"/>
    <s v="■未使用　空気洗浄機　車内用　ナイトライド　LEDピュア　AC1　ダークシルバー■"/>
    <s v="済"/>
    <x v="11"/>
    <n v="5000"/>
    <n v="2"/>
    <n v="3"/>
    <n v="12000"/>
    <m/>
    <m/>
    <m/>
    <m/>
    <m/>
    <m/>
    <m/>
    <n v="13200"/>
    <n v="750"/>
    <d v="2020-07-20T00:00:00"/>
    <d v="2020-06-14T00:00:00"/>
    <s v="簡単決済"/>
    <s v="ナウモヴアンドリイ"/>
    <n v="13950"/>
    <s v="2019/12"/>
    <s v="2020/6"/>
    <x v="158"/>
  </r>
  <r>
    <d v="2019-12-12T00:00:00"/>
    <s v="■モーガン　MORGAN　4/4　シリーズⅡ　1:18SCALE　中古■"/>
    <m/>
    <x v="1"/>
    <n v="1100"/>
    <n v="3"/>
    <n v="2"/>
    <n v="7000"/>
    <m/>
    <m/>
    <m/>
    <m/>
    <m/>
    <m/>
    <m/>
    <m/>
    <m/>
    <m/>
    <m/>
    <m/>
    <m/>
    <n v="0"/>
    <s v="2019/12"/>
    <s v=""/>
    <x v="1"/>
  </r>
  <r>
    <d v="2019-12-10T00:00:00"/>
    <s v="■DAD　ネックレス　SAC250-01　モノグラムロゴ　クリスタル　未使用■"/>
    <m/>
    <x v="5"/>
    <n v="1500"/>
    <n v="3"/>
    <n v="2"/>
    <n v="5000"/>
    <n v="3800"/>
    <m/>
    <m/>
    <m/>
    <m/>
    <m/>
    <m/>
    <m/>
    <m/>
    <m/>
    <m/>
    <m/>
    <m/>
    <n v="0"/>
    <s v="2019/12"/>
    <s v=""/>
    <x v="1"/>
  </r>
  <r>
    <d v="2019-12-10T00:00:00"/>
    <s v="■エヴィス　EVISU　ジーンズ　南無阿弥陀仏　size32×35　中古■"/>
    <m/>
    <x v="3"/>
    <n v="3000"/>
    <n v="3"/>
    <n v="2"/>
    <n v="16000"/>
    <n v="13000"/>
    <m/>
    <m/>
    <m/>
    <m/>
    <m/>
    <m/>
    <m/>
    <m/>
    <m/>
    <m/>
    <m/>
    <m/>
    <n v="0"/>
    <s v="2019/12"/>
    <s v=""/>
    <x v="1"/>
  </r>
  <r>
    <d v="2019-12-10T00:00:00"/>
    <s v="■ハーレーダビッドソン　アフィニティメッシュ　ライディングジャケット　未使用■"/>
    <s v="済"/>
    <x v="3"/>
    <n v="3000"/>
    <n v="3"/>
    <n v="2"/>
    <n v="20000"/>
    <m/>
    <m/>
    <m/>
    <m/>
    <m/>
    <m/>
    <m/>
    <m/>
    <m/>
    <m/>
    <m/>
    <m/>
    <m/>
    <n v="0"/>
    <s v="2019/12"/>
    <s v=""/>
    <x v="1"/>
  </r>
  <r>
    <d v="2019-12-10T00:00:00"/>
    <s v="■125㎜　防じんマルノコ　マキタ　KS5200FX　中古■"/>
    <s v="済"/>
    <x v="8"/>
    <n v="5000"/>
    <n v="3"/>
    <n v="2"/>
    <n v="10000"/>
    <m/>
    <m/>
    <m/>
    <m/>
    <m/>
    <m/>
    <m/>
    <n v="14300"/>
    <n v="1300"/>
    <d v="2019-12-23T00:00:00"/>
    <d v="2019-12-14T00:00:00"/>
    <s v="簡単決済"/>
    <s v="佐藤剛志"/>
    <n v="15600"/>
    <s v="2019/12"/>
    <s v="2019/12"/>
    <x v="62"/>
  </r>
  <r>
    <d v="2019-12-10T00:00:00"/>
    <s v="■パブリック用手すり　樹脂被覆タイプ　TOTO　T112CD6　ホワイト　未使用■"/>
    <s v="済"/>
    <x v="7"/>
    <n v="300"/>
    <n v="3"/>
    <n v="2"/>
    <n v="4200"/>
    <m/>
    <m/>
    <m/>
    <m/>
    <m/>
    <m/>
    <m/>
    <m/>
    <m/>
    <m/>
    <m/>
    <m/>
    <m/>
    <n v="0"/>
    <s v="2019/12"/>
    <s v=""/>
    <x v="1"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x v="1"/>
  </r>
  <r>
    <d v="2019-12-10T00:00:00"/>
    <s v="保留■暖房便座　ウォームレットS2　TOTO　TCF111　TCF110　Pアイボリー　未使用品■"/>
    <s v="済"/>
    <x v="7"/>
    <n v="1100"/>
    <n v="3"/>
    <n v="2"/>
    <n v="7000"/>
    <m/>
    <m/>
    <m/>
    <m/>
    <m/>
    <m/>
    <m/>
    <n v="7700"/>
    <n v="1500"/>
    <d v="2020-01-22T00:00:00"/>
    <d v="2020-01-04T00:00:00"/>
    <s v="簡単決済"/>
    <s v="中野博次"/>
    <n v="9200"/>
    <s v="2019/12"/>
    <s v="2020/1"/>
    <x v="110"/>
  </r>
  <r>
    <d v="2019-12-12T00:00:00"/>
    <s v="■洗面台用　シングルレバー　混合栓　寒冷地仕様　TOTO　TLHG-31FZ　未使用　開封済み■"/>
    <s v="済"/>
    <x v="7"/>
    <n v="0"/>
    <n v="3"/>
    <n v="2"/>
    <n v="6900"/>
    <m/>
    <m/>
    <m/>
    <m/>
    <m/>
    <m/>
    <m/>
    <n v="7865"/>
    <n v="1050"/>
    <d v="2019-12-23T00:00:00"/>
    <d v="2019-12-16T00:00:00"/>
    <s v="簡単決済"/>
    <s v="真鍋任人"/>
    <n v="8915"/>
    <s v="2019/12"/>
    <s v="2019/12"/>
    <x v="62"/>
  </r>
  <r>
    <d v="2019-12-12T00:00:00"/>
    <s v="■ペンタブレット　Intuos　Draw　デジタルイラスト　WACOM　CTL-490　中古■"/>
    <m/>
    <x v="0"/>
    <n v="800"/>
    <n v="3"/>
    <n v="2"/>
    <n v="3800"/>
    <m/>
    <m/>
    <m/>
    <m/>
    <m/>
    <m/>
    <m/>
    <m/>
    <m/>
    <m/>
    <m/>
    <m/>
    <m/>
    <n v="0"/>
    <s v="2019/12"/>
    <s v=""/>
    <x v="1"/>
  </r>
  <r>
    <d v="2019-12-15T00:00:00"/>
    <s v="■黒子のバスケ　フィギュアシリーズ　黄瀬　涼太　メガハウス　未使用・未開封■"/>
    <s v="済"/>
    <x v="1"/>
    <n v="1000"/>
    <n v="3"/>
    <n v="2"/>
    <n v="4000"/>
    <m/>
    <m/>
    <m/>
    <m/>
    <m/>
    <m/>
    <m/>
    <n v="4400"/>
    <n v="1050"/>
    <d v="2020-01-22T00:00:00"/>
    <d v="2019-12-19T00:00:00"/>
    <s v="簡単決済"/>
    <s v="岡山勝美"/>
    <n v="5450"/>
    <s v="2019/12"/>
    <s v="2019/12"/>
    <x v="62"/>
  </r>
  <r>
    <d v="2019-12-12T00:00:00"/>
    <s v="■Hattori　ハットリ　ナイフ　中古■"/>
    <s v="済"/>
    <x v="6"/>
    <n v="2500"/>
    <n v="3"/>
    <n v="2"/>
    <n v="6200"/>
    <m/>
    <m/>
    <m/>
    <m/>
    <m/>
    <m/>
    <m/>
    <n v="6820"/>
    <n v="750"/>
    <d v="2019-12-23T00:00:00"/>
    <d v="2019-12-16T00:00:00"/>
    <s v="簡単決済"/>
    <s v="高石俊春"/>
    <n v="7570"/>
    <s v="2019/12"/>
    <s v="2019/12"/>
    <x v="62"/>
  </r>
  <r>
    <d v="2019-12-12T00:00:00"/>
    <s v="■桃太郎ジーンズ　岡山藍布屋　LOT1005SP　サイズ29×35　中古■"/>
    <s v="済"/>
    <x v="3"/>
    <n v="5500"/>
    <n v="3"/>
    <n v="2"/>
    <n v="8400"/>
    <n v="7800"/>
    <m/>
    <m/>
    <m/>
    <m/>
    <m/>
    <m/>
    <n v="8580"/>
    <n v="1050"/>
    <d v="2020-02-20T00:00:00"/>
    <d v="2020-01-09T00:00:00"/>
    <s v="簡単決済"/>
    <s v="十亀秀紀"/>
    <n v="9630"/>
    <s v="2019/12"/>
    <s v="2020/1"/>
    <x v="117"/>
  </r>
  <r>
    <d v="2019-12-12T00:00:00"/>
    <s v="■洋銀製　鵜匠　置物　中古■"/>
    <s v="店売り"/>
    <x v="4"/>
    <n v="500"/>
    <n v="3"/>
    <n v="2"/>
    <n v="5000"/>
    <m/>
    <m/>
    <m/>
    <m/>
    <m/>
    <m/>
    <m/>
    <m/>
    <m/>
    <m/>
    <m/>
    <m/>
    <m/>
    <n v="0"/>
    <s v="2019/12"/>
    <s v=""/>
    <x v="1"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x v="1"/>
  </r>
  <r>
    <d v="2019-12-12T00:00:00"/>
    <s v="■プラモデル　S.F.3.D　FLIEGE　ORIGINAL　15　1/20　未使用■"/>
    <m/>
    <x v="1"/>
    <n v="1750"/>
    <n v="3"/>
    <n v="2"/>
    <n v="3900"/>
    <m/>
    <m/>
    <m/>
    <m/>
    <m/>
    <m/>
    <m/>
    <m/>
    <m/>
    <m/>
    <m/>
    <m/>
    <m/>
    <n v="0"/>
    <s v="2019/12"/>
    <s v=""/>
    <x v="1"/>
  </r>
  <r>
    <d v="2019-12-12T00:00:00"/>
    <s v="■オートエアーリール　TRUSCO　トラスコ　TAR-120-6.5　12m　中古■"/>
    <s v="済"/>
    <x v="8"/>
    <n v="1320"/>
    <n v="2"/>
    <n v="3"/>
    <n v="4500"/>
    <m/>
    <m/>
    <m/>
    <m/>
    <m/>
    <m/>
    <m/>
    <n v="5060"/>
    <n v="1300"/>
    <d v="2019-12-23T00:00:00"/>
    <d v="2019-12-16T00:00:00"/>
    <s v="簡単決済"/>
    <s v="市川高世"/>
    <n v="6360"/>
    <s v="2019/12"/>
    <s v="2019/12"/>
    <x v="62"/>
  </r>
  <r>
    <d v="2019-12-12T00:00:00"/>
    <s v="■ゴルフクラブ　ドライバー　カタナゴルフ　SWORD　SL-750　10.5　中古■"/>
    <m/>
    <x v="6"/>
    <n v="2000"/>
    <n v="2"/>
    <n v="3"/>
    <n v="3500"/>
    <m/>
    <m/>
    <m/>
    <m/>
    <m/>
    <m/>
    <m/>
    <m/>
    <m/>
    <m/>
    <m/>
    <m/>
    <m/>
    <n v="0"/>
    <s v="2019/12"/>
    <s v=""/>
    <x v="1"/>
  </r>
  <r>
    <d v="2019-12-12T00:00:00"/>
    <s v="■未使用　マキタ　シート釘　PNS1625SM　F-50333　ステンレス　25mm　スクリュー釘　丸頭■"/>
    <m/>
    <x v="8"/>
    <n v="2200"/>
    <n v="2"/>
    <n v="3"/>
    <n v="8500"/>
    <m/>
    <m/>
    <m/>
    <m/>
    <m/>
    <m/>
    <m/>
    <m/>
    <m/>
    <m/>
    <m/>
    <m/>
    <m/>
    <n v="0"/>
    <s v="2019/12"/>
    <s v=""/>
    <x v="1"/>
  </r>
  <r>
    <d v="2019-12-12T00:00:00"/>
    <s v="■タイムドメイン　mini　スピーカー　TIMEDOMAIN　未使用■"/>
    <s v="済"/>
    <x v="0"/>
    <n v="1000"/>
    <n v="2"/>
    <n v="3"/>
    <n v="7900"/>
    <m/>
    <m/>
    <m/>
    <m/>
    <m/>
    <m/>
    <m/>
    <n v="8690"/>
    <n v="1050"/>
    <d v="2019-12-23T00:00:00"/>
    <d v="2019-12-17T00:00:00"/>
    <s v="簡単決済"/>
    <s v="常盤秀次"/>
    <n v="9740"/>
    <s v="2019/12"/>
    <s v="2019/12"/>
    <x v="59"/>
  </r>
  <r>
    <d v="2019-12-14T00:00:00"/>
    <s v="■壺　つぼ　花瓶　プラスチック　花器　インテリア　中古■"/>
    <m/>
    <x v="7"/>
    <n v="1000"/>
    <n v="2"/>
    <n v="3"/>
    <n v="5000"/>
    <m/>
    <m/>
    <m/>
    <m/>
    <m/>
    <m/>
    <m/>
    <m/>
    <m/>
    <m/>
    <m/>
    <m/>
    <m/>
    <n v="0"/>
    <s v="2019/12"/>
    <s v=""/>
    <x v="1"/>
  </r>
  <r>
    <d v="2019-12-12T00:00:00"/>
    <s v="■くま　楽器　アンティーク　置物　インテリア　雑貨　テディベア　セット　中古■"/>
    <s v="店売り"/>
    <x v="7"/>
    <n v="0"/>
    <n v="2"/>
    <n v="3"/>
    <n v="3500"/>
    <n v="3000"/>
    <m/>
    <m/>
    <m/>
    <m/>
    <m/>
    <m/>
    <m/>
    <m/>
    <m/>
    <m/>
    <m/>
    <m/>
    <n v="0"/>
    <s v="2019/12"/>
    <s v=""/>
    <x v="1"/>
  </r>
  <r>
    <d v="2019-12-12T00:00:00"/>
    <s v="■未使用　コーヒーメーカー　象印　EC-AK60-TD　珈琲通　ダークブラウン■"/>
    <s v="店売り"/>
    <x v="0"/>
    <n v="1000"/>
    <n v="2"/>
    <n v="3"/>
    <n v="2600"/>
    <m/>
    <m/>
    <m/>
    <m/>
    <m/>
    <m/>
    <m/>
    <m/>
    <m/>
    <m/>
    <m/>
    <m/>
    <m/>
    <n v="0"/>
    <s v="2019/12"/>
    <s v=""/>
    <x v="1"/>
  </r>
  <r>
    <d v="2019-12-01T00:00:00"/>
    <s v="■ダウンベスト　Columbia　コロンビア　メンズ　Lサイズ　中古■"/>
    <s v="済"/>
    <x v="3"/>
    <n v="1000"/>
    <n v="2"/>
    <n v="3"/>
    <n v="4000"/>
    <m/>
    <m/>
    <m/>
    <m/>
    <m/>
    <m/>
    <m/>
    <n v="4400"/>
    <n v="1300"/>
    <d v="2020-01-22T00:00:00"/>
    <d v="2019-12-12T00:00:00"/>
    <s v="簡単決済"/>
    <s v="三浦　大"/>
    <n v="5700"/>
    <s v="2019/12"/>
    <s v="2019/12"/>
    <x v="82"/>
  </r>
  <r>
    <d v="2019-12-14T00:00:00"/>
    <s v="■1Pソファー　WISE・WISE　ブラック　中古■"/>
    <m/>
    <x v="12"/>
    <n v="2500"/>
    <n v="3"/>
    <n v="2"/>
    <n v="15000"/>
    <n v="12000"/>
    <n v="8000"/>
    <m/>
    <m/>
    <m/>
    <m/>
    <m/>
    <m/>
    <m/>
    <m/>
    <m/>
    <m/>
    <m/>
    <n v="0"/>
    <s v="2019/12"/>
    <s v=""/>
    <x v="1"/>
  </r>
  <r>
    <d v="2019-11-01T00:00:00"/>
    <s v="■Fukuda　レーザー墨出し器　EK-436　未使用品■"/>
    <s v="店売り"/>
    <x v="8"/>
    <n v="3850"/>
    <n v="3"/>
    <n v="2"/>
    <n v="7000"/>
    <m/>
    <m/>
    <m/>
    <m/>
    <m/>
    <m/>
    <m/>
    <m/>
    <m/>
    <m/>
    <m/>
    <m/>
    <m/>
    <n v="0"/>
    <s v="2019/11"/>
    <s v=""/>
    <x v="1"/>
  </r>
  <r>
    <d v="2019-12-14T00:00:00"/>
    <s v="■NINTENDO　DSソフト　ポケモン　ハードゴールド　海外版　中古　初期化済　■"/>
    <s v="済"/>
    <x v="1"/>
    <n v="1500"/>
    <n v="3"/>
    <n v="2"/>
    <n v="5500"/>
    <m/>
    <m/>
    <m/>
    <m/>
    <m/>
    <m/>
    <m/>
    <n v="6600"/>
    <n v="750"/>
    <d v="2020-01-22T00:00:00"/>
    <d v="2019-12-19T00:00:00"/>
    <s v="簡単決済"/>
    <s v="小林亮平  "/>
    <n v="7350"/>
    <s v="2019/12"/>
    <s v="2019/12"/>
    <x v="59"/>
  </r>
  <r>
    <d v="2019-12-14T00:00:00"/>
    <s v="■HOUSTON　ヒューストン　no.5032　LEVEL　SEVEN　ジャケット　サイズ　L　未使用■"/>
    <m/>
    <x v="3"/>
    <n v="5500"/>
    <n v="3"/>
    <n v="2"/>
    <n v="12000"/>
    <m/>
    <m/>
    <m/>
    <m/>
    <m/>
    <m/>
    <m/>
    <m/>
    <m/>
    <m/>
    <m/>
    <m/>
    <m/>
    <n v="0"/>
    <s v="2019/12"/>
    <s v=""/>
    <x v="1"/>
  </r>
  <r>
    <d v="2019-12-15T00:00:00"/>
    <s v="■未組立 S.F.3.D ORIGINAL RACCOON Series 5 Scale 1/20　プラモデル　SFイラストレーター 横山宏■_x000a_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開封　S.F.3.D ORIGINAL A.F.S Series 1 Scale 1/20　 プラモデル　SFイラストレーター 横山宏■"/>
    <m/>
    <x v="1"/>
    <n v="1750"/>
    <n v="3"/>
    <n v="2"/>
    <n v="3200"/>
    <m/>
    <m/>
    <m/>
    <m/>
    <m/>
    <m/>
    <m/>
    <m/>
    <m/>
    <m/>
    <m/>
    <m/>
    <m/>
    <n v="0"/>
    <s v="2019/12"/>
    <s v=""/>
    <x v="1"/>
  </r>
  <r>
    <d v="2019-12-15T00:00:00"/>
    <s v="■未組立 S.F.3.D ORIGINAL FIREBALL Series 7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未組立 S.F.3.D GUSTAV Series 5 Scale 1/20 プラモデル SFイラストレーター 横山宏■"/>
    <m/>
    <x v="1"/>
    <n v="1750"/>
    <n v="3"/>
    <n v="2"/>
    <n v="3000"/>
    <m/>
    <m/>
    <m/>
    <m/>
    <m/>
    <m/>
    <m/>
    <m/>
    <m/>
    <m/>
    <m/>
    <m/>
    <m/>
    <n v="0"/>
    <s v="2019/12"/>
    <s v=""/>
    <x v="1"/>
  </r>
  <r>
    <d v="2019-12-15T00:00:00"/>
    <s v="■モデルガン　タナカ　コルトパイソン　357マグナム　2.5インチ　Rモデル　ニッケルフィニッシュ　完成品　中古■"/>
    <s v="済"/>
    <x v="1"/>
    <n v="5000"/>
    <n v="3"/>
    <n v="2"/>
    <n v="12500"/>
    <m/>
    <m/>
    <m/>
    <m/>
    <m/>
    <m/>
    <m/>
    <n v="14300"/>
    <n v="1050"/>
    <d v="2020-01-22T00:00:00"/>
    <d v="2019-12-19T00:00:00"/>
    <s v="簡単決済"/>
    <s v="今井玄"/>
    <n v="15350"/>
    <s v="2019/12"/>
    <s v="2019/12"/>
    <x v="62"/>
  </r>
  <r>
    <d v="2019-12-15T00:00:00"/>
    <s v="■高圧エア釘打機　65㎜　マキタ　AN636H　赤　中古■_x000a_"/>
    <s v="済"/>
    <x v="8"/>
    <n v="18000"/>
    <n v="3"/>
    <n v="2"/>
    <n v="36000"/>
    <m/>
    <m/>
    <m/>
    <m/>
    <m/>
    <m/>
    <m/>
    <n v="41250"/>
    <n v="1300"/>
    <d v="2019-12-23T00:00:00"/>
    <d v="2019-12-22T00:00:00"/>
    <s v="簡単決済"/>
    <s v="河野丈"/>
    <n v="42550"/>
    <s v="2019/12"/>
    <s v="2019/12"/>
    <x v="79"/>
  </r>
  <r>
    <d v="2019-12-15T00:00:00"/>
    <s v="■Pearl　FORUM　赤　ドラムセット　消音パッド付　ツインペダルあり（訳あり）　中古品　引き取り又は運送会社の手配をお願いします■"/>
    <s v="済"/>
    <x v="10"/>
    <n v="7000"/>
    <n v="3"/>
    <n v="7"/>
    <n v="30000"/>
    <m/>
    <m/>
    <m/>
    <m/>
    <m/>
    <m/>
    <m/>
    <n v="33000"/>
    <n v="0"/>
    <d v="2020-01-22T00:00:00"/>
    <d v="2019-12-24T00:00:00"/>
    <s v="簡単決済"/>
    <s v="笠井良行"/>
    <n v="33000"/>
    <s v="2019/12"/>
    <s v="2019/12"/>
    <x v="48"/>
  </r>
  <r>
    <d v="2019-12-14T00:00:00"/>
    <s v="■山田養蜂場　プロポリス300　100球　1箱■"/>
    <s v="済"/>
    <x v="9"/>
    <n v="1000"/>
    <n v="3"/>
    <n v="2"/>
    <n v="5000"/>
    <m/>
    <m/>
    <m/>
    <m/>
    <m/>
    <m/>
    <m/>
    <n v="5500"/>
    <n v="750"/>
    <d v="2020-02-20T00:00:00"/>
    <d v="2020-01-10T00:00:00"/>
    <s v="簡単決済"/>
    <s v="加藤金蘭"/>
    <n v="6250"/>
    <s v="2019/12"/>
    <s v="2020/1"/>
    <x v="159"/>
  </r>
  <r>
    <d v="2019-12-14T00:00:00"/>
    <s v="■サントリー　ロコモア　360粒　1本　期限　2021年8月■"/>
    <s v="済"/>
    <x v="9"/>
    <n v="2000"/>
    <n v="3"/>
    <n v="2"/>
    <n v="8000"/>
    <n v="7000"/>
    <m/>
    <m/>
    <m/>
    <m/>
    <m/>
    <m/>
    <n v="7975"/>
    <n v="750"/>
    <d v="2020-02-20T00:00:00"/>
    <d v="2020-01-24T00:00:00"/>
    <s v="簡単決済"/>
    <s v="廣木修造"/>
    <n v="8725"/>
    <s v="2019/12"/>
    <s v="2020/1"/>
    <x v="71"/>
  </r>
  <r>
    <d v="2019-12-18T00:00:00"/>
    <s v="■ブライトリング BREITLING クロノマット ブラックバード A44360 2000本限定 箱・取説あり 中古■"/>
    <s v="店売り"/>
    <x v="5"/>
    <n v="230000"/>
    <n v="3"/>
    <n v="5"/>
    <n v="270000"/>
    <m/>
    <m/>
    <m/>
    <m/>
    <m/>
    <m/>
    <m/>
    <m/>
    <m/>
    <m/>
    <m/>
    <m/>
    <m/>
    <n v="0"/>
    <s v="2019/12"/>
    <s v=""/>
    <x v="1"/>
  </r>
  <r>
    <d v="2019-12-14T00:00:00"/>
    <s v="■ジャンク品　エンポリオアルマーニ　腕時計　AR0218　メンズ■"/>
    <s v="済"/>
    <x v="5"/>
    <n v="1500"/>
    <n v="3"/>
    <n v="2"/>
    <n v="4000"/>
    <m/>
    <m/>
    <m/>
    <m/>
    <m/>
    <m/>
    <m/>
    <n v="4400"/>
    <n v="750"/>
    <d v="2019-12-23T00:00:00"/>
    <d v="2019-12-18T00:00:00"/>
    <s v="簡単決済"/>
    <s v="藤瀬隆一"/>
    <n v="5150"/>
    <s v="2019/12"/>
    <s v="2019/12"/>
    <x v="62"/>
  </r>
  <r>
    <d v="2019-12-15T00:00:00"/>
    <s v="■BOSS　NS-2　ノイズサプレッサー　中古■"/>
    <s v="済"/>
    <x v="10"/>
    <n v="0"/>
    <n v="2"/>
    <n v="3"/>
    <n v="4000"/>
    <m/>
    <m/>
    <m/>
    <m/>
    <m/>
    <m/>
    <m/>
    <n v="4400"/>
    <n v="750"/>
    <d v="2019-12-23T00:00:00"/>
    <d v="2019-12-22T00:00:00"/>
    <s v="簡単決済"/>
    <s v="涌井洋"/>
    <n v="5150"/>
    <s v="2019/12"/>
    <s v="2019/12"/>
    <x v="79"/>
  </r>
  <r>
    <d v="2019-12-15T00:00:00"/>
    <s v="■BOSS　CS-3　コンプレッションサスティナー　中古■"/>
    <s v="済"/>
    <x v="10"/>
    <n v="0"/>
    <n v="2"/>
    <n v="3"/>
    <n v="4000"/>
    <m/>
    <m/>
    <m/>
    <m/>
    <m/>
    <m/>
    <m/>
    <n v="4400"/>
    <n v="750"/>
    <d v="2020-03-23T00:00:00"/>
    <d v="2020-02-02T00:00:00"/>
    <s v="簡単決済"/>
    <s v="進藤秀樹"/>
    <n v="5150"/>
    <s v="2019/12"/>
    <s v="2020/2"/>
    <x v="39"/>
  </r>
  <r>
    <d v="2019-12-19T00:00:00"/>
    <s v="■スタッドレスタイヤ　ヨコハマ　ジオランダーI/T G072　175/80R15　2006年製　ホイール　15×5 1/2J　4本セット　中古■"/>
    <s v="済"/>
    <x v="11"/>
    <n v="0"/>
    <n v="2"/>
    <n v="5"/>
    <n v="5000"/>
    <m/>
    <m/>
    <m/>
    <m/>
    <m/>
    <m/>
    <m/>
    <n v="5775"/>
    <n v="3312"/>
    <d v="2020-01-22T00:00:00"/>
    <d v="2019-12-25T00:00:00"/>
    <s v="簡単決済"/>
    <s v="エスアールオート"/>
    <n v="9087"/>
    <s v="2019/12"/>
    <s v="2019/12"/>
    <x v="58"/>
  </r>
  <r>
    <d v="2019-12-19T00:00:00"/>
    <s v="■スタッドレスタイヤ4本セット ブリザック REVO GZ 215/45/R17 13年製 ホイ－ル CTS 17ｘ77JJ-713 アルテッツァなど 中古■"/>
    <s v="店売り"/>
    <x v="11"/>
    <n v="1000"/>
    <n v="2"/>
    <n v="5"/>
    <n v="20000"/>
    <m/>
    <m/>
    <m/>
    <m/>
    <m/>
    <m/>
    <m/>
    <m/>
    <m/>
    <m/>
    <m/>
    <m/>
    <m/>
    <n v="0"/>
    <s v="2019/12"/>
    <s v=""/>
    <x v="1"/>
  </r>
  <r>
    <d v="2019-12-19T00:00:00"/>
    <s v="■ノーマルタイヤ4本セット　TOYO　トランパス　ｍｐZ　195/65R15　2013年　トヨタ純正ホイール　15ｘ6JJ　ヴォクシーなど　中古■"/>
    <s v="済"/>
    <x v="11"/>
    <n v="1000"/>
    <n v="2"/>
    <n v="5"/>
    <n v="10000"/>
    <m/>
    <m/>
    <m/>
    <m/>
    <m/>
    <m/>
    <m/>
    <n v="11000"/>
    <n v="4303"/>
    <d v="2020-06-23T00:00:00"/>
    <d v="2020-05-06T00:00:00"/>
    <s v="簡単決済"/>
    <s v="尾形商店"/>
    <n v="15303"/>
    <s v="2019/12"/>
    <s v="2020/5"/>
    <x v="160"/>
  </r>
  <r>
    <d v="2019-12-15T00:00:00"/>
    <s v="■送料無料 レッドウィング US9 ベックマンオックスフォード 9042 27㎝ メンズ USED■"/>
    <s v="済"/>
    <x v="3"/>
    <n v="16124"/>
    <n v="2"/>
    <n v="3"/>
    <n v="20000"/>
    <n v="18000"/>
    <m/>
    <m/>
    <m/>
    <m/>
    <m/>
    <m/>
    <n v="19800"/>
    <n v="0"/>
    <d v="2020-05-21T00:00:00"/>
    <d v="2020-04-08T00:00:00"/>
    <s v="簡単決済"/>
    <s v="河井信哉"/>
    <n v="19800"/>
    <s v="2019/12"/>
    <s v="2020/4"/>
    <x v="138"/>
  </r>
  <r>
    <d v="2019-12-18T00:00:00"/>
    <s v="■ヤマハ　アコースティックギター　FG-251　オレンジラベル　Made　in　Japan　中古■_x000a_"/>
    <s v="店売り"/>
    <x v="10"/>
    <n v="3000"/>
    <n v="3"/>
    <n v="2"/>
    <n v="8000"/>
    <m/>
    <m/>
    <m/>
    <m/>
    <m/>
    <m/>
    <m/>
    <m/>
    <m/>
    <m/>
    <m/>
    <m/>
    <m/>
    <n v="0"/>
    <s v="2019/12"/>
    <s v=""/>
    <x v="1"/>
  </r>
  <r>
    <d v="2019-12-18T00:00:00"/>
    <s v="■ピギーバックライダー　スタンディング　キャリア　直立型　おんぶ紐　中古■"/>
    <s v="済"/>
    <x v="6"/>
    <n v="800"/>
    <n v="3"/>
    <n v="2"/>
    <n v="7000"/>
    <m/>
    <m/>
    <m/>
    <m/>
    <m/>
    <m/>
    <m/>
    <n v="8800"/>
    <n v="1050"/>
    <d v="2020-01-22T00:00:00"/>
    <d v="2020-01-11T00:00:00"/>
    <s v="簡単決済"/>
    <s v="渡辺智之"/>
    <n v="9850"/>
    <s v="2019/12"/>
    <s v="2020/1"/>
    <x v="44"/>
  </r>
  <r>
    <d v="2019-12-18T00:00:00"/>
    <s v="■Nikon D700 FX レンズ AF-S 18-200㎜ バッテリーパック付き 一眼レフカメラ 中古■□CTNo-000241"/>
    <s v="済"/>
    <x v="2"/>
    <n v="38000"/>
    <n v="3"/>
    <n v="2"/>
    <n v="50000"/>
    <n v="45000"/>
    <m/>
    <m/>
    <m/>
    <m/>
    <m/>
    <m/>
    <n v="44000"/>
    <n v="0"/>
    <d v="2020-03-23T00:00:00"/>
    <d v="2020-02-27T00:00:00"/>
    <s v="簡単決済"/>
    <s v="奥野純二郎"/>
    <n v="44000"/>
    <s v="2019/12"/>
    <s v="2020/2"/>
    <x v="161"/>
  </r>
  <r>
    <d v="2019-12-19T00:00:00"/>
    <s v="■HONDA 小型除雪機 「雪丸」 HS555 中古　引き取り又は運送会社の手配をお願いします■_x000a_"/>
    <m/>
    <x v="8"/>
    <n v="25000"/>
    <n v="3"/>
    <n v="2"/>
    <n v="70000"/>
    <m/>
    <m/>
    <m/>
    <m/>
    <m/>
    <m/>
    <m/>
    <m/>
    <m/>
    <m/>
    <m/>
    <m/>
    <m/>
    <n v="0"/>
    <s v="2019/12"/>
    <s v=""/>
    <x v="1"/>
  </r>
  <r>
    <d v="2019-12-19T00:00:00"/>
    <s v="■ヘルストロン HEF-W9000W 白寿生科学研究所 中古引き取り又は運送会社の手配をお願いします■"/>
    <s v="済"/>
    <x v="9"/>
    <n v="100000"/>
    <n v="3"/>
    <n v="2"/>
    <n v="200000"/>
    <m/>
    <m/>
    <m/>
    <m/>
    <m/>
    <m/>
    <m/>
    <n v="77000"/>
    <n v="11495"/>
    <d v="2020-01-22T00:00:00"/>
    <d v="2020-01-16T00:00:00"/>
    <s v="簡単決済"/>
    <s v="ﾑﾗﾅｶｻﾄｼ"/>
    <n v="88495"/>
    <s v="2019/12"/>
    <s v="2020/1"/>
    <x v="117"/>
  </r>
  <r>
    <d v="2019-12-19T00:00:00"/>
    <s v="■新品　未開封　マキタ　165㎜　充電式マルノコ　18V　HS631DZS　鮫肌　青■"/>
    <s v="済"/>
    <x v="8"/>
    <n v="15000"/>
    <n v="3"/>
    <n v="2"/>
    <n v="23000"/>
    <m/>
    <m/>
    <m/>
    <m/>
    <m/>
    <m/>
    <m/>
    <n v="25300"/>
    <n v="1300"/>
    <d v="2020-02-20T00:00:00"/>
    <d v="2020-01-10T00:00:00"/>
    <s v="簡単決済"/>
    <s v="村上誠一"/>
    <n v="26600"/>
    <s v="2019/12"/>
    <s v="2020/1"/>
    <x v="90"/>
  </r>
  <r>
    <d v="2019-12-18T00:00:00"/>
    <s v="■ワンピース　サンジ　フィギュア　Sailing Again　P.O.P メガハウス　未開封品■"/>
    <s v="済"/>
    <x v="1"/>
    <n v="1200"/>
    <n v="2"/>
    <n v="3"/>
    <n v="3500"/>
    <m/>
    <m/>
    <m/>
    <m/>
    <m/>
    <m/>
    <m/>
    <n v="3850"/>
    <n v="750"/>
    <d v="2020-01-22T00:00:00"/>
    <d v="2019-12-23T00:00:00"/>
    <s v="簡単決済"/>
    <s v="小池宏明"/>
    <n v="4600"/>
    <s v="2019/12"/>
    <s v="2019/12"/>
    <x v="59"/>
  </r>
  <r>
    <d v="2019-12-18T00:00:00"/>
    <s v="■リボルテック 5周年記念 タケヤトリロジーBOX 竹谷隆之制作工房3点セット ジャックスパロウ　ジェイソン　骸骨剣士　中古■"/>
    <s v="済"/>
    <x v="1"/>
    <n v="0"/>
    <n v="2"/>
    <n v="3"/>
    <n v="18000"/>
    <n v="13000"/>
    <m/>
    <m/>
    <m/>
    <m/>
    <m/>
    <m/>
    <n v="14300"/>
    <n v="0"/>
    <d v="2020-04-22T00:00:00"/>
    <d v="2020-03-20T00:00:00"/>
    <s v="簡単決済"/>
    <s v="川島啓充"/>
    <n v="14300"/>
    <s v="2019/12"/>
    <s v="2020/3"/>
    <x v="162"/>
  </r>
  <r>
    <d v="2019-12-18T00:00:00"/>
    <s v="■北斗の拳　プレミアムフィギュア　ケンシロウ　ラオウ　2体セット　Ultimate Scenery　中古■"/>
    <m/>
    <x v="1"/>
    <n v="0"/>
    <n v="2"/>
    <n v="3"/>
    <n v="3500"/>
    <m/>
    <m/>
    <m/>
    <m/>
    <m/>
    <m/>
    <m/>
    <m/>
    <m/>
    <m/>
    <m/>
    <m/>
    <m/>
    <n v="0"/>
    <s v="2019/12"/>
    <s v=""/>
    <x v="1"/>
  </r>
  <r>
    <d v="2019-12-18T00:00:00"/>
    <s v="■ガンダムUC　シナンジュ ROBOT魂 フィギュア 開封品■"/>
    <s v="済"/>
    <x v="1"/>
    <n v="0"/>
    <n v="2"/>
    <n v="3"/>
    <n v="3000"/>
    <m/>
    <m/>
    <m/>
    <m/>
    <m/>
    <m/>
    <m/>
    <m/>
    <m/>
    <m/>
    <m/>
    <m/>
    <m/>
    <n v="0"/>
    <s v="2019/12"/>
    <s v=""/>
    <x v="1"/>
  </r>
  <r>
    <d v="2019-12-18T00:00:00"/>
    <s v="■ウイングガンダムゼロ　ROBOT魂　フィギュア　ガンダムW　未使用・未開封■"/>
    <s v="済"/>
    <x v="1"/>
    <n v="0"/>
    <n v="2"/>
    <n v="3"/>
    <n v="3000"/>
    <m/>
    <m/>
    <m/>
    <m/>
    <m/>
    <m/>
    <m/>
    <n v="3300"/>
    <n v="750"/>
    <d v="2019-12-23T00:00:00"/>
    <d v="2019-12-22T00:00:00"/>
    <s v="簡単決済"/>
    <s v="大野宏"/>
    <n v="4050"/>
    <s v="2019/12"/>
    <s v="2019/12"/>
    <x v="62"/>
  </r>
  <r>
    <d v="2019-12-19T00:00:00"/>
    <s v="■アンティーク　メリーゴーランド　置物　インテリア　雑貨　レトロ　ENESCO　中古■"/>
    <s v="済"/>
    <x v="4"/>
    <n v="5000"/>
    <n v="2"/>
    <n v="3"/>
    <n v="12000"/>
    <m/>
    <m/>
    <m/>
    <m/>
    <m/>
    <m/>
    <m/>
    <n v="14250"/>
    <n v="1050"/>
    <d v="2020-06-23T00:00:00"/>
    <d v="2020-05-19T00:00:00"/>
    <s v="簡単決済"/>
    <s v="渡部珠衣"/>
    <n v="15300"/>
    <s v="2019/12"/>
    <s v="2020/5"/>
    <x v="133"/>
  </r>
  <r>
    <d v="2019-12-19T00:00:00"/>
    <s v="■脇差　わきざし　無銘　55cm　日本刀　中古■"/>
    <m/>
    <x v="4"/>
    <n v="38000"/>
    <n v="2"/>
    <n v="3"/>
    <n v="118000"/>
    <m/>
    <m/>
    <m/>
    <m/>
    <m/>
    <m/>
    <m/>
    <m/>
    <m/>
    <m/>
    <m/>
    <m/>
    <m/>
    <n v="0"/>
    <s v="2019/12"/>
    <s v=""/>
    <x v="1"/>
  </r>
  <r>
    <d v="2019-12-19T00:00:00"/>
    <s v="■日本刀 脇差 38.5cm 無銘 わきざし 中古■□"/>
    <m/>
    <x v="4"/>
    <m/>
    <n v="2"/>
    <n v="3"/>
    <n v="32000"/>
    <m/>
    <m/>
    <m/>
    <m/>
    <m/>
    <m/>
    <m/>
    <m/>
    <m/>
    <m/>
    <m/>
    <m/>
    <m/>
    <n v="0"/>
    <s v="2019/12"/>
    <s v=""/>
    <x v="1"/>
  </r>
  <r>
    <d v="2019-12-19T00:00:00"/>
    <s v="■新品 スキーブーツ　ROSSIGNOL ロシニョール　RBC8350 24.5㎝■"/>
    <s v="済"/>
    <x v="6"/>
    <n v="4000"/>
    <n v="2"/>
    <n v="3"/>
    <n v="10000"/>
    <m/>
    <m/>
    <m/>
    <m/>
    <m/>
    <m/>
    <m/>
    <n v="11000"/>
    <n v="2000"/>
    <d v="2020-01-22T00:00:00"/>
    <d v="2019-12-23T00:00:00"/>
    <s v="簡単決済"/>
    <s v="林英明"/>
    <n v="13000"/>
    <s v="2019/12"/>
    <s v="2019/12"/>
    <x v="62"/>
  </r>
  <r>
    <d v="2019-12-18T00:00:00"/>
    <s v="■IHクッキングヒーター 2口 200V アイリスオーヤマ IHC-S225-B 2016年式 据置型 台付き 中古■"/>
    <s v="済"/>
    <x v="0"/>
    <n v="1000"/>
    <n v="3"/>
    <n v="2"/>
    <n v="6600"/>
    <m/>
    <m/>
    <m/>
    <m/>
    <m/>
    <m/>
    <m/>
    <n v="7260"/>
    <n v="3000"/>
    <d v="2020-04-22T00:00:00"/>
    <d v="2020-03-19T00:00:00"/>
    <s v="簡単決済"/>
    <s v="中村葵"/>
    <n v="10260"/>
    <s v="2019/12"/>
    <s v="2020/3"/>
    <x v="163"/>
  </r>
  <r>
    <d v="2019-12-18T00:00:00"/>
    <s v="■ヘキサゴン ソケットレンチ セット TONE no.400M 中古■"/>
    <s v="店売り"/>
    <x v="8"/>
    <n v="0"/>
    <n v="3"/>
    <n v="2"/>
    <n v="4000"/>
    <m/>
    <m/>
    <m/>
    <m/>
    <m/>
    <m/>
    <m/>
    <m/>
    <m/>
    <m/>
    <m/>
    <m/>
    <m/>
    <n v="0"/>
    <s v="2019/12"/>
    <s v=""/>
    <x v="1"/>
  </r>
  <r>
    <d v="2019-12-18T00:00:00"/>
    <s v="■交流アーク溶接機 100V・200V兼用型 レッドゴー120 SSY-122R (60Ｈｚ) スズキッド 中古■"/>
    <s v="済"/>
    <x v="8"/>
    <n v="1500"/>
    <n v="3"/>
    <n v="2"/>
    <n v="6000"/>
    <m/>
    <m/>
    <m/>
    <m/>
    <m/>
    <m/>
    <m/>
    <n v="6600"/>
    <n v="1500"/>
    <d v="2020-01-22T00:00:00"/>
    <d v="2019-12-21T00:00:00"/>
    <s v="簡単決済"/>
    <s v="弓場操"/>
    <n v="8100"/>
    <s v="2019/12"/>
    <s v="2019/12"/>
    <x v="70"/>
  </r>
  <r>
    <d v="2019-12-18T00:00:00"/>
    <s v="■未使用 マキタ 集塵機用 ノズルホースセット A-33102■"/>
    <m/>
    <x v="8"/>
    <n v="1150"/>
    <n v="3"/>
    <n v="2"/>
    <n v="5500"/>
    <m/>
    <m/>
    <m/>
    <m/>
    <m/>
    <m/>
    <m/>
    <m/>
    <m/>
    <m/>
    <m/>
    <m/>
    <m/>
    <n v="0"/>
    <s v="2019/12"/>
    <s v=""/>
    <x v="1"/>
  </r>
  <r>
    <d v="2019-12-18T00:00:00"/>
    <s v="■フランスベッド マッサージ機 スリーミーローラーDX イオンパッドM-370 付き 中古■"/>
    <s v="済"/>
    <x v="9"/>
    <n v="0"/>
    <n v="3"/>
    <n v="2"/>
    <n v="100000"/>
    <n v="80000"/>
    <n v="65000"/>
    <m/>
    <m/>
    <m/>
    <m/>
    <m/>
    <n v="71500"/>
    <n v="0"/>
    <d v="2020-08-21T00:00:00"/>
    <d v="2020-07-07T00:00:00"/>
    <s v="簡単決済"/>
    <s v="片岡裕行"/>
    <n v="71500"/>
    <s v="2019/12"/>
    <s v="2020/7"/>
    <x v="130"/>
  </r>
  <r>
    <d v="2019-12-18T00:00:00"/>
    <s v="■未使用　エレベーター三脚　3000　レーザー墨出し　タジマ　ELV-300■"/>
    <s v="済"/>
    <x v="8"/>
    <n v="2000"/>
    <n v="3"/>
    <n v="2"/>
    <n v="15800"/>
    <m/>
    <m/>
    <m/>
    <m/>
    <m/>
    <m/>
    <m/>
    <n v="17380"/>
    <n v="3000"/>
    <d v="2020-04-22T00:00:00"/>
    <d v="2020-03-19T00:00:00"/>
    <s v="簡単決済"/>
    <s v="長門信"/>
    <n v="20380"/>
    <s v="2019/12"/>
    <s v="2020/3"/>
    <x v="163"/>
  </r>
  <r>
    <d v="2019-12-18T00:00:00"/>
    <s v="■フランスベッド　インフラツボ　ヘルサーMT　電気マッサージ　中古■"/>
    <s v="済"/>
    <x v="9"/>
    <n v="2000"/>
    <n v="3"/>
    <n v="2"/>
    <n v="30000"/>
    <m/>
    <m/>
    <m/>
    <m/>
    <m/>
    <m/>
    <m/>
    <n v="33000"/>
    <n v="4510"/>
    <d v="2020-03-23T00:00:00"/>
    <d v="2020-02-08T00:00:00"/>
    <s v="簡単決済"/>
    <s v="富田　幸政"/>
    <n v="37510"/>
    <s v="2019/12"/>
    <s v="2020/2"/>
    <x v="164"/>
  </r>
  <r>
    <d v="2019-12-18T00:00:00"/>
    <s v="■フジ医療　エアーマッサージ器　めざめ　DM-880　欠品有り　中古■"/>
    <s v="済"/>
    <x v="9"/>
    <n v="3350"/>
    <n v="3"/>
    <n v="2"/>
    <n v="10000"/>
    <m/>
    <m/>
    <m/>
    <m/>
    <m/>
    <m/>
    <m/>
    <n v="11000"/>
    <n v="7755"/>
    <d v="2020-04-22T00:00:00"/>
    <d v="2020-03-08T00:00:00"/>
    <s v="簡単決済"/>
    <s v="丸山　裕美子"/>
    <n v="18755"/>
    <s v="2019/12"/>
    <s v="2020/3"/>
    <x v="165"/>
  </r>
  <r>
    <d v="2019-12-19T00:00:00"/>
    <s v="■ジャンゴ・フェット Jango Fett フィギュア 5体セット スターウォーズ  STAR WARS■"/>
    <m/>
    <x v="1"/>
    <m/>
    <n v="3"/>
    <n v="2"/>
    <m/>
    <m/>
    <m/>
    <m/>
    <m/>
    <m/>
    <m/>
    <m/>
    <m/>
    <m/>
    <m/>
    <m/>
    <m/>
    <m/>
    <n v="0"/>
    <s v="2019/12"/>
    <s v=""/>
    <x v="1"/>
  </r>
  <r>
    <d v="2019-12-22T00:00:00"/>
    <s v="■般若　木彫り　木製　お面　壁掛け用　特大　古美術　骨董　中古■"/>
    <m/>
    <x v="4"/>
    <n v="3000"/>
    <n v="2"/>
    <n v="3"/>
    <n v="70000"/>
    <m/>
    <m/>
    <m/>
    <m/>
    <m/>
    <m/>
    <m/>
    <m/>
    <m/>
    <m/>
    <m/>
    <m/>
    <m/>
    <n v="0"/>
    <s v="2019/12"/>
    <s v=""/>
    <x v="1"/>
  </r>
  <r>
    <d v="2019-12-20T00:00:00"/>
    <s v="■煎茶揃　湯呑み　美濃焼　丹窯　お茶　茶器　5客3セット　中古■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x v="1"/>
  </r>
  <r>
    <d v="2019-12-20T00:00:00"/>
    <s v="■未使用　ハミルトン HAMILTON 腕時計 ボルトン H13321611 レディース■"/>
    <s v="済"/>
    <x v="5"/>
    <n v="20000"/>
    <n v="2"/>
    <n v="3"/>
    <n v="40000"/>
    <n v="37500"/>
    <m/>
    <m/>
    <m/>
    <m/>
    <m/>
    <m/>
    <n v="38500"/>
    <n v="750"/>
    <d v="2020-02-20T00:00:00"/>
    <d v="2020-01-31T00:00:00"/>
    <s v="簡単決済"/>
    <s v="浅井桃子"/>
    <n v="39250"/>
    <s v="2019/12"/>
    <s v="2020/1"/>
    <x v="103"/>
  </r>
  <r>
    <d v="2019-12-20T00:00:00"/>
    <s v="■ティファニー　Tiffany　マグカップ　ペア　テラス　未使用■"/>
    <s v="済"/>
    <x v="7"/>
    <n v="770"/>
    <n v="2"/>
    <n v="3"/>
    <n v="3800"/>
    <m/>
    <m/>
    <m/>
    <m/>
    <m/>
    <m/>
    <m/>
    <n v="4290"/>
    <n v="750"/>
    <d v="2020-02-20T00:00:00"/>
    <d v="2020-01-10T00:00:00"/>
    <s v="簡単決済"/>
    <s v="堀之内千秋"/>
    <n v="5040"/>
    <s v="2019/12"/>
    <s v="2020/1"/>
    <x v="77"/>
  </r>
  <r>
    <d v="2019-12-20T00:00:00"/>
    <s v="■天狗　木彫り　お面　置物　中古■"/>
    <m/>
    <x v="7"/>
    <n v="0"/>
    <n v="3"/>
    <n v="2"/>
    <n v="30000"/>
    <n v="20000"/>
    <m/>
    <m/>
    <m/>
    <m/>
    <m/>
    <m/>
    <m/>
    <m/>
    <m/>
    <m/>
    <m/>
    <m/>
    <n v="0"/>
    <s v="2019/12"/>
    <s v=""/>
    <x v="1"/>
  </r>
  <r>
    <d v="2019-12-22T00:00:00"/>
    <s v="■未開封・未使用 黒子のバスケ フィギュアシリーズ 黄瀬 涼太 メガハウス■"/>
    <s v="済"/>
    <x v="1"/>
    <n v="1000"/>
    <n v="3"/>
    <n v="2"/>
    <n v="4000"/>
    <m/>
    <m/>
    <m/>
    <m/>
    <m/>
    <m/>
    <m/>
    <n v="4400"/>
    <n v="1050"/>
    <d v="2020-04-22T00:00:00"/>
    <d v="2020-03-31T00:00:00"/>
    <s v="簡単決済"/>
    <s v="グルーエル　エーワン"/>
    <n v="5450"/>
    <s v="2019/12"/>
    <s v="2020/3"/>
    <x v="141"/>
  </r>
  <r>
    <d v="2019-12-22T00:00:00"/>
    <s v="■東京ディズニーリゾート 株主優待チケット Shareholders' Passport 1枚 有効期限 2020年6月30日■"/>
    <s v="済"/>
    <x v="13"/>
    <n v="5000"/>
    <n v="3"/>
    <n v="2"/>
    <n v="6800"/>
    <m/>
    <m/>
    <m/>
    <m/>
    <m/>
    <m/>
    <m/>
    <n v="7704"/>
    <n v="0"/>
    <m/>
    <d v="2020-02-02T00:00:00"/>
    <s v="簡単決済"/>
    <s v="佐藤こずえ"/>
    <n v="7704"/>
    <s v="2019/12"/>
    <s v="2020/2"/>
    <x v="103"/>
  </r>
  <r>
    <d v="2019-12-22T00:00:00"/>
    <s v="■リンナイ　LPガス用　ガスファンヒーター　SRC-363E　　4.07kw　定格電圧100V　2015年式　中古■000355"/>
    <m/>
    <x v="0"/>
    <n v="0"/>
    <n v="3"/>
    <n v="2"/>
    <n v="6000"/>
    <n v="5500"/>
    <m/>
    <m/>
    <m/>
    <m/>
    <m/>
    <m/>
    <m/>
    <m/>
    <m/>
    <m/>
    <m/>
    <m/>
    <n v="0"/>
    <s v="2019/12"/>
    <s v=""/>
    <x v="1"/>
  </r>
  <r>
    <d v="2019-12-22T00:00:00"/>
    <s v="■リンナイ　LPガス用　ガスファンヒーター　SRC-364E　4.07kw　2016年式　中古■000413"/>
    <m/>
    <x v="0"/>
    <n v="1000"/>
    <n v="3"/>
    <n v="2"/>
    <n v="7900"/>
    <n v="6500"/>
    <m/>
    <m/>
    <m/>
    <m/>
    <m/>
    <m/>
    <m/>
    <m/>
    <m/>
    <m/>
    <m/>
    <m/>
    <n v="0"/>
    <s v="2019/12"/>
    <s v=""/>
    <x v="1"/>
  </r>
  <r>
    <d v="2019-12-20T00:00:00"/>
    <s v="■未使用 カシオ 電子辞書 XD-JTZ6000GD　ケース　2018年式■_x000a_"/>
    <s v="済"/>
    <x v="0"/>
    <n v="3500"/>
    <n v="3"/>
    <n v="2"/>
    <n v="13000"/>
    <m/>
    <m/>
    <m/>
    <m/>
    <m/>
    <m/>
    <m/>
    <n v="11000"/>
    <n v="1050"/>
    <d v="2020-04-22T00:00:00"/>
    <d v="2020-03-14T00:00:00"/>
    <s v="銀行振込"/>
    <s v="齋藤誠一"/>
    <n v="12050"/>
    <s v="2019/12"/>
    <s v="2020/3"/>
    <x v="154"/>
  </r>
  <r>
    <d v="2019-12-20T00:00:00"/>
    <s v="■未使用　パナソニック　K-KJ53MCC84　ニッケル水素電池　エネループ　充電器セット■_x000a_"/>
    <s v="済"/>
    <x v="0"/>
    <n v="0"/>
    <n v="3"/>
    <n v="2"/>
    <n v="4600"/>
    <n v="4000"/>
    <m/>
    <m/>
    <m/>
    <m/>
    <m/>
    <m/>
    <n v="4620"/>
    <n v="750"/>
    <d v="2020-02-20T00:00:00"/>
    <d v="2020-01-31T00:00:00"/>
    <s v="簡単決済"/>
    <s v="吉田泰平"/>
    <n v="5370"/>
    <s v="2019/12"/>
    <s v="2020/1"/>
    <x v="103"/>
  </r>
  <r>
    <d v="2019-12-22T00:00:00"/>
    <s v="■ロシニョール　デモアルファ　ROSSIGNOL DEMO　ALPHA　157　ビンディング付き　美品　10回程度使用　中古■"/>
    <s v="済"/>
    <x v="6"/>
    <n v="7000"/>
    <n v="2"/>
    <n v="3"/>
    <n v="35000"/>
    <m/>
    <m/>
    <m/>
    <m/>
    <m/>
    <m/>
    <m/>
    <n v="35200"/>
    <n v="1660"/>
    <d v="2020-01-22T00:00:00"/>
    <d v="2020-01-16T00:00:00"/>
    <s v="簡単決済"/>
    <s v="長谷部敬"/>
    <n v="36860"/>
    <s v="2019/12"/>
    <s v="2020/1"/>
    <x v="110"/>
  </r>
  <r>
    <d v="2019-12-22T00:00:00"/>
    <s v="■スキーブーツ　ロシニョール　DEMO　SI　ZA　イエロー　26.5㎝　10回程度使用　美品　中古■"/>
    <s v="済"/>
    <x v="6"/>
    <n v="2000"/>
    <n v="2"/>
    <n v="3"/>
    <n v="12000"/>
    <m/>
    <m/>
    <m/>
    <m/>
    <m/>
    <m/>
    <m/>
    <n v="14300"/>
    <n v="2000"/>
    <d v="2020-01-22T00:00:00"/>
    <d v="2019-12-27T00:00:00"/>
    <s v="簡単決済"/>
    <s v="橋本敏夫"/>
    <n v="16300"/>
    <s v="2019/12"/>
    <s v="2019/12"/>
    <x v="59"/>
  </r>
  <r>
    <d v="2019-12-22T00:00:00"/>
    <s v="■フォルクル プラチナム　SW　166 VOLKL　PLATINUM　SW ビンディング付き 美品 1回使用 中古■"/>
    <s v="店売り"/>
    <x v="6"/>
    <n v="5000"/>
    <n v="2"/>
    <n v="3"/>
    <n v="26000"/>
    <m/>
    <m/>
    <m/>
    <m/>
    <m/>
    <m/>
    <m/>
    <m/>
    <m/>
    <m/>
    <m/>
    <m/>
    <m/>
    <n v="0"/>
    <s v="2019/12"/>
    <s v=""/>
    <x v="1"/>
  </r>
  <r>
    <d v="2019-12-22T00:00:00"/>
    <s v="■スキーブーツ DELBELLO　DRS130 26.5㎝ 1回程度使用 美品 中古■"/>
    <m/>
    <x v="6"/>
    <n v="1000"/>
    <n v="2"/>
    <n v="3"/>
    <n v="20000"/>
    <m/>
    <m/>
    <m/>
    <m/>
    <m/>
    <m/>
    <m/>
    <n v="22000"/>
    <n v="3000"/>
    <d v="2020-01-22T00:00:00"/>
    <d v="2019-12-27T00:00:00"/>
    <s v="簡単決済"/>
    <s v="笛田祥宏"/>
    <n v="25000"/>
    <s v="2019/12"/>
    <s v="2019/12"/>
    <x v="59"/>
  </r>
  <r>
    <d v="2019-12-22T00:00:00"/>
    <s v="■RV-INNO　ルーフキャリア　スキーキャリア　スノーボードキャリア　斜め積みアタッチメント　IN-653　中古■"/>
    <s v="済"/>
    <x v="11"/>
    <n v="2000"/>
    <n v="2"/>
    <n v="3"/>
    <n v="6000"/>
    <m/>
    <m/>
    <m/>
    <m/>
    <m/>
    <m/>
    <m/>
    <n v="7700"/>
    <n v="1050"/>
    <d v="2020-01-22T00:00:00"/>
    <d v="2019-12-26T00:00:00"/>
    <s v="簡単決済"/>
    <s v="山崎和美"/>
    <n v="8750"/>
    <s v="2019/12"/>
    <s v="2019/12"/>
    <x v="62"/>
  </r>
  <r>
    <d v="2019-12-23T00:00:00"/>
    <s v="■ジャンク品　PSP-3000　SONY　ブルー　中古■"/>
    <s v="済"/>
    <x v="1"/>
    <n v="200"/>
    <n v="3"/>
    <n v="2"/>
    <n v="2000"/>
    <m/>
    <m/>
    <m/>
    <m/>
    <m/>
    <m/>
    <m/>
    <n v="2310"/>
    <n v="750"/>
    <d v="2020-01-22T00:00:00"/>
    <d v="2019-12-30T00:00:00"/>
    <s v="簡単決済"/>
    <s v="下坂尚平"/>
    <n v="3060"/>
    <s v="2019/12"/>
    <s v="2019/12"/>
    <x v="79"/>
  </r>
  <r>
    <d v="2019-12-23T00:00:00"/>
    <s v="■未使用　スキーゴーグル　UVEX　ウベックス　5555202130　uvex　athletic　FM　眼鏡使用対応　ブラックマット■_x000a_"/>
    <m/>
    <x v="6"/>
    <n v="4000"/>
    <n v="3"/>
    <n v="2"/>
    <n v="8500"/>
    <m/>
    <m/>
    <m/>
    <m/>
    <m/>
    <m/>
    <m/>
    <m/>
    <m/>
    <m/>
    <m/>
    <m/>
    <m/>
    <n v="0"/>
    <s v="2019/12"/>
    <s v=""/>
    <x v="1"/>
  </r>
  <r>
    <d v="2019-12-23T00:00:00"/>
    <s v="■盃　九谷焼　六客珍味盃揃　時代盃　石盛造　中古■"/>
    <s v="済"/>
    <x v="7"/>
    <n v="0"/>
    <n v="3"/>
    <n v="2"/>
    <n v="3000"/>
    <m/>
    <m/>
    <m/>
    <m/>
    <m/>
    <m/>
    <m/>
    <n v="3300"/>
    <n v="750"/>
    <d v="2020-01-22T00:00:00"/>
    <d v="2020-01-04T00:00:00"/>
    <s v="簡単決済"/>
    <s v="余申"/>
    <n v="4050"/>
    <s v="2019/12"/>
    <s v="2020/1"/>
    <x v="53"/>
  </r>
  <r>
    <d v="2019-12-23T00:00:00"/>
    <s v="■アルタス　フルート　The　Altus　Flute　A1007　AZUMINO　JAPAN　中古■"/>
    <s v="済"/>
    <x v="10"/>
    <n v="25000"/>
    <n v="3"/>
    <n v="2"/>
    <n v="70000"/>
    <m/>
    <m/>
    <m/>
    <m/>
    <m/>
    <m/>
    <m/>
    <n v="79200"/>
    <n v="1050"/>
    <d v="2020-01-22T00:00:00"/>
    <d v="2019-12-27T00:00:00"/>
    <s v="簡単決済"/>
    <s v="佐々木義宗"/>
    <n v="80250"/>
    <s v="2019/12"/>
    <s v="2019/12"/>
    <x v="62"/>
  </r>
  <r>
    <d v="2019-12-28T00:00:00"/>
    <s v="■オイルヒーター　デロンギ　QSD0915-BL　ドラゴン　デジタル　スマート　オイルヒーター　中古■"/>
    <s v="店売り"/>
    <x v="0"/>
    <n v="3000"/>
    <n v="3"/>
    <n v="2"/>
    <n v="14000"/>
    <n v="12800"/>
    <m/>
    <m/>
    <m/>
    <m/>
    <m/>
    <m/>
    <m/>
    <m/>
    <m/>
    <m/>
    <m/>
    <m/>
    <n v="0"/>
    <s v="2019/12"/>
    <s v=""/>
    <x v="1"/>
  </r>
  <r>
    <d v="2019-12-28T00:00:00"/>
    <s v="■未使用　TOTO　便ふた　ウォームレット　S2　TCF111　#SC1　パステルアイボリー■"/>
    <s v="済"/>
    <x v="7"/>
    <n v="0"/>
    <n v="3"/>
    <n v="2"/>
    <n v="2000"/>
    <m/>
    <m/>
    <m/>
    <m/>
    <m/>
    <m/>
    <m/>
    <n v="2200"/>
    <n v="1050"/>
    <d v="2020-05-28T00:00:00"/>
    <d v="2020-05-28T00:00:00"/>
    <s v="銀行振込"/>
    <s v="鴨狩譲"/>
    <n v="3250"/>
    <s v="2019/12"/>
    <s v="2020/5"/>
    <x v="133"/>
  </r>
  <r>
    <d v="2019-12-28T00:00:00"/>
    <s v="■オイルヒーター　デロンギ　QSD0915-BL　ドラゴン　デジタル　スマート　オイルヒーター　中古■"/>
    <m/>
    <x v="0"/>
    <n v="3000"/>
    <n v="3"/>
    <n v="2"/>
    <n v="14000"/>
    <m/>
    <m/>
    <m/>
    <m/>
    <m/>
    <m/>
    <m/>
    <m/>
    <m/>
    <m/>
    <m/>
    <m/>
    <m/>
    <n v="0"/>
    <s v="2019/12"/>
    <s v=""/>
    <x v="1"/>
  </r>
  <r>
    <d v="2019-12-29T00:00:00"/>
    <s v="■フードコンテナー・ソリスト　7.2ℓ　Bear　Vault　BV450　中古■"/>
    <s v="済"/>
    <x v="6"/>
    <n v="0"/>
    <n v="3"/>
    <n v="2"/>
    <n v="5500"/>
    <m/>
    <m/>
    <m/>
    <m/>
    <m/>
    <m/>
    <m/>
    <n v="6000"/>
    <n v="0"/>
    <d v="2020-04-22T00:00:00"/>
    <d v="2020-03-13T00:00:00"/>
    <s v="簡単決済"/>
    <s v="小濱泰郎 "/>
    <n v="6000"/>
    <s v="2019/12"/>
    <s v="2020/3"/>
    <x v="148"/>
  </r>
  <r>
    <d v="2019-12-29T00:00:00"/>
    <s v="■車用　バッテリー　40B19L-MF　セミシールドMF　充電制御車対応　ブロード　中古■001621"/>
    <s v="店売り"/>
    <x v="11"/>
    <n v="0"/>
    <n v="3"/>
    <n v="2"/>
    <n v="3500"/>
    <m/>
    <m/>
    <m/>
    <m/>
    <m/>
    <m/>
    <m/>
    <m/>
    <m/>
    <m/>
    <m/>
    <m/>
    <m/>
    <n v="0"/>
    <s v="2019/12"/>
    <s v=""/>
    <x v="1"/>
  </r>
  <r>
    <d v="2019-12-29T00:00:00"/>
    <s v="■スノーボード　ブーツ　ボードブーツ　head　boa　US8　ダイヤル式　中古■"/>
    <s v="済"/>
    <x v="6"/>
    <n v="2000"/>
    <n v="2"/>
    <n v="3"/>
    <n v="5000"/>
    <m/>
    <m/>
    <m/>
    <m/>
    <m/>
    <m/>
    <m/>
    <n v="5500"/>
    <n v="1300"/>
    <d v="2020-02-20T00:00:00"/>
    <d v="2020-01-15T00:00:00"/>
    <s v="簡単決済"/>
    <s v="寺島永太郎"/>
    <n v="6800"/>
    <s v="2019/12"/>
    <s v="2020/1"/>
    <x v="140"/>
  </r>
  <r>
    <d v="2019-12-29T00:00:00"/>
    <s v="■エレキギター クールジー CoolZ ストラトキャスター 中古■"/>
    <s v="済"/>
    <x v="10"/>
    <n v="5500"/>
    <n v="2"/>
    <n v="3"/>
    <n v="24800"/>
    <n v="22000"/>
    <m/>
    <m/>
    <m/>
    <m/>
    <m/>
    <m/>
    <n v="24200"/>
    <n v="2000"/>
    <d v="2020-09-23T00:00:00"/>
    <d v="2020-08-11T00:00:00"/>
    <s v="簡単決済"/>
    <s v="ＪＢＳ株式会社"/>
    <n v="26200"/>
    <s v="2019/12"/>
    <s v="2020/8"/>
    <x v="166"/>
  </r>
  <r>
    <d v="2019-12-29T00:00:00"/>
    <s v="■カーペンター　ルアー　オーダーメイド品　中古■"/>
    <m/>
    <x v="6"/>
    <n v="2500"/>
    <n v="2"/>
    <n v="3"/>
    <n v="50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カーペンター　ルアー　オーダーメイド品　中古■"/>
    <m/>
    <x v="6"/>
    <n v="2500"/>
    <n v="2"/>
    <n v="3"/>
    <n v="4800"/>
    <m/>
    <m/>
    <m/>
    <m/>
    <m/>
    <m/>
    <m/>
    <m/>
    <m/>
    <m/>
    <m/>
    <m/>
    <m/>
    <n v="0"/>
    <s v="2019/12"/>
    <s v=""/>
    <x v="1"/>
  </r>
  <r>
    <d v="2019-12-29T00:00:00"/>
    <s v="■スノーボード パウダーボード　143cm　キャピタ CAPITA スプリングブレーク SPRING BREAK サーフロッカー 中古■"/>
    <s v="済"/>
    <x v="6"/>
    <n v="5500"/>
    <n v="2"/>
    <n v="3"/>
    <n v="18000"/>
    <m/>
    <m/>
    <m/>
    <m/>
    <m/>
    <m/>
    <m/>
    <n v="31350"/>
    <n v="2190"/>
    <d v="2020-01-22T00:00:00"/>
    <d v="2020-01-05T00:00:00"/>
    <s v="簡単決済"/>
    <s v="濱津亮"/>
    <n v="33540"/>
    <s v="2019/12"/>
    <s v="2020/1"/>
    <x v="79"/>
  </r>
  <r>
    <d v="2019-12-29T00:00:00"/>
    <s v="■ワンピース　ナミ　ロビン　ビビ　フィギュア　FLAG DIAMOND SHIP　3体セット　中古■"/>
    <m/>
    <x v="1"/>
    <n v="0"/>
    <n v="2"/>
    <n v="3"/>
    <n v="4000"/>
    <m/>
    <m/>
    <m/>
    <m/>
    <m/>
    <m/>
    <m/>
    <m/>
    <m/>
    <m/>
    <m/>
    <m/>
    <m/>
    <n v="0"/>
    <s v="2019/12"/>
    <s v=""/>
    <x v="1"/>
  </r>
  <r>
    <d v="2019-12-29T00:00:00"/>
    <s v="■鉄瓶　南部鉄瓶　馬　馬模様　中古■"/>
    <m/>
    <x v="4"/>
    <n v="2000"/>
    <n v="2"/>
    <n v="3"/>
    <n v="6000"/>
    <m/>
    <m/>
    <m/>
    <m/>
    <m/>
    <m/>
    <m/>
    <m/>
    <m/>
    <m/>
    <m/>
    <m/>
    <m/>
    <n v="0"/>
    <s v="2019/12"/>
    <s v=""/>
    <x v="1"/>
  </r>
  <r>
    <d v="2019-12-29T00:00:00"/>
    <s v="■模造刀　美術刀　日本刀　インテリア　2本セット　中古■"/>
    <m/>
    <x v="4"/>
    <n v="2000"/>
    <n v="2"/>
    <n v="3"/>
    <n v="8800"/>
    <m/>
    <m/>
    <m/>
    <m/>
    <m/>
    <m/>
    <m/>
    <m/>
    <m/>
    <m/>
    <m/>
    <m/>
    <m/>
    <n v="0"/>
    <s v="2019/12"/>
    <s v=""/>
    <x v="1"/>
  </r>
  <r>
    <d v="2019-12-29T00:00:00"/>
    <s v="■パソコン オフィス デスク クレバー1000 1台 ベガコーポレーション 中古■"/>
    <m/>
    <x v="12"/>
    <n v="0"/>
    <n v="3"/>
    <n v="2"/>
    <n v="45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2台　ベガコーポレーション　中古■"/>
    <m/>
    <x v="12"/>
    <n v="0"/>
    <n v="3"/>
    <n v="2"/>
    <n v="9000"/>
    <m/>
    <m/>
    <m/>
    <m/>
    <m/>
    <m/>
    <m/>
    <m/>
    <m/>
    <m/>
    <m/>
    <m/>
    <m/>
    <n v="0"/>
    <s v="2019/12"/>
    <s v=""/>
    <x v="1"/>
  </r>
  <r>
    <d v="2019-12-29T00:00:00"/>
    <s v="■パソコン　オフィス　デスク　クレバー1000　3台　ベガコーポレーション　中古■"/>
    <m/>
    <x v="12"/>
    <n v="0"/>
    <n v="3"/>
    <n v="2"/>
    <n v="13500"/>
    <m/>
    <m/>
    <m/>
    <m/>
    <m/>
    <m/>
    <m/>
    <m/>
    <m/>
    <m/>
    <m/>
    <m/>
    <m/>
    <n v="0"/>
    <s v="2019/12"/>
    <s v=""/>
    <x v="1"/>
  </r>
  <r>
    <d v="2019-12-29T00:00:00"/>
    <s v="■鉄筋カットベンダ　13㎜　VB　13Y　日立工機　中古■"/>
    <s v="済"/>
    <x v="8"/>
    <n v="23000"/>
    <n v="3"/>
    <n v="2"/>
    <n v="45000"/>
    <m/>
    <m/>
    <m/>
    <m/>
    <m/>
    <m/>
    <m/>
    <n v="51150"/>
    <n v="2000"/>
    <d v="2020-01-22T00:00:00"/>
    <d v="2020-01-04T00:00:00"/>
    <s v="簡単決済"/>
    <s v="日下淳也"/>
    <n v="53150"/>
    <s v="2019/12"/>
    <s v="2020/1"/>
    <x v="58"/>
  </r>
  <r>
    <d v="2019-12-29T00:00:00"/>
    <s v="■ダルベロ　スキーブーツ　ブードゥー　15-16年モデル　25.0-25.5　中古■"/>
    <s v="済"/>
    <x v="6"/>
    <n v="5500"/>
    <n v="3"/>
    <n v="2"/>
    <n v="13000"/>
    <m/>
    <m/>
    <m/>
    <m/>
    <m/>
    <m/>
    <m/>
    <n v="15400"/>
    <n v="0"/>
    <d v="2020-03-23T00:00:00"/>
    <d v="2020-02-18T00:00:00"/>
    <s v="簡単決済"/>
    <s v="小川昭夫"/>
    <n v="15400"/>
    <s v="2019/12"/>
    <s v="2020/2"/>
    <x v="78"/>
  </r>
  <r>
    <d v="2019-12-29T00:00:00"/>
    <s v="■ステンレス皿　18-8　ステンレス製　楕円皿　サイズ20 (51.6㎝×36㎝×2.5㎝)　和田助製作所　中古■"/>
    <s v="店売り"/>
    <x v="14"/>
    <n v="0"/>
    <n v="3"/>
    <n v="2"/>
    <n v="6000"/>
    <m/>
    <m/>
    <m/>
    <m/>
    <m/>
    <m/>
    <m/>
    <m/>
    <m/>
    <m/>
    <m/>
    <m/>
    <m/>
    <n v="0"/>
    <s v="2019/12"/>
    <s v=""/>
    <x v="1"/>
  </r>
  <r>
    <d v="2019-12-29T00:00:00"/>
    <s v="■チョロQ　京成バス　連節バス　Keisei　Bus　タカラ　中古■□"/>
    <m/>
    <x v="1"/>
    <n v="0"/>
    <n v="3"/>
    <n v="2"/>
    <n v="2000"/>
    <m/>
    <m/>
    <m/>
    <m/>
    <m/>
    <m/>
    <m/>
    <m/>
    <m/>
    <m/>
    <m/>
    <m/>
    <m/>
    <n v="0"/>
    <s v="2019/12"/>
    <s v=""/>
    <x v="1"/>
  </r>
  <r>
    <d v="2019-12-29T00:00:00"/>
    <s v="■ゴルフ　右利き用　ドライバー　ヘッド：テーラーメイド　SLDR　460　10.5　シャフト：Speeder　661　FLEX:S　Fujikura　グリップ：カーマ　karma　360　中古■□"/>
    <s v="済"/>
    <x v="6"/>
    <n v="2750"/>
    <n v="3"/>
    <n v="2"/>
    <n v="7000"/>
    <n v="5500"/>
    <m/>
    <m/>
    <m/>
    <m/>
    <m/>
    <m/>
    <n v="6050"/>
    <n v="2000"/>
    <d v="2020-07-20T00:00:00"/>
    <d v="2020-06-07T00:00:00"/>
    <s v="簡単決済"/>
    <s v="水野浩明"/>
    <n v="8050"/>
    <s v="2019/12"/>
    <s v="2020/6"/>
    <x v="167"/>
  </r>
  <r>
    <d v="2019-12-29T00:00:00"/>
    <s v="■未使用　ディスクグラインダー　本体のみ　充電式　125㎜　18V　マキタ　GA504DN■□"/>
    <s v="済"/>
    <x v="8"/>
    <m/>
    <n v="3"/>
    <n v="2"/>
    <n v="10000"/>
    <m/>
    <m/>
    <m/>
    <m/>
    <m/>
    <m/>
    <m/>
    <n v="16500"/>
    <n v="1050"/>
    <d v="2020-01-22T00:00:00"/>
    <d v="2020-01-04T00:00:00"/>
    <s v="簡単決済"/>
    <s v="中沢智則"/>
    <n v="17550"/>
    <s v="2019/12"/>
    <s v="2020/1"/>
    <x v="58"/>
  </r>
  <r>
    <d v="2019-12-29T00:00:00"/>
    <s v="■26㎝　スニーカー　メンズシューズ　アディダス　DB3361　NITE　JOGGER　未使用■□"/>
    <s v="済"/>
    <x v="6"/>
    <n v="2000"/>
    <n v="3"/>
    <n v="2"/>
    <n v="5600"/>
    <m/>
    <m/>
    <m/>
    <m/>
    <m/>
    <m/>
    <m/>
    <n v="6160"/>
    <n v="1050"/>
    <d v="2020-07-20T00:00:00"/>
    <d v="2020-06-19T00:00:00"/>
    <s v="簡単決済"/>
    <s v="（株）アルファジャパン小野"/>
    <n v="7210"/>
    <s v="2019/12"/>
    <s v="2020/6"/>
    <x v="131"/>
  </r>
  <r>
    <d v="2019-12-29T00:00:00"/>
    <s v="■衝立　幅：約183㎝　高さ：約153.5㎝　奥行き：約44.5㎝　一枚型　　孔雀　燕　両面絵柄　中古■□_x000a_"/>
    <s v="済"/>
    <x v="7"/>
    <n v="2000"/>
    <n v="3"/>
    <n v="2"/>
    <n v="19800"/>
    <n v="15000"/>
    <m/>
    <m/>
    <m/>
    <m/>
    <m/>
    <m/>
    <n v="16500"/>
    <n v="0"/>
    <d v="2020-09-23T00:00:00"/>
    <d v="2020-08-14T00:00:00"/>
    <s v="簡単決済"/>
    <s v="岡貞善"/>
    <n v="16500"/>
    <s v="2019/12"/>
    <s v="2020/8"/>
    <x v="168"/>
  </r>
  <r>
    <d v="2019-12-29T00:00:00"/>
    <s v="■未使用　ROBOT魂　SIDE　LABOR　AV-XO　零式　バンダイ■□"/>
    <s v="済"/>
    <x v="1"/>
    <n v="0"/>
    <n v="3"/>
    <n v="2"/>
    <n v="3000"/>
    <m/>
    <m/>
    <m/>
    <m/>
    <m/>
    <m/>
    <m/>
    <n v="3410"/>
    <n v="1050"/>
    <d v="2020-02-20T00:00:00"/>
    <d v="2020-01-24T00:00:00"/>
    <s v="簡単決済"/>
    <s v="福田亮"/>
    <n v="4460"/>
    <s v="2019/12"/>
    <s v="2020/1"/>
    <x v="60"/>
  </r>
  <r>
    <d v="2019-12-29T00:00:00"/>
    <s v="■未使用　フィギュア　ニュー　ジェネレーション　ライフ　アクションフィギュア　WWⅡ　FRANCE　1944　Ｅｄｗａｒｄ　DRAGON■□"/>
    <s v="済"/>
    <x v="1"/>
    <m/>
    <n v="3"/>
    <n v="2"/>
    <n v="2500"/>
    <m/>
    <m/>
    <m/>
    <m/>
    <m/>
    <m/>
    <m/>
    <n v="2970"/>
    <n v="1050"/>
    <d v="2020-04-22T00:00:00"/>
    <d v="2020-03-26T00:00:00"/>
    <s v="簡単決済"/>
    <s v="杉山清屋"/>
    <n v="4020"/>
    <s v="2019/12"/>
    <s v="2020/3"/>
    <x v="25"/>
  </r>
  <r>
    <d v="2019-12-29T00:00:00"/>
    <s v="■未使用　フィギュア　ニュージェネレーション　ライフ　アクションフィギュア　WWⅡ　FRANCE　1944　James　Ford　DRAGON■□"/>
    <s v="済"/>
    <x v="1"/>
    <m/>
    <n v="3"/>
    <n v="2"/>
    <n v="2500"/>
    <m/>
    <m/>
    <m/>
    <m/>
    <m/>
    <m/>
    <m/>
    <n v="4181"/>
    <n v="1050"/>
    <d v="2020-01-22T00:00:00"/>
    <d v="2020-01-06T00:00:00"/>
    <s v="簡単決済"/>
    <s v="ｶﾘﾝ"/>
    <n v="5231"/>
    <s v="2019/12"/>
    <s v="2020/1"/>
    <x v="72"/>
  </r>
  <r>
    <d v="2019-12-29T00:00:00"/>
    <s v="■未使用　フィギュア　ニュー　ジェネレーション　ライフ　アクションフィギュア　KOREAN　WAR　PUSAN　1950　Jack　DRAGON■□"/>
    <m/>
    <x v="1"/>
    <m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x v="1"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x v="1"/>
  </r>
  <r>
    <d v="2019-12-29T00:00:00"/>
    <s v="■未使用　テント　スクリーン　キャノピー　タープ　Ⅱ　コールマン　170T11350J■□"/>
    <s v="済"/>
    <x v="6"/>
    <n v="5500"/>
    <n v="3"/>
    <n v="2"/>
    <n v="13500"/>
    <m/>
    <m/>
    <m/>
    <m/>
    <m/>
    <m/>
    <m/>
    <n v="14850"/>
    <n v="2000"/>
    <d v="2020-01-22T00:00:00"/>
    <d v="2020-01-07T00:00:00"/>
    <s v="簡単決済"/>
    <s v="中住鉄兵"/>
    <n v="16850"/>
    <s v="2019/12"/>
    <s v="2020/1"/>
    <x v="48"/>
  </r>
  <r>
    <d v="2019-12-30T00:00:00"/>
    <s v="■天使の壁掛け　ITALY製　9体セット　中古■□"/>
    <m/>
    <x v="4"/>
    <n v="1900"/>
    <n v="3"/>
    <n v="2"/>
    <n v="20000"/>
    <n v="10000"/>
    <m/>
    <m/>
    <m/>
    <m/>
    <m/>
    <m/>
    <m/>
    <m/>
    <m/>
    <m/>
    <m/>
    <m/>
    <n v="0"/>
    <s v="2019/12"/>
    <s v=""/>
    <x v="1"/>
  </r>
  <r>
    <d v="2019-12-29T00:00:00"/>
    <s v="■サムソナイト　ビジネスバッグ　66250　samsonite　ブラック　中古■"/>
    <m/>
    <x v="3"/>
    <n v="2500"/>
    <n v="2"/>
    <n v="3"/>
    <n v="11000"/>
    <m/>
    <m/>
    <m/>
    <m/>
    <m/>
    <m/>
    <m/>
    <m/>
    <m/>
    <m/>
    <m/>
    <m/>
    <m/>
    <n v="0"/>
    <s v="2019/12"/>
    <s v=""/>
    <x v="1"/>
  </r>
  <r>
    <d v="2019-12-29T00:00:00"/>
    <s v="■花とみどりのギフト券　10,000円分　1,000円×10枚　有効期限2023年12月31日　ギフト券　商品券■"/>
    <s v="済"/>
    <x v="13"/>
    <n v="6500"/>
    <n v="2"/>
    <n v="3"/>
    <n v="8800"/>
    <m/>
    <m/>
    <m/>
    <m/>
    <m/>
    <m/>
    <m/>
    <n v="8800"/>
    <n v="84"/>
    <d v="2020-02-20T00:00:00"/>
    <d v="2020-01-28T00:00:00"/>
    <s v="簡単決済"/>
    <s v="鈴木明彦"/>
    <n v="8884"/>
    <s v="2019/12"/>
    <s v="2020/1"/>
    <x v="46"/>
  </r>
  <r>
    <d v="2019-12-29T00:00:00"/>
    <s v="■スキーブーツ　24.5cm　アルペンレーサー用　ROSSIGNOL　HERO WORLD CUP ZJ+　RBG9270　中古■"/>
    <s v="済"/>
    <x v="6"/>
    <n v="8000"/>
    <n v="2"/>
    <n v="3"/>
    <n v="22000"/>
    <m/>
    <m/>
    <m/>
    <m/>
    <m/>
    <m/>
    <m/>
    <n v="24200"/>
    <n v="1300"/>
    <d v="2020-04-22T00:00:00"/>
    <d v="2020-03-02T00:00:00"/>
    <s v="簡単決済"/>
    <s v="篠沢彰一"/>
    <n v="25500"/>
    <s v="2019/12"/>
    <s v="2020/3"/>
    <x v="36"/>
  </r>
  <r>
    <d v="2019-12-30T00:00:00"/>
    <s v="■天使の壁掛け　ITALY製　9体セット　中古■□"/>
    <m/>
    <x v="4"/>
    <n v="1900"/>
    <n v="3"/>
    <n v="2"/>
    <n v="20000"/>
    <m/>
    <m/>
    <m/>
    <m/>
    <m/>
    <m/>
    <m/>
    <m/>
    <m/>
    <m/>
    <m/>
    <m/>
    <m/>
    <n v="0"/>
    <s v="2019/12"/>
    <s v=""/>
    <x v="1"/>
  </r>
  <r>
    <d v="2019-12-30T00:00:00"/>
    <s v="■未開封　加湿空気清浄機　高濃度プラズマクラスター　7000　SHARP　KC-450-W　未使用■□"/>
    <s v="済"/>
    <x v="0"/>
    <n v="5000"/>
    <n v="3"/>
    <n v="2"/>
    <n v="12000"/>
    <m/>
    <m/>
    <m/>
    <m/>
    <m/>
    <m/>
    <m/>
    <n v="15200"/>
    <n v="2000"/>
    <d v="2020-01-21T00:00:00"/>
    <d v="2020-01-21T00:00:00"/>
    <s v="銀行振込"/>
    <s v="ぽてちん！食堂・研究所西村"/>
    <n v="17200"/>
    <s v="2019/12"/>
    <s v="2020/1"/>
    <x v="90"/>
  </r>
  <r>
    <d v="2019-12-30T00:00:00"/>
    <s v="■未使用　ベルト　ポールスミス　Lサイズ■□"/>
    <s v="済"/>
    <x v="3"/>
    <n v="1000"/>
    <n v="3"/>
    <n v="2"/>
    <n v="5980"/>
    <m/>
    <m/>
    <m/>
    <m/>
    <m/>
    <m/>
    <m/>
    <n v="6578"/>
    <n v="1050"/>
    <d v="2020-01-22T00:00:00"/>
    <d v="2020-01-06T00:00:00"/>
    <s v="簡単決済"/>
    <s v="土井正裕"/>
    <n v="7628"/>
    <s v="2019/12"/>
    <s v="2020/1"/>
    <x v="79"/>
  </r>
  <r>
    <d v="2019-12-30T00:00:00"/>
    <s v="■トップス　X　LARGE　ポールスミス　毛　100％　中古■□"/>
    <m/>
    <x v="3"/>
    <n v="1000"/>
    <n v="3"/>
    <n v="2"/>
    <n v="10000"/>
    <n v="8500"/>
    <m/>
    <m/>
    <m/>
    <m/>
    <m/>
    <m/>
    <m/>
    <m/>
    <m/>
    <m/>
    <m/>
    <m/>
    <n v="0"/>
    <s v="2019/12"/>
    <s v=""/>
    <x v="1"/>
  </r>
  <r>
    <d v="2019-12-30T00:00:00"/>
    <s v="未使用　山岳用　テント　mont-bell　モンベル　ステラリッジ　テント　1型　サンライトイエロー■□_x000a_"/>
    <s v="済"/>
    <x v="6"/>
    <n v="5000"/>
    <n v="3"/>
    <n v="2"/>
    <n v="20000"/>
    <m/>
    <m/>
    <m/>
    <m/>
    <m/>
    <m/>
    <m/>
    <n v="27500"/>
    <n v="1300"/>
    <d v="2020-01-22T00:00:00"/>
    <d v="2020-01-04T00:00:00"/>
    <s v="簡単決済"/>
    <s v="門井優樹"/>
    <n v="28800"/>
    <s v="2019/12"/>
    <s v="2020/1"/>
    <x v="59"/>
  </r>
  <r>
    <d v="2019-12-30T00:00:00"/>
    <s v="■ベビー遊具　ロッキングホース　中古■□"/>
    <m/>
    <x v="1"/>
    <n v="0"/>
    <n v="3"/>
    <n v="2"/>
    <n v="3800"/>
    <m/>
    <m/>
    <m/>
    <m/>
    <m/>
    <m/>
    <m/>
    <m/>
    <m/>
    <m/>
    <m/>
    <m/>
    <m/>
    <n v="0"/>
    <s v="2019/12"/>
    <s v=""/>
    <x v="1"/>
  </r>
  <r>
    <d v="2019-12-30T00:00:00"/>
    <s v="■AVレシーバー　ホームシアター　音響　AVアンプ　ONKYO　TX-NR636　7.1ch　中古■□"/>
    <s v="済"/>
    <x v="0"/>
    <n v="10000"/>
    <n v="2"/>
    <n v="3"/>
    <n v="23000"/>
    <m/>
    <m/>
    <m/>
    <m/>
    <m/>
    <m/>
    <m/>
    <n v="25300"/>
    <n v="2000"/>
    <d v="2020-01-22T00:00:00"/>
    <d v="2020-01-04T00:00:00"/>
    <s v="簡単決済"/>
    <s v="冨松和寛"/>
    <n v="27300"/>
    <s v="2019/12"/>
    <s v="2020/1"/>
    <x v="59"/>
  </r>
  <r>
    <d v="2019-12-30T00:00:00"/>
    <s v="■サングラス　ジャンニヴェルサーチ　メデューサ　ヴェルサーチ　414/A　ケース無し　中古■□"/>
    <s v="済"/>
    <x v="3"/>
    <n v="3850"/>
    <n v="2"/>
    <n v="3"/>
    <n v="11800"/>
    <m/>
    <m/>
    <m/>
    <m/>
    <m/>
    <m/>
    <m/>
    <n v="22559"/>
    <n v="750"/>
    <d v="2020-01-22T00:00:00"/>
    <d v="2020-01-04T00:00:00"/>
    <s v="簡単決済"/>
    <s v="ＪＢＳ株式会社"/>
    <n v="23309"/>
    <s v="2019/12"/>
    <s v="2020/1"/>
    <x v="59"/>
  </r>
  <r>
    <d v="2019-12-30T00:00:00"/>
    <s v="■完全ワイヤレス　ワイヤレスイヤホン　ワイヤレスヘッドホン　BOSE　ボーズ　サウンドスポーツ　中古■□"/>
    <s v="済"/>
    <x v="0"/>
    <n v="6000"/>
    <n v="2"/>
    <n v="3"/>
    <n v="13800"/>
    <m/>
    <m/>
    <m/>
    <m/>
    <m/>
    <m/>
    <m/>
    <n v="14080"/>
    <n v="750"/>
    <d v="2020-01-22T00:00:00"/>
    <d v="2020-01-17T00:00:00"/>
    <s v="簡単決済"/>
    <s v="池本美貴也"/>
    <n v="14830"/>
    <s v="2019/12"/>
    <s v="2020/1"/>
    <x v="89"/>
  </r>
  <r>
    <d v="2019-12-30T00:00:00"/>
    <s v="■サウンドスコープ 小型エレクトロニック聴診器 スナップオン ブルーポイント YA6910 未使用未開封■□"/>
    <s v="済"/>
    <x v="8"/>
    <n v="0"/>
    <n v="2"/>
    <n v="3"/>
    <n v="9000"/>
    <n v="8000"/>
    <m/>
    <m/>
    <m/>
    <m/>
    <m/>
    <m/>
    <n v="9075"/>
    <n v="0"/>
    <d v="2020-03-23T00:00:00"/>
    <d v="2020-02-25T00:00:00"/>
    <s v="簡単決済"/>
    <s v="門川誠二"/>
    <n v="9075"/>
    <s v="2019/12"/>
    <s v="2020/2"/>
    <x v="169"/>
  </r>
  <r>
    <d v="2019-11-15T00:00:00"/>
    <s v="ﾀｼﾞﾏﾂｰﾙ ｱﾙﾐ三脚 ＳＴＱ－0Ｄ"/>
    <s v="済"/>
    <x v="8"/>
    <n v="2000"/>
    <n v="2"/>
    <n v="3"/>
    <m/>
    <m/>
    <m/>
    <m/>
    <m/>
    <m/>
    <m/>
    <m/>
    <n v="5280"/>
    <n v="2000"/>
    <d v="2020-01-22T00:00:00"/>
    <d v="2020-01-04T00:00:00"/>
    <s v="簡単決済"/>
    <s v="吉田順一"/>
    <n v="7280"/>
    <s v="2019/11"/>
    <s v="2020/1"/>
    <x v="47"/>
  </r>
  <r>
    <d v="2019-11-15T00:00:00"/>
    <s v="ELECOM 外付けHDD"/>
    <s v="済"/>
    <x v="0"/>
    <n v="2500"/>
    <n v="2"/>
    <n v="3"/>
    <m/>
    <m/>
    <m/>
    <m/>
    <m/>
    <m/>
    <m/>
    <m/>
    <n v="7150"/>
    <n v="750"/>
    <d v="2020-01-22T00:00:00"/>
    <d v="2020-01-04T00:00:00"/>
    <s v="簡単決済"/>
    <s v="所勝敏"/>
    <n v="7900"/>
    <s v="2019/11"/>
    <s v="2020/1"/>
    <x v="47"/>
  </r>
  <r>
    <d v="2019-11-15T00:00:00"/>
    <s v="ｶﾘﾓｸ3Pｿﾌｧｺﾌﾞﾗﾝ"/>
    <s v="済"/>
    <x v="12"/>
    <n v="5000"/>
    <n v="2"/>
    <n v="3"/>
    <m/>
    <m/>
    <m/>
    <m/>
    <m/>
    <m/>
    <m/>
    <m/>
    <n v="33000"/>
    <m/>
    <d v="2020-01-22T00:00:00"/>
    <d v="2020-01-05T00:00:00"/>
    <s v="簡単決済"/>
    <m/>
    <n v="33000"/>
    <s v="2019/11"/>
    <s v="2020/1"/>
    <x v="78"/>
  </r>
  <r>
    <d v="2019-11-15T00:00:00"/>
    <s v="HELLYHANSEN ﾀﾞｳﾝ"/>
    <s v="済"/>
    <x v="3"/>
    <n v="1000"/>
    <n v="2"/>
    <n v="3"/>
    <m/>
    <m/>
    <m/>
    <m/>
    <m/>
    <m/>
    <m/>
    <m/>
    <n v="8800"/>
    <n v="1300"/>
    <d v="2020-01-22T00:00:00"/>
    <d v="2020-01-05T00:00:00"/>
    <s v="簡単決済"/>
    <s v="吉原昭紀"/>
    <n v="10100"/>
    <s v="2019/11"/>
    <s v="2020/1"/>
    <x v="78"/>
  </r>
  <r>
    <d v="2019-11-15T00:00:00"/>
    <s v="EosKISSM"/>
    <s v="済"/>
    <x v="0"/>
    <n v="28000"/>
    <n v="2"/>
    <n v="3"/>
    <m/>
    <m/>
    <m/>
    <m/>
    <m/>
    <m/>
    <m/>
    <m/>
    <n v="62700"/>
    <n v="1050"/>
    <d v="2020-01-22T00:00:00"/>
    <d v="2020-01-06T00:00:00"/>
    <s v="簡単決済"/>
    <s v="庄司浩子"/>
    <n v="63750"/>
    <s v="2019/11"/>
    <s v="2020/1"/>
    <x v="164"/>
  </r>
  <r>
    <d v="2020-01-07T00:00:00"/>
    <s v="■【送料無料】　昭和60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【送料無料】　昭和61年　天皇陛下御在位60年記念　10万円金貨　20g　K24　ブリスターパック入り■□"/>
    <s v="済"/>
    <x v="13"/>
    <n v="102580"/>
    <n v="2"/>
    <n v="3"/>
    <n v="115000"/>
    <m/>
    <m/>
    <m/>
    <m/>
    <m/>
    <m/>
    <m/>
    <n v="115000"/>
    <n v="0"/>
    <d v="2020-01-22T00:00:00"/>
    <d v="2020-01-08T00:00:00"/>
    <s v="簡単決済"/>
    <s v="白神久輝"/>
    <n v="115000"/>
    <s v="2020/1"/>
    <s v="2020/1"/>
    <x v="170"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x v="1"/>
  </r>
  <r>
    <d v="2020-01-07T00:00:00"/>
    <s v="■デジタルノギス ABSデジマチックキャリパ 0～200㎜ ミツトヨ CD-20CXWW 中古■□"/>
    <s v="済"/>
    <x v="8"/>
    <m/>
    <n v="3"/>
    <n v="2"/>
    <n v="6000"/>
    <m/>
    <m/>
    <m/>
    <m/>
    <m/>
    <m/>
    <m/>
    <n v="6600"/>
    <n v="1050"/>
    <d v="2020-07-20T00:00:00"/>
    <d v="2020-06-09T00:00:00"/>
    <s v="簡単決済"/>
    <s v="中山夢友"/>
    <n v="7650"/>
    <s v="2020/1"/>
    <s v="2020/6"/>
    <x v="171"/>
  </r>
  <r>
    <d v="2020-01-07T00:00:00"/>
    <s v="■GUCCI　グッチ　ショルダーバッグ　シェリーライン　ITALY製　904.02.005　中古■□"/>
    <s v="済"/>
    <x v="5"/>
    <n v="3000"/>
    <n v="3"/>
    <n v="2"/>
    <n v="20000"/>
    <m/>
    <m/>
    <m/>
    <m/>
    <m/>
    <m/>
    <m/>
    <n v="24201"/>
    <n v="1050"/>
    <d v="2020-02-20T00:00:00"/>
    <d v="2020-01-15T00:00:00"/>
    <s v="簡単決済"/>
    <s v="宮田一樹  "/>
    <n v="25251"/>
    <s v="2020/1"/>
    <s v="2020/1"/>
    <x v="72"/>
  </r>
  <r>
    <d v="2020-01-07T00:00:00"/>
    <s v="■LOUIS　VUITTON　長財布　ルイヴィトン　レディース　ジッピーウォレット　マヒナノワール　M61867　中古■□"/>
    <m/>
    <x v="5"/>
    <n v="62000"/>
    <n v="3"/>
    <n v="2"/>
    <n v="68000"/>
    <n v="65000"/>
    <m/>
    <m/>
    <m/>
    <m/>
    <m/>
    <m/>
    <m/>
    <m/>
    <m/>
    <m/>
    <m/>
    <m/>
    <n v="0"/>
    <s v="2020/1"/>
    <s v=""/>
    <x v="1"/>
  </r>
  <r>
    <d v="2020-01-07T00:00:00"/>
    <s v="■未使用　バートン　BURTON　リュック　キロパック　27L　黒■□"/>
    <m/>
    <x v="3"/>
    <n v="3500"/>
    <n v="3"/>
    <n v="2"/>
    <n v="7500"/>
    <n v="7000"/>
    <m/>
    <m/>
    <m/>
    <m/>
    <m/>
    <m/>
    <m/>
    <m/>
    <m/>
    <m/>
    <m/>
    <m/>
    <n v="0"/>
    <s v="2020/1"/>
    <s v=""/>
    <x v="1"/>
  </r>
  <r>
    <d v="2020-01-08T00:00:00"/>
    <s v="■ムラマツフルート　村松　ムラマツ　フルート　The Muramatsu Flute　現状品　中古■□"/>
    <s v="済"/>
    <x v="10"/>
    <n v="5000"/>
    <n v="2"/>
    <n v="3"/>
    <n v="15000"/>
    <m/>
    <m/>
    <m/>
    <m/>
    <m/>
    <m/>
    <m/>
    <n v="85800"/>
    <n v="1500"/>
    <d v="2020-02-20T00:00:00"/>
    <d v="2020-01-13T00:00:00"/>
    <s v="簡単決済"/>
    <s v="松本賢"/>
    <n v="87300"/>
    <s v="2020/1"/>
    <s v="2020/1"/>
    <x v="59"/>
  </r>
  <r>
    <d v="2020-01-07T00:00:00"/>
    <s v="■炊飯器　炊飯ジャー　一升炊き　IH炊飯ジャー　圧力IH　象印　ZOJIRUSHI　極め炊き　NP-ZG18-TD　2018年製　未使用■□　"/>
    <s v="済"/>
    <x v="0"/>
    <n v="14300"/>
    <n v="2"/>
    <n v="3"/>
    <n v="18000"/>
    <m/>
    <m/>
    <m/>
    <m/>
    <m/>
    <m/>
    <m/>
    <n v="18700"/>
    <n v="2000"/>
    <d v="2020-06-23T00:00:00"/>
    <d v="2020-05-30T00:00:00"/>
    <s v="簡単決済"/>
    <s v="田口裕道"/>
    <n v="20700"/>
    <s v="2020/1"/>
    <s v="2020/5"/>
    <x v="67"/>
  </r>
  <r>
    <d v="2020-01-07T00:00:00"/>
    <s v="■掃除機　紙パック式掃除機　パナソニック　Panasonic　2019年　MC-PK20G-N　未使用　未開封■□"/>
    <s v="済"/>
    <x v="0"/>
    <n v="9900"/>
    <n v="2"/>
    <n v="3"/>
    <n v="13000"/>
    <m/>
    <m/>
    <m/>
    <m/>
    <m/>
    <m/>
    <m/>
    <n v="15950"/>
    <n v="2000"/>
    <d v="2020-02-20T00:00:00"/>
    <d v="2020-01-27T00:00:00"/>
    <s v="簡単決済"/>
    <s v="飼手浩行"/>
    <n v="17950"/>
    <s v="2020/1"/>
    <s v="2020/1"/>
    <x v="85"/>
  </r>
  <r>
    <d v="2020-01-08T00:00:00"/>
    <s v="■ライオン　金　ゴールド　置物　オブジェ　インテリア　中古■□"/>
    <m/>
    <x v="1"/>
    <n v="79800"/>
    <n v="2"/>
    <n v="3"/>
    <n v="100000"/>
    <m/>
    <m/>
    <m/>
    <m/>
    <m/>
    <m/>
    <m/>
    <m/>
    <m/>
    <m/>
    <m/>
    <m/>
    <m/>
    <n v="0"/>
    <s v="2020/1"/>
    <s v=""/>
    <x v="1"/>
  </r>
  <r>
    <d v="2020-01-08T00:00:00"/>
    <s v="■ノートン　NORTON　Norton　ジャケット　アウター　迷彩　カモ柄　XL　撥水　ナイロン　191N1601　ボリュームネックジャケット　中古■□"/>
    <m/>
    <x v="3"/>
    <n v="2200"/>
    <n v="1"/>
    <n v="3"/>
    <n v="9000"/>
    <m/>
    <m/>
    <m/>
    <m/>
    <m/>
    <m/>
    <m/>
    <m/>
    <m/>
    <m/>
    <m/>
    <m/>
    <m/>
    <n v="0"/>
    <s v="2020/1"/>
    <s v=""/>
    <x v="1"/>
  </r>
  <r>
    <d v="2020-01-08T00:00:00"/>
    <s v="■鉄瓶　武者紋　武者　虎　大國造　中古■□"/>
    <m/>
    <x v="4"/>
    <n v="89500"/>
    <n v="2"/>
    <n v="3"/>
    <n v="110000"/>
    <n v="100000"/>
    <m/>
    <m/>
    <m/>
    <m/>
    <m/>
    <m/>
    <m/>
    <m/>
    <m/>
    <m/>
    <m/>
    <m/>
    <n v="0"/>
    <s v="2020/1"/>
    <s v=""/>
    <x v="1"/>
  </r>
  <r>
    <d v="2020-01-08T00:00:00"/>
    <s v="■ヘルメット　Lサイズ(59～60㎝未満)　OGK　KABUTO　AEROBLADE-5　VISION　インカム：SENA　SMH10(マイク．受電器無し)　中古■□"/>
    <m/>
    <x v="11"/>
    <n v="18700"/>
    <n v="3"/>
    <n v="2"/>
    <n v="30000"/>
    <n v="27000"/>
    <m/>
    <m/>
    <m/>
    <m/>
    <m/>
    <m/>
    <m/>
    <m/>
    <m/>
    <m/>
    <m/>
    <m/>
    <n v="0"/>
    <s v="2020/1"/>
    <s v=""/>
    <x v="1"/>
  </r>
  <r>
    <d v="2020-01-08T00:00:00"/>
    <s v="■ジャンク　アマチュア無線機　ICOM　本体：IC-208　ハンドマイク：HM-103　中古■□"/>
    <s v="済"/>
    <x v="6"/>
    <n v="3000"/>
    <n v="3"/>
    <n v="2"/>
    <n v="10000"/>
    <m/>
    <m/>
    <m/>
    <m/>
    <m/>
    <m/>
    <m/>
    <n v="11550"/>
    <n v="1050"/>
    <d v="2020-02-20T00:00:00"/>
    <d v="2020-01-15T00:00:00"/>
    <s v="簡単決済"/>
    <s v="花山よしき  "/>
    <n v="12600"/>
    <s v="2020/1"/>
    <s v="2020/1"/>
    <x v="79"/>
  </r>
  <r>
    <d v="2020-03-25T00:00:00"/>
    <s v="■尺八　寸法：約55㎝　銘　不明　和楽器　中古■□000459"/>
    <m/>
    <x v="10"/>
    <n v="0"/>
    <n v="3"/>
    <n v="2"/>
    <n v="10000"/>
    <n v="8000"/>
    <m/>
    <m/>
    <m/>
    <m/>
    <m/>
    <m/>
    <m/>
    <m/>
    <m/>
    <m/>
    <m/>
    <m/>
    <n v="0"/>
    <s v="2020/3"/>
    <s v=""/>
    <x v="1"/>
  </r>
  <r>
    <d v="2020-03-25T00:00:00"/>
    <s v="■尺八　銘『諏訪』寸法：約55㎝　銘『一朝』寸法：約48㎝　2本セット　中古■□000364　※2020/4頃出品する"/>
    <s v="済"/>
    <x v="10"/>
    <n v="0"/>
    <n v="3"/>
    <n v="2"/>
    <n v="50000"/>
    <m/>
    <m/>
    <m/>
    <m/>
    <m/>
    <m/>
    <m/>
    <n v="55000"/>
    <n v="1300"/>
    <d v="2020-04-22T00:00:00"/>
    <d v="2020-04-02T00:00:00"/>
    <s v="簡単決済"/>
    <s v="平承"/>
    <n v="56300"/>
    <s v="2020/3"/>
    <s v="2020/4"/>
    <x v="72"/>
  </r>
  <r>
    <d v="2020-01-08T00:00:00"/>
    <s v="■マキタ　電動ハンマ　makita　HM0871C　SDSマックスシャンク　中古■□"/>
    <m/>
    <x v="8"/>
    <n v="12000"/>
    <n v="2"/>
    <n v="3"/>
    <n v="21000"/>
    <m/>
    <m/>
    <m/>
    <m/>
    <m/>
    <m/>
    <m/>
    <m/>
    <m/>
    <m/>
    <m/>
    <m/>
    <m/>
    <n v="0"/>
    <s v="2020/1"/>
    <s v=""/>
    <x v="1"/>
  </r>
  <r>
    <d v="2020-01-08T00:00:00"/>
    <s v="■VANSON　クローズ　WORST　村田十三モデル　武装戦線　ボンディング　ライダースジャケット　XL　CRV-841　中古■□"/>
    <m/>
    <x v="3"/>
    <n v="6600"/>
    <n v="2"/>
    <n v="3"/>
    <n v="14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長財布　財布　エピ　ジッピーウォレット　ピンク　M61863　中古■□"/>
    <m/>
    <x v="5"/>
    <n v="22000"/>
    <n v="2"/>
    <n v="3"/>
    <n v="32000"/>
    <m/>
    <m/>
    <m/>
    <m/>
    <m/>
    <m/>
    <m/>
    <m/>
    <m/>
    <m/>
    <m/>
    <m/>
    <m/>
    <n v="0"/>
    <s v="2020/1"/>
    <s v=""/>
    <x v="1"/>
  </r>
  <r>
    <d v="2020-01-08T00:00:00"/>
    <s v="■ルイヴィトン　Louis Vuitton　プリーティ　モノグラム　デニム　ハンドバッグ　M95020　中古■□"/>
    <s v="済"/>
    <x v="5"/>
    <n v="4000"/>
    <n v="2"/>
    <n v="3"/>
    <n v="37000"/>
    <m/>
    <m/>
    <m/>
    <m/>
    <m/>
    <m/>
    <m/>
    <n v="44000"/>
    <n v="1050"/>
    <d v="2020-03-23T00:00:00"/>
    <d v="2020-02-14T00:00:00"/>
    <s v="簡単決済"/>
    <s v="平悠伽"/>
    <n v="45050"/>
    <s v="2020/1"/>
    <s v="2020/2"/>
    <x v="96"/>
  </r>
  <r>
    <d v="2020-01-08T00:00:00"/>
    <s v="■ルイヴィトン Louis Vuitton インパラ ダミエソバージュ ハンドバッグ　M92133 中古■□"/>
    <m/>
    <x v="5"/>
    <n v="22880"/>
    <n v="2"/>
    <n v="3"/>
    <n v="30000"/>
    <m/>
    <m/>
    <m/>
    <m/>
    <m/>
    <m/>
    <m/>
    <m/>
    <m/>
    <m/>
    <m/>
    <m/>
    <m/>
    <n v="0"/>
    <s v="2020/1"/>
    <s v=""/>
    <x v="1"/>
  </r>
  <r>
    <d v="2020-01-08T00:00:00"/>
    <s v="■サングラス　OAKLEY　オークリー　ホワイトテキスト　フラックジャケット　FLAK JACKET　中古■□"/>
    <m/>
    <x v="6"/>
    <n v="5500"/>
    <n v="2"/>
    <n v="3"/>
    <n v="13000"/>
    <n v="12000"/>
    <m/>
    <m/>
    <m/>
    <m/>
    <m/>
    <m/>
    <m/>
    <m/>
    <m/>
    <m/>
    <m/>
    <m/>
    <n v="0"/>
    <s v="2020/1"/>
    <s v=""/>
    <x v="1"/>
  </r>
  <r>
    <d v="2020-01-08T00:00:00"/>
    <s v="■18V　バッテリ　マキタ　BL1840　中古■□"/>
    <m/>
    <x v="8"/>
    <n v="1100"/>
    <n v="3"/>
    <n v="2"/>
    <n v="4500"/>
    <m/>
    <m/>
    <m/>
    <m/>
    <m/>
    <m/>
    <m/>
    <m/>
    <m/>
    <m/>
    <m/>
    <m/>
    <m/>
    <n v="0"/>
    <s v="2020/1"/>
    <s v=""/>
    <x v="1"/>
  </r>
  <r>
    <d v="2020-01-08T00:00:00"/>
    <s v="コードレス　インパクトドライバ　HIKOKI　WH18DDL2　2LYPK　ブラック　中古■□"/>
    <s v="済"/>
    <x v="8"/>
    <n v="18000"/>
    <n v="3"/>
    <n v="2"/>
    <n v="27000"/>
    <m/>
    <m/>
    <m/>
    <m/>
    <m/>
    <m/>
    <m/>
    <n v="30250"/>
    <n v="1500"/>
    <d v="2020-02-20T00:00:00"/>
    <d v="2020-01-12T00:00:00"/>
    <s v="簡単決済"/>
    <s v="戸梶智仁"/>
    <n v="31750"/>
    <s v="2020/1"/>
    <s v="2020/1"/>
    <x v="62"/>
  </r>
  <r>
    <d v="2020-01-08T00:00:00"/>
    <s v="■充実パワフルプロ野球　KONAMI　任天堂　SWITCH　中古■□"/>
    <s v="済"/>
    <x v="1"/>
    <n v="880"/>
    <n v="3"/>
    <n v="2"/>
    <n v="3500"/>
    <m/>
    <m/>
    <m/>
    <m/>
    <m/>
    <m/>
    <m/>
    <n v="3410"/>
    <n v="750"/>
    <d v="2020-03-23T00:00:00"/>
    <d v="2020-02-20T00:00:00"/>
    <s v="簡単決済"/>
    <s v="大阪バイイー"/>
    <n v="4160"/>
    <s v="2020/1"/>
    <s v="2020/2"/>
    <x v="155"/>
  </r>
  <r>
    <d v="2020-01-08T00:00:00"/>
    <s v="■電動ガン　89式　5.56㎜　小銃　東京マルイ　対象年齢18歳以上　中古■□"/>
    <s v="済"/>
    <x v="1"/>
    <n v="8800"/>
    <n v="3"/>
    <n v="2"/>
    <n v="19000"/>
    <m/>
    <m/>
    <m/>
    <m/>
    <m/>
    <m/>
    <m/>
    <n v="22000"/>
    <n v="2000"/>
    <d v="2020-02-20T00:00:00"/>
    <d v="2020-01-15T00:00:00"/>
    <s v="簡単決済"/>
    <s v="川上和久"/>
    <n v="24000"/>
    <s v="2020/1"/>
    <s v="2020/1"/>
    <x v="79"/>
  </r>
  <r>
    <d v="2020-01-08T00:00:00"/>
    <s v="■パームラチェットハンドル　ソケット　5個　セット　KTC　B2107PA　開封・未使用■□"/>
    <m/>
    <x v="8"/>
    <n v="0"/>
    <n v="3"/>
    <n v="2"/>
    <n v="8000"/>
    <m/>
    <m/>
    <m/>
    <m/>
    <m/>
    <m/>
    <m/>
    <n v="5500"/>
    <n v="1050"/>
    <d v="2020-02-20T00:00:00"/>
    <d v="2020-01-09T00:00:00"/>
    <s v="簡単決済"/>
    <s v="木内奨"/>
    <n v="6550"/>
    <s v="2020/1"/>
    <s v="2020/1"/>
    <x v="170"/>
  </r>
  <r>
    <d v="2019-12-25T00:00:00"/>
    <s v="■ペコちゃん人形　復刻版　不二家創業100周年記念　ペコちゃん　フィギュア　未使用■□"/>
    <s v="済"/>
    <x v="1"/>
    <n v="0"/>
    <n v="3"/>
    <n v="2"/>
    <n v="5500"/>
    <m/>
    <m/>
    <m/>
    <m/>
    <m/>
    <m/>
    <m/>
    <m/>
    <m/>
    <m/>
    <m/>
    <m/>
    <m/>
    <n v="0"/>
    <s v="2019/12"/>
    <s v=""/>
    <x v="1"/>
  </r>
  <r>
    <d v="2020-01-10T00:00:00"/>
    <s v="■ルイヴィトン　Louis Vuitton　長財布　財布　エピ　デニム　ポルトフォイユ・サラ　M61649　イニシャル刻印有　中古■□"/>
    <s v="済"/>
    <x v="5"/>
    <n v="12000"/>
    <n v="2"/>
    <n v="3"/>
    <n v="28000"/>
    <n v="25000"/>
    <m/>
    <m/>
    <m/>
    <m/>
    <m/>
    <m/>
    <n v="27500"/>
    <n v="750"/>
    <d v="2020-03-23T00:00:00"/>
    <d v="2020-03-01T00:00:00"/>
    <s v="簡単決済"/>
    <s v="宮崎龍"/>
    <n v="28250"/>
    <s v="2020/1"/>
    <s v="2020/3"/>
    <x v="78"/>
  </r>
  <r>
    <d v="2020-01-10T00:00:00"/>
    <s v="■フェンダージャパン プレシジョンベース PB50 キャンディアップルレッド 中古■□"/>
    <s v="店売り"/>
    <x v="10"/>
    <n v="5000"/>
    <n v="2"/>
    <n v="3"/>
    <n v="35000"/>
    <m/>
    <m/>
    <m/>
    <m/>
    <m/>
    <m/>
    <m/>
    <m/>
    <m/>
    <m/>
    <m/>
    <m/>
    <m/>
    <n v="0"/>
    <s v="2020/1"/>
    <s v=""/>
    <x v="1"/>
  </r>
  <r>
    <d v="2020-01-10T00:00:00"/>
    <s v="■GUCCI 長財布 308004 SOHO 赤 レッド グッチ ラウンドファスナー タッセルチャーム USED■□"/>
    <m/>
    <x v="5"/>
    <n v="5000"/>
    <n v="2"/>
    <n v="3"/>
    <n v="19000"/>
    <n v="20000"/>
    <m/>
    <m/>
    <m/>
    <m/>
    <m/>
    <m/>
    <m/>
    <m/>
    <m/>
    <m/>
    <m/>
    <m/>
    <n v="0"/>
    <s v="2020/1"/>
    <s v=""/>
    <x v="1"/>
  </r>
  <r>
    <d v="2020-01-10T00:00:00"/>
    <s v="■ゲームヘッドセット　コルセア　ワイヤレスヘッドホン　ゲーム用ヘッドホン　H2100　未使用　未開封■□"/>
    <m/>
    <x v="0"/>
    <n v="10000"/>
    <n v="2"/>
    <n v="3"/>
    <n v="20000"/>
    <m/>
    <m/>
    <m/>
    <m/>
    <m/>
    <m/>
    <m/>
    <m/>
    <m/>
    <m/>
    <m/>
    <m/>
    <m/>
    <n v="0"/>
    <s v="2020/1"/>
    <s v=""/>
    <x v="1"/>
  </r>
  <r>
    <d v="2020-01-11T00:00:00"/>
    <s v="■GUCCI　グッチ　ショルダーバッグ　GGキャンバス　ジャガード　ダークブラウン　268637　アウトレット品　中古■□"/>
    <m/>
    <x v="5"/>
    <n v="14300"/>
    <n v="2"/>
    <n v="3"/>
    <n v="21000"/>
    <m/>
    <m/>
    <m/>
    <m/>
    <m/>
    <m/>
    <m/>
    <m/>
    <m/>
    <m/>
    <m/>
    <m/>
    <m/>
    <n v="0"/>
    <s v="2020/1"/>
    <s v=""/>
    <x v="1"/>
  </r>
  <r>
    <d v="2020-01-17T00:00:00"/>
    <s v="■未開封　汚物用　水中ハイスピンポンプ　TOK2　50U2.75-66　鶴見製作所　未使用■□"/>
    <s v="済"/>
    <x v="8"/>
    <n v="5000"/>
    <n v="3"/>
    <n v="2"/>
    <n v="20000"/>
    <m/>
    <m/>
    <m/>
    <m/>
    <m/>
    <m/>
    <m/>
    <n v="22000"/>
    <n v="2000"/>
    <d v="2020-06-23T00:00:00"/>
    <d v="2020-05-27T00:00:00"/>
    <s v="簡単決済"/>
    <s v="日本ロイヤル株式会社"/>
    <n v="24000"/>
    <s v="2020/1"/>
    <s v="2020/5"/>
    <x v="172"/>
  </r>
  <r>
    <d v="2020-01-17T00:00:00"/>
    <s v="■スタンダード　マニホールド　R-404A　R-407C　R-507A　R-134a　イエロージャケット社　中古■□"/>
    <m/>
    <x v="8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17T00:00:00"/>
    <s v="保留■レーザーボアサイト　300　WIN　MAG　Red-i　中古■□"/>
    <s v="取り下げ"/>
    <x v="1"/>
    <n v="2000"/>
    <n v="3"/>
    <n v="2"/>
    <n v="10000"/>
    <m/>
    <m/>
    <m/>
    <m/>
    <m/>
    <m/>
    <m/>
    <m/>
    <m/>
    <m/>
    <m/>
    <m/>
    <m/>
    <n v="0"/>
    <s v="2020/1"/>
    <s v=""/>
    <x v="1"/>
  </r>
  <r>
    <d v="2020-01-11T00:00:00"/>
    <s v="■グッチ　GUCCI　コインケース　544476　中古■□"/>
    <m/>
    <x v="5"/>
    <n v="7100"/>
    <n v="3"/>
    <n v="2"/>
    <n v="15000"/>
    <m/>
    <m/>
    <m/>
    <m/>
    <m/>
    <m/>
    <m/>
    <m/>
    <m/>
    <m/>
    <m/>
    <m/>
    <m/>
    <n v="0"/>
    <s v="2020/1"/>
    <s v=""/>
    <x v="1"/>
  </r>
  <r>
    <d v="2020-01-11T00:00:00"/>
    <s v="■ゴルフバッグ　オークリー　921567JP　中古■□"/>
    <s v="店売り"/>
    <x v="6"/>
    <n v="4500"/>
    <n v="3"/>
    <n v="2"/>
    <n v="13000"/>
    <m/>
    <m/>
    <m/>
    <m/>
    <m/>
    <m/>
    <m/>
    <m/>
    <m/>
    <m/>
    <m/>
    <m/>
    <m/>
    <n v="0"/>
    <s v="2020/1"/>
    <s v=""/>
    <x v="1"/>
  </r>
  <r>
    <d v="2020-01-11T00:00:00"/>
    <s v="new3DS ﾖｯｼｰ"/>
    <s v="済"/>
    <x v="1"/>
    <n v="500"/>
    <n v="3"/>
    <n v="2"/>
    <n v="5000"/>
    <m/>
    <m/>
    <m/>
    <m/>
    <m/>
    <m/>
    <m/>
    <n v="5500"/>
    <n v="750"/>
    <d v="2020-02-20T00:00:00"/>
    <d v="2020-01-11T00:00:00"/>
    <s v="簡単決済"/>
    <s v="岡田美加"/>
    <n v="6250"/>
    <s v="2020/1"/>
    <s v="2020/1"/>
    <x v="119"/>
  </r>
  <r>
    <d v="2020-01-11T00:00:00"/>
    <s v="■未開封　フィギュア　ドラゴンボール　スーパー　ブロリー　OB.1　OB.2　2体セット　SUPER　MASTER　STARS　PIECE　The　GOGETA　BANDAI　アミューズメント　一番くじ■□"/>
    <s v="済"/>
    <x v="1"/>
    <m/>
    <n v="3"/>
    <n v="2"/>
    <n v="5000"/>
    <m/>
    <m/>
    <m/>
    <m/>
    <m/>
    <m/>
    <m/>
    <n v="5500"/>
    <n v="1500"/>
    <d v="2020-02-20T00:00:00"/>
    <d v="2020-01-19T00:00:00"/>
    <s v="簡単決済"/>
    <s v="永誼貿易会社"/>
    <n v="7000"/>
    <s v="2020/1"/>
    <s v="2020/1"/>
    <x v="72"/>
  </r>
  <r>
    <d v="2020-01-11T00:00:00"/>
    <s v="■蓄音機　CORONA　中古■□"/>
    <s v="済"/>
    <x v="10"/>
    <n v="6000"/>
    <n v="3"/>
    <n v="2"/>
    <n v="8000"/>
    <m/>
    <m/>
    <m/>
    <m/>
    <m/>
    <m/>
    <m/>
    <n v="8800"/>
    <n v="1500"/>
    <d v="2020-09-23T00:00:00"/>
    <d v="2020-08-16T00:00:00"/>
    <s v="簡単決済"/>
    <s v="SKY　SEA　SGNTAN LE"/>
    <n v="10300"/>
    <s v="2020/1"/>
    <s v="2020/8"/>
    <x v="173"/>
  </r>
  <r>
    <d v="2020-01-13T00:00:00"/>
    <s v="■液晶プロジェクター EMP-830 エプソン 中古■□"/>
    <m/>
    <x v="0"/>
    <m/>
    <n v="3"/>
    <n v="2"/>
    <n v="10000"/>
    <m/>
    <m/>
    <m/>
    <m/>
    <m/>
    <m/>
    <m/>
    <m/>
    <m/>
    <m/>
    <m/>
    <m/>
    <m/>
    <n v="0"/>
    <s v="2020/1"/>
    <s v=""/>
    <x v="1"/>
  </r>
  <r>
    <d v="2020-01-17T00:00:00"/>
    <s v="■DVDカラオケシステム　コロンビア　DENON　デノン　CDV-550　中古■□"/>
    <s v="済"/>
    <x v="10"/>
    <n v="5000"/>
    <n v="3"/>
    <n v="2"/>
    <n v="11000"/>
    <m/>
    <m/>
    <m/>
    <m/>
    <m/>
    <m/>
    <m/>
    <n v="14100"/>
    <n v="2000"/>
    <d v="2020-02-20T00:00:00"/>
    <d v="2020-01-21T00:00:00"/>
    <s v="簡単決済"/>
    <s v="岡本忠雄"/>
    <n v="16100"/>
    <s v="2020/1"/>
    <s v="2020/1"/>
    <x v="62"/>
  </r>
  <r>
    <d v="2020-01-13T00:00:00"/>
    <s v="■メンズ　パンツ　Mサイズ　モンベル　ノマドパンツ　美品■□"/>
    <m/>
    <x v="6"/>
    <n v="3300"/>
    <n v="3"/>
    <n v="2"/>
    <n v="7000"/>
    <m/>
    <m/>
    <m/>
    <m/>
    <m/>
    <m/>
    <m/>
    <m/>
    <m/>
    <m/>
    <m/>
    <m/>
    <m/>
    <n v="0"/>
    <s v="2020/1"/>
    <s v=""/>
    <x v="1"/>
  </r>
  <r>
    <d v="2020-01-13T00:00:00"/>
    <s v="■充電式インパクトドライバー 18V 1.5Ah マキタ MTD002DSX 中古■□"/>
    <m/>
    <x v="8"/>
    <n v="13000"/>
    <n v="3"/>
    <n v="2"/>
    <n v="16000"/>
    <m/>
    <m/>
    <m/>
    <m/>
    <m/>
    <m/>
    <m/>
    <m/>
    <m/>
    <m/>
    <m/>
    <m/>
    <m/>
    <n v="0"/>
    <s v="2020/1"/>
    <s v=""/>
    <x v="1"/>
  </r>
  <r>
    <d v="2020-01-13T00:00:00"/>
    <s v="■未使用　セーター　メンズ　Sサイズ　COOTIE　クーティー■□"/>
    <m/>
    <x v="3"/>
    <n v="8000"/>
    <n v="3"/>
    <n v="2"/>
    <n v="6000"/>
    <m/>
    <m/>
    <m/>
    <m/>
    <m/>
    <m/>
    <m/>
    <m/>
    <m/>
    <m/>
    <m/>
    <m/>
    <m/>
    <n v="0"/>
    <s v="2020/1"/>
    <s v=""/>
    <x v="1"/>
  </r>
  <r>
    <d v="2020-01-13T00:00:00"/>
    <s v="■チューナー　ＳＴＥＲＥＯ　TUNER　TX-6300　TX-90　2台セット　パイオニア　ジャンク品■□"/>
    <m/>
    <x v="10"/>
    <n v="1000"/>
    <n v="3"/>
    <n v="2"/>
    <n v="10000"/>
    <m/>
    <m/>
    <m/>
    <m/>
    <m/>
    <m/>
    <m/>
    <m/>
    <m/>
    <m/>
    <m/>
    <m/>
    <m/>
    <n v="0"/>
    <s v="2020/1"/>
    <s v=""/>
    <x v="1"/>
  </r>
  <r>
    <d v="2020-01-13T00:00:00"/>
    <s v="■ビデオデッキ　ビクター　業務用　S-VHS　ポータブルビデオデッキ　BR-S405　ジャンク■□_x000a_"/>
    <m/>
    <x v="1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SBT　BAND　16号　中古■□"/>
    <s v="済"/>
    <x v="3"/>
    <n v="10000"/>
    <n v="3"/>
    <n v="2"/>
    <n v="19000"/>
    <m/>
    <m/>
    <m/>
    <m/>
    <m/>
    <m/>
    <m/>
    <n v="20900"/>
    <n v="750"/>
    <d v="2020-08-12T00:00:00"/>
    <d v="2020-08-12T00:00:00"/>
    <s v="銀行振込"/>
    <s v="福山愼悟"/>
    <n v="21650"/>
    <s v="2020/1"/>
    <s v="2020/8"/>
    <x v="34"/>
  </r>
  <r>
    <d v="2020-01-13T00:00:00"/>
    <s v="■リング　クロムハーツ　SBT　BAND　10号　中古■□"/>
    <m/>
    <x v="3"/>
    <n v="10000"/>
    <n v="3"/>
    <n v="2"/>
    <n v="19000"/>
    <m/>
    <m/>
    <m/>
    <m/>
    <m/>
    <m/>
    <m/>
    <m/>
    <m/>
    <m/>
    <m/>
    <m/>
    <m/>
    <n v="0"/>
    <s v="2020/1"/>
    <s v=""/>
    <x v="1"/>
  </r>
  <r>
    <d v="2020-01-13T00:00:00"/>
    <s v="■リング　クロムハーツ　5PT　STAR　4号　中古■□"/>
    <m/>
    <x v="3"/>
    <n v="7000"/>
    <n v="3"/>
    <n v="2"/>
    <n v="20000"/>
    <m/>
    <m/>
    <m/>
    <m/>
    <m/>
    <m/>
    <m/>
    <m/>
    <m/>
    <m/>
    <m/>
    <m/>
    <m/>
    <n v="0"/>
    <s v="2020/1"/>
    <s v=""/>
    <x v="1"/>
  </r>
  <r>
    <d v="2020-01-17T00:00:00"/>
    <s v="■腕時計　CITIZEN　ATTESA　シチズン　アテッサ　AT8040-57E　中古■□"/>
    <m/>
    <x v="5"/>
    <n v="12000"/>
    <n v="3"/>
    <n v="2"/>
    <n v="30000"/>
    <m/>
    <m/>
    <m/>
    <m/>
    <m/>
    <m/>
    <m/>
    <m/>
    <m/>
    <m/>
    <m/>
    <m/>
    <m/>
    <n v="0"/>
    <s v="2020/1"/>
    <s v=""/>
    <x v="1"/>
  </r>
  <r>
    <d v="2020-01-13T00:00:00"/>
    <s v="■レフレックスレンズ　ミラーレンズ　CHINON　チノン　500mm　F8　No.20912　中古■□"/>
    <s v="済"/>
    <x v="0"/>
    <n v="5000"/>
    <n v="2"/>
    <n v="3"/>
    <n v="20000"/>
    <m/>
    <m/>
    <m/>
    <m/>
    <m/>
    <m/>
    <m/>
    <n v="22000"/>
    <n v="750"/>
    <d v="2020-02-20T00:00:00"/>
    <d v="2020-01-19T00:00:00"/>
    <s v="簡単決済"/>
    <s v="笠凌輔"/>
    <n v="22750"/>
    <s v="2020/1"/>
    <s v="2020/1"/>
    <x v="58"/>
  </r>
  <r>
    <d v="2020-01-13T00:00:00"/>
    <s v="■マッサージ機　マッサージチェア　大東電機　スライヴ　CHD-661　中古■□"/>
    <s v="済"/>
    <x v="0"/>
    <n v="1650"/>
    <n v="2"/>
    <n v="3"/>
    <n v="6800"/>
    <m/>
    <m/>
    <m/>
    <m/>
    <m/>
    <m/>
    <m/>
    <n v="6600"/>
    <n v="3465"/>
    <d v="2020-03-23T00:00:00"/>
    <d v="2020-02-17T00:00:00"/>
    <s v="簡単決済"/>
    <s v="ユウキサービス"/>
    <n v="10065"/>
    <s v="2020/1"/>
    <s v="2020/2"/>
    <x v="101"/>
  </r>
  <r>
    <d v="2020-01-13T00:00:00"/>
    <s v="■送料無料 鉄瓶 砂鉄含有 鬼あられ 盛栄堂 南部鉄瓶 骨董 中古■□"/>
    <m/>
    <x v="4"/>
    <n v="22390"/>
    <n v="2"/>
    <n v="3"/>
    <n v="40000"/>
    <n v="38000"/>
    <m/>
    <m/>
    <m/>
    <m/>
    <m/>
    <m/>
    <m/>
    <m/>
    <m/>
    <m/>
    <m/>
    <m/>
    <n v="0"/>
    <s v="2020/1"/>
    <s v=""/>
    <x v="1"/>
  </r>
  <r>
    <d v="2020-01-13T00:00:00"/>
    <s v="■コードレスフレアツール　RF20S　レッキス　REX　エアコン取付用フレアツール　中古■□"/>
    <s v="済"/>
    <x v="8"/>
    <n v="22000"/>
    <n v="2"/>
    <n v="3"/>
    <n v="39000"/>
    <n v="38000"/>
    <m/>
    <m/>
    <m/>
    <m/>
    <m/>
    <m/>
    <n v="52800"/>
    <n v="1500"/>
    <d v="2020-03-23T00:00:00"/>
    <d v="2020-02-11T00:00:00"/>
    <s v="簡単決済"/>
    <s v="山内久弥"/>
    <n v="54300"/>
    <s v="2020/1"/>
    <s v="2020/2"/>
    <x v="91"/>
  </r>
  <r>
    <d v="2020-01-13T00:00:00"/>
    <s v="■ドラムセット 18インチバスドラ 自宅練習用消音パッド付 TAMA Imperialstar　中古 引き取り又は運送会社の手配をお願いします■□"/>
    <s v="済"/>
    <x v="10"/>
    <n v="7000"/>
    <n v="2"/>
    <n v="3"/>
    <n v="38000"/>
    <m/>
    <m/>
    <m/>
    <m/>
    <m/>
    <m/>
    <m/>
    <n v="41800"/>
    <n v="0"/>
    <d v="2020-03-23T00:00:00"/>
    <d v="2020-02-09T00:00:00"/>
    <s v="簡単決済"/>
    <s v="神田商店  "/>
    <n v="41800"/>
    <s v="2020/1"/>
    <s v="2020/2"/>
    <x v="159"/>
  </r>
  <r>
    <d v="2020-01-13T00:00:00"/>
    <s v="■【ショット数　675】　NIKON 一眼レフ　D5600　ダブルズームキット　ニッコー　70-300mm　18-55㎜中古■□"/>
    <s v="済"/>
    <x v="2"/>
    <n v="25000"/>
    <n v="2"/>
    <n v="3"/>
    <n v="50000"/>
    <m/>
    <m/>
    <m/>
    <m/>
    <m/>
    <m/>
    <m/>
    <n v="55000"/>
    <n v="1500"/>
    <d v="2020-02-20T00:00:00"/>
    <d v="2020-01-23T00:00:00"/>
    <s v="簡単決済"/>
    <s v="高橋英明"/>
    <n v="56500"/>
    <s v="2020/1"/>
    <s v="2020/1"/>
    <x v="76"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m/>
    <m/>
    <m/>
    <m/>
    <m/>
    <m/>
    <m/>
    <m/>
    <m/>
    <m/>
    <m/>
    <m/>
    <m/>
    <n v="0"/>
    <s v="2020/1"/>
    <s v=""/>
    <x v="1"/>
  </r>
  <r>
    <d v="2020-01-13T00:00:00"/>
    <s v="■メンズ Mサイズ　黒　CANADA　GOOSE　JASPER　PARKA　カナダグース　ジャスパー　パーカ　中古■□"/>
    <m/>
    <x v="3"/>
    <n v="45000"/>
    <n v="2"/>
    <n v="3"/>
    <n v="70000"/>
    <n v="65000"/>
    <m/>
    <m/>
    <m/>
    <m/>
    <m/>
    <m/>
    <m/>
    <m/>
    <m/>
    <m/>
    <m/>
    <m/>
    <n v="0"/>
    <s v="2020/1"/>
    <s v=""/>
    <x v="1"/>
  </r>
  <r>
    <d v="2020-01-13T00:00:00"/>
    <s v="■JBL　スピーカー1セット　ジェイビーエル　3Wayスタジオモニタースピーカー　4307　ブックシェルフ型　ペア　中古■□"/>
    <s v="済"/>
    <x v="0"/>
    <n v="65000"/>
    <n v="2"/>
    <n v="3"/>
    <n v="85000"/>
    <m/>
    <m/>
    <m/>
    <m/>
    <m/>
    <m/>
    <m/>
    <n v="93500"/>
    <n v="5000"/>
    <d v="2020-02-20T00:00:00"/>
    <d v="2020-01-20T00:00:00"/>
    <s v="簡単決済"/>
    <s v="迫田政美"/>
    <n v="98500"/>
    <s v="2020/1"/>
    <s v="2020/1"/>
    <x v="79"/>
  </r>
  <r>
    <d v="2020-01-16T00:00:00"/>
    <s v="■レコードプレーヤー　ターンテーブル　テクニクス　松下電器　パナソニック　SL-7　ジャンク品■□"/>
    <s v="済"/>
    <x v="0"/>
    <n v="500"/>
    <n v="2"/>
    <n v="3"/>
    <n v="5000"/>
    <m/>
    <m/>
    <m/>
    <m/>
    <m/>
    <m/>
    <m/>
    <n v="7100"/>
    <n v="1050"/>
    <d v="2020-02-20T00:00:00"/>
    <d v="2020-01-21T00:00:00"/>
    <s v="簡単決済"/>
    <s v="石井洋"/>
    <n v="8150"/>
    <s v="2020/1"/>
    <s v="2020/1"/>
    <x v="59"/>
  </r>
  <r>
    <d v="2020-01-16T00:00:00"/>
    <s v="■未使用　炊飯器　炊飯ジャー　IH炊飯ジャー　圧力IH　ZOJIRUSHI　象印　NW-JC10-TA■□"/>
    <s v="済"/>
    <x v="0"/>
    <n v="19800"/>
    <n v="2"/>
    <n v="3"/>
    <n v="27000"/>
    <n v="23500"/>
    <m/>
    <m/>
    <m/>
    <m/>
    <m/>
    <m/>
    <n v="25850"/>
    <n v="1500"/>
    <d v="2020-03-23T00:00:00"/>
    <d v="2020-02-06T00:00:00"/>
    <s v="簡単決済"/>
    <s v="江川剛"/>
    <n v="27350"/>
    <s v="2020/1"/>
    <s v="2020/2"/>
    <x v="77"/>
  </r>
  <r>
    <d v="2020-01-16T00:00:00"/>
    <s v="■未使用　炊飯器　炊飯ジャー　IH炊飯ジャー　圧力IH　ZOJIRUSHI　象印　5.5合　NP-BJ10-BA　2019年■□"/>
    <s v="済"/>
    <x v="0"/>
    <n v="13000"/>
    <n v="2"/>
    <n v="3"/>
    <n v="16500"/>
    <m/>
    <m/>
    <m/>
    <m/>
    <m/>
    <m/>
    <m/>
    <n v="19250"/>
    <n v="2000"/>
    <d v="2020-02-20T00:00:00"/>
    <d v="2020-01-19T00:00:00"/>
    <s v="簡単決済"/>
    <s v="北口忠司"/>
    <n v="21250"/>
    <s v="2020/1"/>
    <s v="2020/1"/>
    <x v="70"/>
  </r>
  <r>
    <d v="2020-01-16T00:00:00"/>
    <s v="■ジャンク　テクニクス　カセットデッキ　ラジカセ　スピーカー　SA-C06　SB-F07■□"/>
    <s v="済"/>
    <x v="0"/>
    <n v="3000"/>
    <n v="2"/>
    <n v="3"/>
    <n v="14000"/>
    <m/>
    <m/>
    <m/>
    <m/>
    <m/>
    <m/>
    <m/>
    <n v="15400"/>
    <n v="2000"/>
    <d v="2020-02-20T00:00:00"/>
    <d v="2020-01-23T00:00:00"/>
    <s v="簡単決済"/>
    <s v="T&amp;T商会"/>
    <n v="17400"/>
    <s v="2020/1"/>
    <s v="2020/1"/>
    <x v="79"/>
  </r>
  <r>
    <d v="2020-01-17T00:00:00"/>
    <s v="■スノーボード　レディース　156cm　サロモン　ポップスター　SALOMON　POPSTAR　中古■□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16T00:00:00"/>
    <s v="■鉄瓶　南部鉄瓶　砂鉄製　砂鉄含有　松　松づくし　中古■□"/>
    <s v="済"/>
    <x v="4"/>
    <n v="10164"/>
    <n v="2"/>
    <n v="3"/>
    <n v="27000"/>
    <m/>
    <m/>
    <m/>
    <m/>
    <m/>
    <m/>
    <m/>
    <n v="29700"/>
    <n v="1050"/>
    <d v="2020-04-22T00:00:00"/>
    <d v="2020-03-06T00:00:00"/>
    <s v="簡単決済"/>
    <s v="イホジュ"/>
    <n v="30750"/>
    <s v="2020/1"/>
    <s v="2020/3"/>
    <x v="47"/>
  </r>
  <r>
    <d v="2020-01-16T00:00:00"/>
    <s v="■ニンテンドースイッチ　Nintendo Switch　任天堂　HAC-S-KABAA　中古■□"/>
    <s v="済"/>
    <x v="1"/>
    <n v="16500"/>
    <n v="2"/>
    <n v="3"/>
    <n v="23000"/>
    <m/>
    <m/>
    <m/>
    <m/>
    <m/>
    <m/>
    <m/>
    <n v="26350"/>
    <n v="1050"/>
    <d v="2020-02-20T00:00:00"/>
    <d v="2020-01-21T00:00:00"/>
    <s v="簡単決済"/>
    <s v="土佐忍"/>
    <n v="27400"/>
    <s v="2020/1"/>
    <s v="2020/1"/>
    <x v="59"/>
  </r>
  <r>
    <d v="2020-01-16T00:00:00"/>
    <s v="■SONY　ソニー　ワイヤレスヘッドホン　ワイヤレスステレオヘッドセット　h.ear on 2　WH-H800　中古■□"/>
    <s v="済"/>
    <x v="0"/>
    <n v="5000"/>
    <n v="2"/>
    <n v="3"/>
    <n v="8000"/>
    <m/>
    <m/>
    <m/>
    <m/>
    <m/>
    <m/>
    <m/>
    <n v="8800"/>
    <n v="750"/>
    <d v="2020-03-23T00:00:00"/>
    <d v="2020-02-09T00:00:00"/>
    <s v="簡単決済"/>
    <s v="寺嶋信弘"/>
    <n v="9550"/>
    <s v="2020/1"/>
    <s v="2020/2"/>
    <x v="44"/>
  </r>
  <r>
    <d v="2020-01-16T00:00:00"/>
    <s v="■マキタ　makita　充電式クリーナー　掃除機　コードレス　CL107FDSHW　中古■□"/>
    <s v="済"/>
    <x v="0"/>
    <n v="3000"/>
    <n v="2"/>
    <n v="3"/>
    <n v="7500"/>
    <m/>
    <m/>
    <m/>
    <m/>
    <m/>
    <m/>
    <m/>
    <n v="8250"/>
    <n v="1500"/>
    <d v="2020-03-23T00:00:00"/>
    <d v="2020-02-21T00:00:00"/>
    <s v="簡単決済"/>
    <s v="戸谷博英"/>
    <n v="9750"/>
    <s v="2020/1"/>
    <s v="2020/2"/>
    <x v="174"/>
  </r>
  <r>
    <d v="2020-01-16T00:00:00"/>
    <s v="■ミニカー　トミカ　ディズニーモータース　19台セット　中古■□"/>
    <m/>
    <x v="1"/>
    <m/>
    <n v="3"/>
    <n v="2"/>
    <n v="10000"/>
    <m/>
    <m/>
    <m/>
    <m/>
    <m/>
    <m/>
    <m/>
    <m/>
    <m/>
    <m/>
    <m/>
    <m/>
    <m/>
    <n v="0"/>
    <s v="2020/1"/>
    <s v=""/>
    <x v="1"/>
  </r>
  <r>
    <d v="2020-01-16T00:00:00"/>
    <s v="■未開封　レディース　バッグ　トミーフィルフィガー　トートバッグ　2019年　秋冬新作■□"/>
    <s v="店売り"/>
    <x v="5"/>
    <n v="3300"/>
    <n v="3"/>
    <n v="2"/>
    <n v="9000"/>
    <n v="8000"/>
    <n v="6800"/>
    <m/>
    <m/>
    <m/>
    <m/>
    <m/>
    <m/>
    <m/>
    <m/>
    <m/>
    <m/>
    <m/>
    <n v="0"/>
    <s v="2020/1"/>
    <s v=""/>
    <x v="1"/>
  </r>
  <r>
    <d v="2020-01-16T00:00:00"/>
    <s v="■未使用　NTT　ぷらら　ひかりTV　ST-770　シングルチューナー　モデル■□"/>
    <s v="済"/>
    <x v="0"/>
    <n v="500"/>
    <n v="3"/>
    <n v="2"/>
    <n v="4000"/>
    <m/>
    <m/>
    <m/>
    <m/>
    <m/>
    <m/>
    <m/>
    <n v="4400"/>
    <n v="1300"/>
    <d v="2020-05-21T00:00:00"/>
    <d v="2020-04-12T00:00:00"/>
    <s v="簡単決済"/>
    <s v="富楽和泉"/>
    <n v="5700"/>
    <s v="2020/1"/>
    <s v="2020/4"/>
    <x v="175"/>
  </r>
  <r>
    <d v="2020-01-16T00:00:00"/>
    <s v="■鉄瓶　南部鉄瓶　大型アラレ　釜敷き　セット■□"/>
    <m/>
    <x v="4"/>
    <n v="11000"/>
    <n v="3"/>
    <n v="2"/>
    <n v="50000"/>
    <n v="45000"/>
    <n v="40000"/>
    <m/>
    <m/>
    <m/>
    <m/>
    <m/>
    <m/>
    <m/>
    <m/>
    <m/>
    <m/>
    <m/>
    <n v="0"/>
    <s v="2020/1"/>
    <s v=""/>
    <x v="1"/>
  </r>
  <r>
    <d v="2020-01-16T00:00:00"/>
    <s v="■スーツケース　リモワ　サルサジャパン　オリジナル　4輪キャビンマルチホイール　スーツケース　89504　Sサイズ　48L　中古■□"/>
    <s v="済"/>
    <x v="3"/>
    <n v="16500"/>
    <n v="3"/>
    <n v="2"/>
    <n v="20000"/>
    <m/>
    <m/>
    <m/>
    <m/>
    <m/>
    <m/>
    <m/>
    <n v="23650"/>
    <n v="2000"/>
    <d v="2020-02-20T00:00:00"/>
    <d v="2020-01-20T00:00:00"/>
    <s v="簡単決済"/>
    <s v="新田昂紀"/>
    <n v="25650"/>
    <s v="2020/1"/>
    <s v="2020/1"/>
    <x v="62"/>
  </r>
  <r>
    <d v="2020-01-16T00:00:00"/>
    <s v="■ビッグチョロＱ　日産　GT-R　vol.1　チョロＱ　未使用　未開封■□"/>
    <m/>
    <x v="1"/>
    <n v="330"/>
    <n v="2"/>
    <n v="3"/>
    <n v="2800"/>
    <m/>
    <m/>
    <m/>
    <m/>
    <m/>
    <m/>
    <m/>
    <m/>
    <m/>
    <m/>
    <m/>
    <m/>
    <m/>
    <n v="0"/>
    <s v="2020/1"/>
    <s v=""/>
    <x v="1"/>
  </r>
  <r>
    <d v="2020-01-16T00:00:00"/>
    <s v="■レッドウィング　ベックマン　9016　ラウンドブーツ　25.5　7.5D　メンズブーツ　中古■□"/>
    <s v="済"/>
    <x v="3"/>
    <n v="2750"/>
    <n v="2"/>
    <n v="3"/>
    <n v="13000"/>
    <m/>
    <m/>
    <m/>
    <m/>
    <m/>
    <m/>
    <m/>
    <n v="15950"/>
    <n v="1050"/>
    <d v="2020-02-20T00:00:00"/>
    <d v="2020-01-20T00:00:00"/>
    <s v="簡単決済"/>
    <s v="高橋飛鳥"/>
    <n v="17000"/>
    <s v="2020/1"/>
    <s v="2020/1"/>
    <x v="62"/>
  </r>
  <r>
    <d v="2020-01-16T00:00:00"/>
    <s v="■フェラガモ　メンズ　スリッポン　ローファー　6.5EE　モス　スエード　未使用■□"/>
    <s v="済"/>
    <x v="3"/>
    <n v="3000"/>
    <n v="2"/>
    <n v="3"/>
    <n v="10000"/>
    <n v="8500"/>
    <m/>
    <m/>
    <m/>
    <m/>
    <m/>
    <m/>
    <n v="9350"/>
    <n v="1050"/>
    <d v="2020-07-20T00:00:00"/>
    <d v="2020-06-27T00:00:00"/>
    <s v="簡単決済"/>
    <s v="内田裕平"/>
    <n v="10400"/>
    <s v="2020/1"/>
    <s v="2020/6"/>
    <x v="107"/>
  </r>
  <r>
    <d v="2020-01-16T00:00:00"/>
    <s v="■フィールドスコープ　Nikon　ニコン　FSA-L1　デジタル一眼レフカメラアタッチメント　中古■□"/>
    <s v="済"/>
    <x v="2"/>
    <n v="3000"/>
    <n v="2"/>
    <n v="3"/>
    <n v="12000"/>
    <m/>
    <m/>
    <m/>
    <m/>
    <m/>
    <m/>
    <m/>
    <n v="13200"/>
    <n v="0"/>
    <d v="2020-05-21T00:00:00"/>
    <d v="2020-04-05T00:00:00"/>
    <s v="簡単決済"/>
    <s v="フランセーントビアス"/>
    <n v="13200"/>
    <s v="2020/1"/>
    <s v="2020/4"/>
    <x v="126"/>
  </r>
  <r>
    <d v="2020-01-16T00:00:00"/>
    <s v="■デジタルカメラ　Canon　キャノン　PowerShot　パワーショット　SX60 HS　中古■□"/>
    <s v="済"/>
    <x v="2"/>
    <n v="6000"/>
    <n v="2"/>
    <n v="3"/>
    <n v="20000"/>
    <m/>
    <m/>
    <m/>
    <m/>
    <m/>
    <m/>
    <m/>
    <n v="22000"/>
    <n v="750"/>
    <d v="2020-03-23T00:00:00"/>
    <d v="2020-02-17T00:00:00"/>
    <s v="簡単決済"/>
    <s v="渡辺修"/>
    <n v="22750"/>
    <s v="2020/1"/>
    <s v="2020/2"/>
    <x v="176"/>
  </r>
  <r>
    <d v="2020-01-07T00:00:00"/>
    <s v="■デジタルムービーカメラ　防水　SANYO　サンヨー　Xacti　ザクティ　DMX-CA65　中古■□"/>
    <s v="済"/>
    <x v="2"/>
    <n v="500"/>
    <n v="2"/>
    <n v="3"/>
    <n v="3000"/>
    <m/>
    <m/>
    <m/>
    <m/>
    <m/>
    <m/>
    <m/>
    <n v="3300"/>
    <n v="750"/>
    <d v="2020-03-23T00:00:00"/>
    <d v="2020-02-15T00:00:00"/>
    <s v="簡単決済"/>
    <s v="齋藤　淳二"/>
    <n v="4050"/>
    <s v="2020/1"/>
    <s v="2020/2"/>
    <x v="69"/>
  </r>
  <r>
    <d v="2020-01-17T00:00:00"/>
    <s v="■マシンガン　ガスブローバック　MP7A1　東京マルイ　サプレッサー・ドットサイト・マガジン2個付き　中古■□_x000a_"/>
    <s v="済"/>
    <x v="1"/>
    <n v="14000"/>
    <n v="3"/>
    <n v="2"/>
    <n v="20000"/>
    <m/>
    <m/>
    <m/>
    <m/>
    <m/>
    <m/>
    <m/>
    <n v="22000"/>
    <n v="1500"/>
    <d v="2020-02-20T00:00:00"/>
    <d v="2020-01-27T00:00:00"/>
    <s v="簡単決済"/>
    <s v="古賀武"/>
    <n v="23500"/>
    <s v="2020/1"/>
    <s v="2020/1"/>
    <x v="76"/>
  </r>
  <r>
    <d v="2020-01-17T00:00:00"/>
    <s v="■椅子　テーブル　セット　マルニ　チェア　2脚　籐のガラステーブル　セット　中古■□"/>
    <s v="済"/>
    <x v="7"/>
    <m/>
    <n v="3"/>
    <n v="2"/>
    <n v="10000"/>
    <n v="8000"/>
    <m/>
    <m/>
    <m/>
    <m/>
    <m/>
    <m/>
    <n v="8800"/>
    <n v="16555"/>
    <d v="2020-08-21T00:00:00"/>
    <d v="2020-07-03T00:00:00"/>
    <s v="簡単決済"/>
    <s v="上野弘文"/>
    <n v="25355"/>
    <s v="2020/1"/>
    <s v="2020/7"/>
    <x v="177"/>
  </r>
  <r>
    <d v="2020-01-17T00:00:00"/>
    <s v="■椅子　テーブルセット　マルニ　チェア　2脚　マルニ　テーブル　1台　セット　中古■□管理No.01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テーブル　椅子セット　マルニ　テーブル　マルニ　チェア　2脚　セット　中古■□管理No.02"/>
    <m/>
    <x v="7"/>
    <m/>
    <n v="3"/>
    <n v="2"/>
    <n v="12000"/>
    <n v="10000"/>
    <m/>
    <m/>
    <m/>
    <m/>
    <m/>
    <m/>
    <m/>
    <m/>
    <m/>
    <m/>
    <m/>
    <m/>
    <n v="0"/>
    <s v="2020/1"/>
    <s v=""/>
    <x v="1"/>
  </r>
  <r>
    <d v="2020-01-17T00:00:00"/>
    <s v="■マグカップ　未使用　WINTEER　TREES　WEDGWOOD　Bone　China■□_x000a__x000a_"/>
    <s v="済"/>
    <x v="7"/>
    <n v="0"/>
    <n v="3"/>
    <n v="2"/>
    <n v="3000"/>
    <m/>
    <m/>
    <m/>
    <m/>
    <m/>
    <m/>
    <m/>
    <n v="3300"/>
    <n v="750"/>
    <d v="2020-03-23T00:00:00"/>
    <d v="2020-02-02T00:00:00"/>
    <s v="簡単決済"/>
    <s v="高田有理"/>
    <n v="4050"/>
    <s v="2020/1"/>
    <s v="2020/2"/>
    <x v="111"/>
  </r>
  <r>
    <d v="2020-01-17T00:00:00"/>
    <s v="■カップ　未使用　ロイヤルコペンハーゲン　フルーテッド　シグネクチャー　フリー　カップ　ペア■□"/>
    <s v="済"/>
    <x v="7"/>
    <n v="0"/>
    <n v="3"/>
    <n v="2"/>
    <n v="3500"/>
    <m/>
    <m/>
    <m/>
    <m/>
    <m/>
    <m/>
    <m/>
    <n v="7700"/>
    <n v="750"/>
    <d v="2020-02-20T00:00:00"/>
    <d v="2020-01-24T00:00:00"/>
    <s v="簡単決済"/>
    <s v="野本誠"/>
    <n v="8450"/>
    <s v="2020/1"/>
    <s v="2020/1"/>
    <x v="79"/>
  </r>
  <r>
    <d v="2020-01-17T00:00:00"/>
    <s v="■ジャンク　テープレコーダ　RQ-152　NATIONAL　ナショナル■□"/>
    <s v="済"/>
    <x v="0"/>
    <n v="800"/>
    <n v="3"/>
    <n v="2"/>
    <n v="3000"/>
    <m/>
    <m/>
    <m/>
    <m/>
    <m/>
    <m/>
    <m/>
    <n v="3300"/>
    <n v="1300"/>
    <d v="2020-07-20T00:00:00"/>
    <d v="2020-06-12T00:00:00"/>
    <s v="簡単決済"/>
    <s v="西村勲"/>
    <n v="4600"/>
    <s v="2020/1"/>
    <s v="2020/6"/>
    <x v="55"/>
  </r>
  <r>
    <d v="2020-01-17T00:00:00"/>
    <s v="■【美品】電動三輪車　スマートパル　グリーン　フランスベッド　中古　引き取り又は運送会社の手配をお願いします■□"/>
    <m/>
    <x v="11"/>
    <n v="75000"/>
    <n v="2"/>
    <n v="3"/>
    <n v="170000"/>
    <m/>
    <m/>
    <m/>
    <m/>
    <m/>
    <m/>
    <m/>
    <m/>
    <m/>
    <m/>
    <m/>
    <m/>
    <m/>
    <n v="0"/>
    <s v="2020/1"/>
    <s v=""/>
    <x v="1"/>
  </r>
  <r>
    <d v="2020-01-17T00:00:00"/>
    <s v="■脱毛器　フラッシュ式　KE-NON　ケノン　Ver.4.1 エムテック　中古■□"/>
    <s v="済"/>
    <x v="9"/>
    <n v="1000"/>
    <n v="3"/>
    <n v="2"/>
    <n v="12500"/>
    <m/>
    <m/>
    <m/>
    <m/>
    <m/>
    <m/>
    <m/>
    <n v="13750"/>
    <n v="1300"/>
    <d v="2020-03-23T00:00:00"/>
    <d v="2020-02-08T00:00:00"/>
    <s v="簡単決済"/>
    <s v="葉山　揮陽"/>
    <n v="15050"/>
    <s v="2020/1"/>
    <s v="2020/2"/>
    <x v="90"/>
  </r>
  <r>
    <d v="2020-01-17T00:00:00"/>
    <s v="■倖田來未　グッズ　10点セット　未使用■□"/>
    <s v="済"/>
    <x v="5"/>
    <n v="500"/>
    <n v="3"/>
    <n v="2"/>
    <n v="5000"/>
    <m/>
    <m/>
    <m/>
    <m/>
    <m/>
    <m/>
    <m/>
    <n v="15400"/>
    <n v="1300"/>
    <d v="2020-02-20T00:00:00"/>
    <d v="2020-01-27T00:00:00"/>
    <s v="簡単決済"/>
    <s v="加藤弓奈"/>
    <n v="16700"/>
    <s v="2020/1"/>
    <s v="2020/1"/>
    <x v="76"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x v="1"/>
  </r>
  <r>
    <d v="2020-01-17T00:00:00"/>
    <s v="■LOUIS　VUITTON　ルイヴィトン　チェーンショルダーバッグ　エヴァ　M95567　モノグラム　中古■□"/>
    <s v="店売り"/>
    <x v="5"/>
    <n v="8000"/>
    <n v="3"/>
    <n v="2"/>
    <n v="30000"/>
    <m/>
    <m/>
    <m/>
    <m/>
    <m/>
    <m/>
    <m/>
    <m/>
    <m/>
    <m/>
    <m/>
    <m/>
    <m/>
    <n v="0"/>
    <s v="2020/1"/>
    <s v=""/>
    <x v="1"/>
  </r>
  <r>
    <d v="2020-01-17T00:00:00"/>
    <s v="■ジャケット　メンズ　Sサイズ　COMME　des　GARCONS　中古■□"/>
    <m/>
    <x v="3"/>
    <m/>
    <n v="3"/>
    <n v="2"/>
    <n v="4600"/>
    <m/>
    <m/>
    <m/>
    <m/>
    <m/>
    <m/>
    <m/>
    <m/>
    <m/>
    <m/>
    <m/>
    <m/>
    <m/>
    <n v="0"/>
    <s v="2020/1"/>
    <s v=""/>
    <x v="1"/>
  </r>
  <r>
    <d v="2020-01-18T00:00:00"/>
    <s v="■衣装ケース　収納箱　ブリキ　ハローキティ　大・小　2点セット　中古■□_x000a_"/>
    <s v="済"/>
    <x v="7"/>
    <n v="0"/>
    <n v="3"/>
    <n v="2"/>
    <n v="5000"/>
    <m/>
    <m/>
    <m/>
    <m/>
    <m/>
    <m/>
    <m/>
    <n v="5500"/>
    <n v="2000"/>
    <d v="2020-03-23T00:00:00"/>
    <d v="2020-02-02T00:00:00"/>
    <s v="簡単決済"/>
    <s v="岩尾重利"/>
    <n v="7500"/>
    <s v="2020/1"/>
    <s v="2020/2"/>
    <x v="124"/>
  </r>
  <r>
    <d v="2020-01-19T00:00:00"/>
    <s v="■カメラ　Canon　キャノン　ミラーレスカメラ　Eos　Kiss　M　ダブルズーム　キット　中古■□"/>
    <s v="済"/>
    <x v="2"/>
    <n v="30000"/>
    <n v="3"/>
    <n v="2"/>
    <n v="55000"/>
    <m/>
    <m/>
    <m/>
    <m/>
    <m/>
    <m/>
    <m/>
    <n v="60500"/>
    <n v="1485"/>
    <d v="2020-02-20T00:00:00"/>
    <d v="2020-01-28T00:00:00"/>
    <s v="簡単決済"/>
    <s v="長谷川亮"/>
    <n v="61985"/>
    <s v="2020/1"/>
    <s v="2020/1"/>
    <x v="48"/>
  </r>
  <r>
    <d v="2020-01-19T00:00:00"/>
    <s v="■折りたたみベッド フォールディングコット 中古■□_x000a_"/>
    <s v="済"/>
    <x v="6"/>
    <n v="2000"/>
    <n v="3"/>
    <n v="2"/>
    <n v="7000"/>
    <m/>
    <m/>
    <m/>
    <m/>
    <m/>
    <m/>
    <m/>
    <n v="7700"/>
    <n v="1500"/>
    <d v="2020-03-23T00:00:00"/>
    <d v="2020-02-03T00:00:00"/>
    <s v="簡単決済"/>
    <s v="鈴木啓之郎"/>
    <n v="9200"/>
    <s v="2020/1"/>
    <s v="2020/2"/>
    <x v="124"/>
  </r>
  <r>
    <d v="2020-01-19T00:00:00"/>
    <s v="■充電式インパクトドライバ　10.8V　TD111DSMXB　マキタ　中古■□"/>
    <s v="済"/>
    <x v="8"/>
    <n v="5500"/>
    <n v="3"/>
    <n v="2"/>
    <n v="12000"/>
    <m/>
    <m/>
    <m/>
    <m/>
    <m/>
    <m/>
    <m/>
    <n v="14300"/>
    <n v="1050"/>
    <d v="2020-02-20T00:00:00"/>
    <d v="2020-01-22T00:00:00"/>
    <s v="簡単決済"/>
    <s v="山本周平"/>
    <n v="15350"/>
    <s v="2020/1"/>
    <s v="2020/1"/>
    <x v="70"/>
  </r>
  <r>
    <d v="2020-01-19T00:00:00"/>
    <s v="■クリーナー　洗車サポートクリーナー　カーメンテナンスα　HC-E255　TWINBIRD　美品　中古■□CTNo-000038"/>
    <m/>
    <x v="11"/>
    <n v="7700"/>
    <n v="3"/>
    <n v="2"/>
    <n v="7000"/>
    <m/>
    <m/>
    <m/>
    <m/>
    <m/>
    <m/>
    <m/>
    <m/>
    <m/>
    <m/>
    <m/>
    <m/>
    <m/>
    <n v="0"/>
    <s v="2020/1"/>
    <s v=""/>
    <x v="1"/>
  </r>
  <r>
    <d v="2020-01-19T00:00:00"/>
    <s v="■6連キーケース　ダンヒル　L2V350A　中古■□"/>
    <m/>
    <x v="5"/>
    <n v="3000"/>
    <n v="3"/>
    <n v="2"/>
    <n v="7000"/>
    <n v="5500"/>
    <m/>
    <m/>
    <m/>
    <m/>
    <m/>
    <m/>
    <m/>
    <m/>
    <m/>
    <m/>
    <m/>
    <m/>
    <n v="0"/>
    <s v="2020/1"/>
    <s v=""/>
    <x v="1"/>
  </r>
  <r>
    <d v="2020-01-19T00:00:00"/>
    <s v="■キーケース　6連　グッチ　388682　中古■□"/>
    <s v="店売り"/>
    <x v="5"/>
    <n v="3000"/>
    <n v="3"/>
    <n v="2"/>
    <n v="6000"/>
    <m/>
    <m/>
    <m/>
    <m/>
    <m/>
    <m/>
    <m/>
    <m/>
    <m/>
    <m/>
    <m/>
    <m/>
    <m/>
    <n v="0"/>
    <s v="2020/1"/>
    <s v=""/>
    <x v="1"/>
  </r>
  <r>
    <d v="2020-01-19T00:00:00"/>
    <s v="■アイケア　3Dアイマジック　EM-002BK　ドクターエア　中古■□"/>
    <s v="済"/>
    <x v="9"/>
    <n v="3000"/>
    <n v="3"/>
    <n v="2"/>
    <n v="5000"/>
    <m/>
    <m/>
    <m/>
    <m/>
    <m/>
    <m/>
    <m/>
    <n v="5500"/>
    <n v="750"/>
    <d v="2020-02-20T00:00:00"/>
    <d v="2020-01-23T00:00:00"/>
    <s v="簡単決済"/>
    <s v="糸川咲太郎"/>
    <n v="6250"/>
    <s v="2020/1"/>
    <s v="2020/1"/>
    <x v="62"/>
  </r>
  <r>
    <d v="2020-01-19T00:00:00"/>
    <s v="■デジタル一眼レフカメラ 2台＋レンズセット Nikon ニコン D750 D3200 レンズ SIGMA 10-20mm F-5.6 EX DC HSM その他 中古■□"/>
    <s v="取り下げ"/>
    <x v="2"/>
    <n v="74500"/>
    <n v="2"/>
    <n v="3"/>
    <n v="100000"/>
    <m/>
    <m/>
    <m/>
    <m/>
    <m/>
    <m/>
    <m/>
    <m/>
    <m/>
    <m/>
    <m/>
    <m/>
    <m/>
    <n v="0"/>
    <s v="2020/1"/>
    <s v=""/>
    <x v="1"/>
  </r>
  <r>
    <d v="2020-01-19T00:00:00"/>
    <s v="■フィルムカメラ　オリンパス　OM-1　レンズ　その他　4点セット　中古■□"/>
    <m/>
    <x v="2"/>
    <n v="4500"/>
    <n v="2"/>
    <n v="3"/>
    <n v="35000"/>
    <m/>
    <m/>
    <m/>
    <m/>
    <m/>
    <m/>
    <m/>
    <m/>
    <m/>
    <m/>
    <m/>
    <m/>
    <m/>
    <n v="0"/>
    <s v="2020/1"/>
    <s v=""/>
    <x v="1"/>
  </r>
  <r>
    <d v="2020-01-19T00:00:00"/>
    <s v="■マミヤ　645　PRO　TL　その他色々　中古■□"/>
    <s v="済"/>
    <x v="2"/>
    <n v="15000"/>
    <n v="2"/>
    <n v="3"/>
    <n v="50000"/>
    <m/>
    <m/>
    <m/>
    <m/>
    <m/>
    <m/>
    <m/>
    <n v="57200"/>
    <n v="1300"/>
    <d v="2020-03-23T00:00:00"/>
    <d v="2020-02-08T00:00:00"/>
    <s v="簡単決済"/>
    <s v="仮谷法子"/>
    <n v="58500"/>
    <s v="2020/1"/>
    <s v="2020/2"/>
    <x v="85"/>
  </r>
  <r>
    <d v="2020-01-22T00:00:00"/>
    <s v="■ベビーカー　アップリカ　Aprica　ソラリア　SORARIA　92732　中古　美品■□"/>
    <s v="店売り"/>
    <x v="7"/>
    <n v="1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シチズン　CITIZEN　エコドライブ　アテッサ　メンズ　腕時計　E610-T018505　中古■□CTNo-000004"/>
    <s v="店売り"/>
    <x v="5"/>
    <n v="9000"/>
    <n v="2"/>
    <n v="3"/>
    <n v="20000"/>
    <m/>
    <m/>
    <m/>
    <m/>
    <m/>
    <m/>
    <m/>
    <m/>
    <m/>
    <m/>
    <m/>
    <m/>
    <m/>
    <n v="0"/>
    <s v="2020/1"/>
    <s v=""/>
    <x v="1"/>
  </r>
  <r>
    <d v="2020-01-22T00:00:00"/>
    <s v="■花瓶 日本地図 地図繪角花瓶　骨董 陶器 高さ60㎝ 幅20㎝■□_x000a_CTNo-000114"/>
    <m/>
    <x v="4"/>
    <n v="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業務用　石油ストーブ　ポット式暖房機　サンポット　KSH-5BS-SK4G　中古■□ CTNo-00105"/>
    <m/>
    <x v="0"/>
    <n v="8800"/>
    <n v="3"/>
    <n v="2"/>
    <n v="40000"/>
    <m/>
    <m/>
    <m/>
    <m/>
    <m/>
    <m/>
    <m/>
    <m/>
    <m/>
    <m/>
    <m/>
    <m/>
    <m/>
    <n v="0"/>
    <s v="2020/1"/>
    <s v=""/>
    <x v="1"/>
  </r>
  <r>
    <d v="2020-01-21T00:00:00"/>
    <s v="■【美品】レーザー墨出し器　タジマ　ZEROB-KY 中古■□CTNo-000026"/>
    <m/>
    <x v="15"/>
    <m/>
    <n v="3"/>
    <n v="2"/>
    <n v="39000"/>
    <m/>
    <m/>
    <m/>
    <m/>
    <m/>
    <m/>
    <m/>
    <m/>
    <m/>
    <m/>
    <m/>
    <m/>
    <m/>
    <n v="0"/>
    <s v="2020/1"/>
    <s v=""/>
    <x v="1"/>
  </r>
  <r>
    <d v="2020-01-22T00:00:00"/>
    <s v="■アンティーク家具　オールドメゾン　OLD MAISON　RACK25　ヴィンテージ　小物入れ　■□CTNo-000111"/>
    <s v="済"/>
    <x v="12"/>
    <m/>
    <n v="2"/>
    <n v="3"/>
    <n v="18000"/>
    <n v="16500"/>
    <n v="11000"/>
    <m/>
    <m/>
    <m/>
    <m/>
    <m/>
    <n v="12100"/>
    <n v="0"/>
    <d v="2020-07-20T00:00:00"/>
    <d v="2020-06-28T00:00:00"/>
    <s v="簡単決済"/>
    <s v="瀬川裕一"/>
    <n v="12100"/>
    <s v="2020/1"/>
    <s v="2020/6"/>
    <x v="41"/>
  </r>
  <r>
    <d v="2020-01-22T00:00:00"/>
    <s v="■未使用・未開封　プルームテック　プラス　スターター　キット　ブラック　2台セット  喫煙グッズ　電子タバコ■□"/>
    <m/>
    <x v="9"/>
    <n v="2000"/>
    <n v="3"/>
    <n v="2"/>
    <n v="5000"/>
    <m/>
    <m/>
    <m/>
    <m/>
    <m/>
    <m/>
    <m/>
    <m/>
    <m/>
    <m/>
    <m/>
    <m/>
    <m/>
    <n v="0"/>
    <s v="2020/1"/>
    <s v=""/>
    <x v="1"/>
  </r>
  <r>
    <d v="2020-01-22T00:00:00"/>
    <s v="■未使用・未開封　プルームテック　スターター　キット　ブラック　5台セット　喫煙グッズ　電子タバコ　■□"/>
    <s v="済"/>
    <x v="9"/>
    <m/>
    <n v="3"/>
    <n v="2"/>
    <n v="6500"/>
    <m/>
    <m/>
    <m/>
    <m/>
    <m/>
    <m/>
    <m/>
    <n v="4950"/>
    <n v="750"/>
    <d v="2020-09-23T00:00:00"/>
    <d v="2020-08-09T00:00:00"/>
    <s v="簡単決済"/>
    <s v="新名忠男"/>
    <n v="5700"/>
    <s v="2020/1"/>
    <s v="2020/8"/>
    <x v="18"/>
  </r>
  <r>
    <d v="2020-01-22T00:00:00"/>
    <s v="■フルーテッドボール　直径14.5㎝　ウェッジウッド　ナイト＆デイ　4点セット　中古■□"/>
    <s v="済"/>
    <x v="7"/>
    <m/>
    <n v="3"/>
    <n v="2"/>
    <n v="5000"/>
    <m/>
    <m/>
    <m/>
    <m/>
    <m/>
    <m/>
    <m/>
    <n v="5500"/>
    <n v="750"/>
    <d v="2020-04-22T00:00:00"/>
    <d v="2020-04-01T00:00:00"/>
    <s v="簡単決済"/>
    <s v="大芦康裕"/>
    <n v="6250"/>
    <s v="2020/1"/>
    <s v="2020/4"/>
    <x v="178"/>
  </r>
  <r>
    <d v="2020-01-22T00:00:00"/>
    <s v="■長財布　ヴィヴィアンウエストウッド　ACCESSORIES　1032V30V　中古■□"/>
    <m/>
    <x v="5"/>
    <n v="1500"/>
    <n v="3"/>
    <n v="2"/>
    <n v="10000"/>
    <m/>
    <m/>
    <m/>
    <m/>
    <m/>
    <m/>
    <m/>
    <m/>
    <m/>
    <m/>
    <m/>
    <m/>
    <m/>
    <n v="0"/>
    <s v="2020/1"/>
    <s v=""/>
    <x v="1"/>
  </r>
  <r>
    <d v="2020-01-22T00:00:00"/>
    <s v="■ANNA　SUI　香水4本　ネイルカラー3本　アイ　フェイス　リップ　8点セット　アナ・スイ　中古■□CTNo-000083"/>
    <m/>
    <x v="9"/>
    <m/>
    <n v="3"/>
    <n v="2"/>
    <n v="6000"/>
    <n v="4800"/>
    <n v="3000"/>
    <m/>
    <m/>
    <m/>
    <m/>
    <m/>
    <m/>
    <m/>
    <m/>
    <m/>
    <m/>
    <m/>
    <n v="0"/>
    <s v="2020/1"/>
    <s v=""/>
    <x v="1"/>
  </r>
  <r>
    <d v="2019-12-25T00:00:00"/>
    <s v="■ヤイリギター　K.Yairi　音来　ニライ　一五一会　2005年モデル　ソフトケース付　中古■□"/>
    <s v="済"/>
    <x v="10"/>
    <m/>
    <n v="3"/>
    <n v="2"/>
    <n v="25000"/>
    <m/>
    <m/>
    <m/>
    <m/>
    <m/>
    <m/>
    <m/>
    <n v="25300"/>
    <n v="2000"/>
    <d v="2020-02-20T00:00:00"/>
    <d v="2020-01-20T00:00:00"/>
    <s v="簡単決済"/>
    <s v="田尾哲也"/>
    <n v="27300"/>
    <s v="2019/12"/>
    <s v="2020/1"/>
    <x v="60"/>
  </r>
  <r>
    <d v="2020-01-22T00:00:00"/>
    <s v="■デジタルHDビデオ カメラレコーダー　防水　HDR-GWP88V SONY ソニー 　おまけ　microSD　2枚　microSDアダプター　中古■□"/>
    <s v="済"/>
    <x v="2"/>
    <n v="11000"/>
    <n v="3"/>
    <n v="2"/>
    <n v="32000"/>
    <m/>
    <m/>
    <m/>
    <m/>
    <m/>
    <m/>
    <m/>
    <n v="35200"/>
    <n v="750"/>
    <d v="2020-03-23T00:00:00"/>
    <d v="2020-02-13T00:00:00"/>
    <s v="簡単決済"/>
    <s v="福島良孝"/>
    <n v="35950"/>
    <s v="2020/1"/>
    <s v="2020/2"/>
    <x v="90"/>
  </r>
  <r>
    <d v="2020-01-22T00:00:00"/>
    <s v="■AZARE　11点セット　アザレ　香水　9本　日焼け止めローション　SPF30　PA＋＋　口紅　11点セット■□　CTNo-000049"/>
    <s v="済"/>
    <x v="9"/>
    <m/>
    <n v="3"/>
    <n v="2"/>
    <n v="10000"/>
    <n v="8000"/>
    <n v="5000"/>
    <m/>
    <m/>
    <m/>
    <m/>
    <m/>
    <n v="5500"/>
    <n v="750"/>
    <d v="2020-09-23T00:00:00"/>
    <d v="2020-08-15T00:00:00"/>
    <s v="簡単決済"/>
    <s v="大下真奈美"/>
    <n v="6250"/>
    <s v="2020/1"/>
    <s v="2020/8"/>
    <x v="179"/>
  </r>
  <r>
    <d v="2020-01-22T00:00:00"/>
    <s v="■オープンリール　デッキ　RQ-501　再生可　ナショナル　中古■□_x000a_CTNo-000030"/>
    <s v="済"/>
    <x v="0"/>
    <m/>
    <n v="3"/>
    <n v="2"/>
    <n v="3000"/>
    <m/>
    <m/>
    <m/>
    <m/>
    <m/>
    <m/>
    <m/>
    <n v="3300"/>
    <n v="750"/>
    <d v="2020-03-23T00:00:00"/>
    <d v="2020-02-24T00:00:00"/>
    <s v="簡単決済"/>
    <s v="イカンキ"/>
    <n v="4050"/>
    <s v="2020/1"/>
    <s v="2020/2"/>
    <x v="83"/>
  </r>
  <r>
    <d v="2020-01-22T00:00:00"/>
    <s v="■充電式インパクトドライバ　18V　1.5Ah　MTD002D　マキタ　中古■□_x000a_CTN0-000068"/>
    <s v="店売り"/>
    <x v="8"/>
    <n v="14000"/>
    <n v="3"/>
    <n v="2"/>
    <n v="17500"/>
    <m/>
    <m/>
    <m/>
    <m/>
    <m/>
    <m/>
    <m/>
    <m/>
    <m/>
    <m/>
    <m/>
    <m/>
    <m/>
    <n v="0"/>
    <s v="2020/1"/>
    <s v=""/>
    <x v="1"/>
  </r>
  <r>
    <d v="2020-01-22T00:00:00"/>
    <s v="■バカラ　ワイングラス　２客セット　Baccarat　未使用■□_x000a_CTNo-0000999"/>
    <s v="済"/>
    <x v="7"/>
    <n v="6000"/>
    <n v="3"/>
    <n v="2"/>
    <n v="16000"/>
    <m/>
    <m/>
    <m/>
    <m/>
    <m/>
    <m/>
    <m/>
    <n v="17600"/>
    <n v="0"/>
    <d v="2020-03-23T00:00:00"/>
    <d v="2020-02-14T00:00:00"/>
    <s v="簡単決済"/>
    <s v="緒方直子"/>
    <n v="17600"/>
    <s v="2020/1"/>
    <s v="2020/2"/>
    <x v="125"/>
  </r>
  <r>
    <d v="2020-01-22T00:00:00"/>
    <s v="■充電式ドライバドリル　DF484D　マキタ　中古■□CTNo-000061"/>
    <s v="済"/>
    <x v="8"/>
    <n v="4500"/>
    <n v="3"/>
    <n v="2"/>
    <n v="13000"/>
    <m/>
    <m/>
    <m/>
    <m/>
    <m/>
    <m/>
    <m/>
    <n v="14300"/>
    <n v="0"/>
    <d v="2020-02-20T00:00:00"/>
    <d v="2020-01-27T00:00:00"/>
    <s v="簡単決済"/>
    <s v="松原慎和"/>
    <n v="14300"/>
    <s v="2020/1"/>
    <s v="2020/1"/>
    <x v="59"/>
  </r>
  <r>
    <d v="2020-01-22T00:00:00"/>
    <s v="■一眼レフカメラ レンズ2本セット キャノン EOS Kiss X7 EFS18-55㎜ EFS55-250㎜ 中古■□"/>
    <s v="済"/>
    <x v="2"/>
    <n v="14300"/>
    <n v="2"/>
    <n v="3"/>
    <n v="33000"/>
    <m/>
    <m/>
    <m/>
    <m/>
    <m/>
    <m/>
    <m/>
    <n v="36300"/>
    <n v="1050"/>
    <d v="2020-02-13T00:00:00"/>
    <d v="2020-02-13T00:00:00"/>
    <s v="銀行振込"/>
    <s v="大石友和"/>
    <n v="37350"/>
    <s v="2020/1"/>
    <s v="2020/2"/>
    <x v="90"/>
  </r>
  <r>
    <d v="2020-01-22T00:00:00"/>
    <s v="■未使用　Louis Vuitton　長財布　ポルトフォイユ・アンソリット　ダミエ・アズール　ルイ・ヴィトン　N63072■□CTNo-000082"/>
    <m/>
    <x v="5"/>
    <n v="38000"/>
    <n v="2"/>
    <n v="3"/>
    <n v="50000"/>
    <n v="45000"/>
    <n v="42000"/>
    <m/>
    <m/>
    <m/>
    <m/>
    <m/>
    <m/>
    <m/>
    <m/>
    <m/>
    <m/>
    <m/>
    <n v="0"/>
    <s v="2020/1"/>
    <s v=""/>
    <x v="1"/>
  </r>
  <r>
    <d v="2020-01-22T00:00:00"/>
    <s v="■送料無料 BOSE ワイヤレスイヤホン サウンドスポーツ ワイヤレスヘッドホン 中古■□CTNo-000101"/>
    <s v="済"/>
    <x v="0"/>
    <n v="3500"/>
    <n v="2"/>
    <n v="3"/>
    <n v="8000"/>
    <n v="7800"/>
    <n v="7000"/>
    <m/>
    <m/>
    <m/>
    <m/>
    <m/>
    <n v="7700"/>
    <n v="0"/>
    <d v="2020-04-22T00:00:00"/>
    <d v="2020-03-23T00:00:00"/>
    <s v="簡単決済"/>
    <s v="大井康雄"/>
    <n v="7700"/>
    <s v="2020/1"/>
    <s v="2020/3"/>
    <x v="153"/>
  </r>
  <r>
    <d v="2020-01-22T00:00:00"/>
    <s v="■ゲーミングヘッドセット　msi　DS501　ゲーミングヘッドホン　未使用■□CTNo-000016"/>
    <m/>
    <x v="0"/>
    <n v="3500"/>
    <n v="2"/>
    <n v="3"/>
    <n v="7000"/>
    <m/>
    <m/>
    <m/>
    <m/>
    <m/>
    <m/>
    <m/>
    <m/>
    <m/>
    <m/>
    <m/>
    <m/>
    <m/>
    <n v="0"/>
    <s v="2020/1"/>
    <s v=""/>
    <x v="1"/>
  </r>
  <r>
    <d v="2020-01-22T00:00:00"/>
    <s v="■特殊切手帳　1973～1988年　16冊　中古　切手未使用■□CTNo-000050"/>
    <m/>
    <x v="4"/>
    <n v="15000"/>
    <n v="2"/>
    <n v="3"/>
    <n v="32000"/>
    <m/>
    <m/>
    <m/>
    <m/>
    <m/>
    <m/>
    <m/>
    <m/>
    <m/>
    <m/>
    <m/>
    <m/>
    <m/>
    <n v="0"/>
    <s v="2020/1"/>
    <s v=""/>
    <x v="1"/>
  </r>
  <r>
    <d v="2020-01-22T00:00:00"/>
    <s v="■特殊切手帳　1983年・1984年　2冊　中古　切手未使用■□CTNo-000103"/>
    <m/>
    <x v="4"/>
    <n v="2000"/>
    <n v="2"/>
    <n v="3"/>
    <n v="5000"/>
    <m/>
    <m/>
    <m/>
    <m/>
    <m/>
    <m/>
    <m/>
    <m/>
    <m/>
    <m/>
    <m/>
    <m/>
    <m/>
    <n v="0"/>
    <s v="2020/1"/>
    <s v=""/>
    <x v="1"/>
  </r>
  <r>
    <d v="2020-01-24T00:00:00"/>
    <s v="■洗剤不要 スチームクリーナー H2Oスチームユニオン ダイレクトショップ KS-7880-GR グリーン 未使用■□CTNo-000110"/>
    <s v="済"/>
    <x v="0"/>
    <n v="1000"/>
    <n v="2"/>
    <n v="3"/>
    <n v="6000"/>
    <m/>
    <m/>
    <m/>
    <m/>
    <m/>
    <m/>
    <m/>
    <n v="6600"/>
    <n v="0"/>
    <d v="2020-02-20T00:00:00"/>
    <d v="2020-01-27T00:00:00"/>
    <s v="簡単決済"/>
    <s v="三浦秀樹"/>
    <n v="6600"/>
    <s v="2020/1"/>
    <s v="2020/1"/>
    <x v="70"/>
  </r>
  <r>
    <d v="2020-01-24T00:00:00"/>
    <s v="■ポータブルDVDプレーヤー　10.1インチ　ピンク　Wizz　DV-PW1040P　中古■□CTNo-000085"/>
    <s v="店売り"/>
    <x v="0"/>
    <n v="1500"/>
    <n v="2"/>
    <n v="3"/>
    <n v="6000"/>
    <m/>
    <m/>
    <m/>
    <m/>
    <m/>
    <m/>
    <m/>
    <m/>
    <m/>
    <m/>
    <m/>
    <m/>
    <m/>
    <n v="0"/>
    <s v="2020/1"/>
    <s v=""/>
    <x v="1"/>
  </r>
  <r>
    <d v="2020-01-24T00:00:00"/>
    <s v="■アヴィレックス　フライトジャケット　G-1　サイズ40　メンズ　中古■□CTNo-000022"/>
    <s v="済"/>
    <x v="3"/>
    <n v="5000"/>
    <n v="2"/>
    <n v="3"/>
    <n v="9000"/>
    <m/>
    <m/>
    <m/>
    <m/>
    <m/>
    <m/>
    <m/>
    <n v="9900"/>
    <n v="0"/>
    <d v="2020-03-23T00:00:00"/>
    <d v="2020-02-23T00:00:00"/>
    <s v="簡単決済"/>
    <s v="樋口　竜介"/>
    <n v="9900"/>
    <s v="2020/1"/>
    <s v="2020/2"/>
    <x v="46"/>
  </r>
  <r>
    <d v="2020-01-24T00:00:00"/>
    <s v="■革ジャン　メンズ　L　牛革　中古■□CTNo-000028"/>
    <m/>
    <x v="3"/>
    <n v="3000"/>
    <n v="2"/>
    <n v="3"/>
    <n v="9000"/>
    <m/>
    <m/>
    <m/>
    <m/>
    <m/>
    <m/>
    <m/>
    <m/>
    <m/>
    <m/>
    <m/>
    <m/>
    <m/>
    <n v="0"/>
    <s v="2020/1"/>
    <s v=""/>
    <x v="1"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x v="1"/>
  </r>
  <r>
    <d v="2020-01-23T00:00:00"/>
    <s v="■クロシェットキーリング　HERMES　エルメス　中古■□CTNo-000079"/>
    <s v="済"/>
    <x v="5"/>
    <n v="3300"/>
    <n v="3"/>
    <n v="2"/>
    <n v="7000"/>
    <m/>
    <m/>
    <m/>
    <m/>
    <m/>
    <m/>
    <m/>
    <n v="7700"/>
    <n v="750"/>
    <d v="2020-04-22T00:00:00"/>
    <d v="2020-03-15T00:00:00"/>
    <s v="簡単決済"/>
    <s v="今村翔吏"/>
    <n v="8450"/>
    <s v="2020/1"/>
    <s v="2020/3"/>
    <x v="164"/>
  </r>
  <r>
    <d v="2020-01-23T00:00:00"/>
    <s v="■腕時計　TAG　HEUER　クロノメーター　6000シリーズ　中古■□CTNo-000097"/>
    <s v="済"/>
    <x v="5"/>
    <n v="11000"/>
    <n v="3"/>
    <n v="2"/>
    <n v="35000"/>
    <m/>
    <m/>
    <m/>
    <m/>
    <m/>
    <m/>
    <m/>
    <n v="38500"/>
    <n v="750"/>
    <d v="2020-02-20T00:00:00"/>
    <d v="2020-01-29T00:00:00"/>
    <s v="簡単決済"/>
    <s v="藤木俊"/>
    <n v="39250"/>
    <s v="2020/1"/>
    <s v="2020/1"/>
    <x v="58"/>
  </r>
  <r>
    <d v="2020-01-24T00:00:00"/>
    <s v="■エアーマッサージャー　レッグリフレ　EW-RA88　パナソニック　中古■□CTNo-000036"/>
    <s v="済"/>
    <x v="9"/>
    <n v="3000"/>
    <n v="3"/>
    <n v="2"/>
    <n v="11000"/>
    <m/>
    <m/>
    <m/>
    <m/>
    <m/>
    <m/>
    <m/>
    <n v="11000"/>
    <n v="0"/>
    <d v="2020-03-23T00:00:00"/>
    <d v="2020-02-11T00:00:00"/>
    <s v="簡単決済"/>
    <s v="飼手浩行"/>
    <n v="11000"/>
    <s v="2020/1"/>
    <s v="2020/2"/>
    <x v="89"/>
  </r>
  <r>
    <d v="2020-01-23T00:00:00"/>
    <s v="■子供服　130A　スカート　バーバリー　ロンドン　中古■□CTNo-000032"/>
    <m/>
    <x v="3"/>
    <m/>
    <n v="3"/>
    <n v="2"/>
    <n v="3000"/>
    <m/>
    <m/>
    <m/>
    <m/>
    <m/>
    <m/>
    <m/>
    <m/>
    <m/>
    <m/>
    <m/>
    <m/>
    <m/>
    <n v="0"/>
    <s v="2020/1"/>
    <s v=""/>
    <x v="1"/>
  </r>
  <r>
    <d v="2020-01-23T00:00:00"/>
    <s v="■子供服　110A　パンツ　バーバリー　ロンドン　チェック　中古■□CTNo-000003"/>
    <m/>
    <x v="3"/>
    <m/>
    <n v="3"/>
    <n v="2"/>
    <n v="3200"/>
    <m/>
    <m/>
    <m/>
    <m/>
    <m/>
    <m/>
    <m/>
    <m/>
    <m/>
    <m/>
    <m/>
    <m/>
    <m/>
    <n v="0"/>
    <s v="2020/1"/>
    <s v=""/>
    <x v="1"/>
  </r>
  <r>
    <d v="2020-01-24T00:00:00"/>
    <s v="■子供服　120A　オーバーオール　バーバリー　ロンドン　中古■□CTNo-000007"/>
    <s v="済"/>
    <x v="3"/>
    <m/>
    <n v="3"/>
    <n v="2"/>
    <n v="5000"/>
    <n v="4000"/>
    <m/>
    <m/>
    <m/>
    <m/>
    <m/>
    <m/>
    <n v="4400"/>
    <n v="750"/>
    <d v="2020-06-23T00:00:00"/>
    <d v="2020-05-20T00:00:00"/>
    <s v="簡単決済"/>
    <s v="栗原文江"/>
    <n v="5150"/>
    <s v="2020/1"/>
    <s v="2020/5"/>
    <x v="113"/>
  </r>
  <r>
    <d v="2020-01-24T00:00:00"/>
    <s v="■レディース　2Wayコート　Oサイズ　ダウンライナー付き　マーガレットハウエル　中古■□CTNo-000021"/>
    <m/>
    <x v="3"/>
    <n v="2000"/>
    <n v="3"/>
    <n v="2"/>
    <n v="9000"/>
    <n v="7500"/>
    <m/>
    <m/>
    <m/>
    <m/>
    <m/>
    <m/>
    <m/>
    <m/>
    <m/>
    <m/>
    <m/>
    <m/>
    <n v="0"/>
    <s v="2020/1"/>
    <s v=""/>
    <x v="1"/>
  </r>
  <r>
    <d v="2020-01-24T00:00:00"/>
    <s v="■未使用　スカート　千鳥格子　Ⅱサイズ　黒×ベージュ系　マーガレットハウエル　MHL■□CTNo-000095"/>
    <s v="済"/>
    <x v="3"/>
    <n v="1000"/>
    <n v="3"/>
    <n v="2"/>
    <n v="5500"/>
    <m/>
    <m/>
    <m/>
    <m/>
    <m/>
    <m/>
    <m/>
    <n v="6050"/>
    <n v="1050"/>
    <d v="2020-02-23T00:00:00"/>
    <d v="2020-02-26T00:00:00"/>
    <s v="簡単決済"/>
    <s v="森山美香"/>
    <n v="7100"/>
    <s v="2020/1"/>
    <s v="2020/2"/>
    <x v="83"/>
  </r>
  <r>
    <d v="2020-01-24T00:00:00"/>
    <s v="■未使用　除湿機　2012年式　コロナ　CD-P6312-W■□CTNo-000115"/>
    <s v="済"/>
    <x v="0"/>
    <n v="2000"/>
    <n v="3"/>
    <n v="2"/>
    <n v="4000"/>
    <m/>
    <m/>
    <m/>
    <m/>
    <m/>
    <m/>
    <m/>
    <n v="7055"/>
    <n v="1500"/>
    <d v="2020-02-20T00:00:00"/>
    <d v="2020-01-28T00:00:00"/>
    <s v="簡単決済"/>
    <s v="内海啓  "/>
    <n v="8555"/>
    <s v="2020/1"/>
    <s v="2020/1"/>
    <x v="62"/>
  </r>
  <r>
    <d v="2020-01-24T00:00:00"/>
    <s v="■未使用　除湿機　2015年式　コンプレッサー付き　アイリスオーヤマ　EJC-65N■□CTNo-000057"/>
    <s v="済"/>
    <x v="0"/>
    <n v="8500"/>
    <n v="3"/>
    <n v="2"/>
    <n v="4000"/>
    <m/>
    <m/>
    <m/>
    <m/>
    <m/>
    <m/>
    <m/>
    <n v="6560"/>
    <n v="1500"/>
    <d v="2020-02-20T00:00:00"/>
    <d v="2020-01-28T00:00:00"/>
    <s v="簡単決済"/>
    <s v="江島一博"/>
    <n v="8060"/>
    <s v="2020/1"/>
    <s v="2020/1"/>
    <x v="62"/>
  </r>
  <r>
    <d v="2020-01-24T00:00:00"/>
    <s v="■SONY　BRAVIA　40インチ　液晶テレビ　KDL-40NX720　2012年製　中古■□CTNo-000011"/>
    <s v="店売り"/>
    <x v="0"/>
    <n v="5000"/>
    <n v="3"/>
    <n v="2"/>
    <n v="15000"/>
    <m/>
    <m/>
    <m/>
    <m/>
    <m/>
    <m/>
    <m/>
    <m/>
    <m/>
    <m/>
    <m/>
    <m/>
    <m/>
    <n v="0"/>
    <s v="2020/1"/>
    <s v=""/>
    <x v="1"/>
  </r>
  <r>
    <d v="2020-01-26T00:00:00"/>
    <s v="■MITSUBISHI　ELECTRIC　地上・BS・110度CSデジタル　ハイビジョン液晶テレビ　50インチ　LCD-50ML7H　2017年製　中古■□CTNo-000069"/>
    <s v="店売り"/>
    <x v="0"/>
    <n v="51000"/>
    <n v="3"/>
    <n v="2"/>
    <n v="40000"/>
    <m/>
    <m/>
    <m/>
    <m/>
    <m/>
    <m/>
    <m/>
    <m/>
    <m/>
    <m/>
    <m/>
    <m/>
    <m/>
    <n v="0"/>
    <s v="2020/1"/>
    <s v=""/>
    <x v="1"/>
  </r>
  <r>
    <d v="2020-01-26T00:00:00"/>
    <s v="■ガス台　グリル付　ガステーブル　プロパン(LPガス)ガス用　Rinnai　CHM33DGL　２０１９年製 未使用■□CTNo-000117"/>
    <s v="済"/>
    <x v="0"/>
    <n v="3500"/>
    <n v="3"/>
    <n v="2"/>
    <n v="13000"/>
    <m/>
    <m/>
    <m/>
    <m/>
    <m/>
    <m/>
    <m/>
    <n v="14300"/>
    <n v="1500"/>
    <d v="2020-03-23T00:00:00"/>
    <d v="2020-02-11T00:00:00"/>
    <s v="簡単決済"/>
    <s v="梁寧全"/>
    <n v="15800"/>
    <s v="2020/1"/>
    <s v="2020/2"/>
    <x v="111"/>
  </r>
  <r>
    <d v="2020-01-26T00:00:00"/>
    <s v="■HERMES　エルメス　ボリード　ミニポーチ　レッド　中古■□CTNo-000031"/>
    <m/>
    <x v="5"/>
    <n v="4500"/>
    <n v="3"/>
    <n v="2"/>
    <n v="15000"/>
    <n v="13000"/>
    <n v="11000"/>
    <m/>
    <m/>
    <m/>
    <m/>
    <m/>
    <m/>
    <m/>
    <m/>
    <m/>
    <m/>
    <m/>
    <n v="0"/>
    <s v="2020/1"/>
    <s v=""/>
    <x v="1"/>
  </r>
  <r>
    <d v="2020-01-26T00:00:00"/>
    <s v="■未使用　コーチ　ウェイバリー　キーケース　6連■□CTNo-000091"/>
    <m/>
    <x v="5"/>
    <n v="5000"/>
    <n v="3"/>
    <n v="2"/>
    <n v="12000"/>
    <m/>
    <m/>
    <m/>
    <m/>
    <m/>
    <m/>
    <m/>
    <m/>
    <m/>
    <m/>
    <m/>
    <m/>
    <m/>
    <n v="0"/>
    <s v="2020/1"/>
    <s v=""/>
    <x v="1"/>
  </r>
  <r>
    <s v="保留"/>
    <s v="■BURBERRY　バーバリー　二つ折り長財布　中古■□CTNo-000015"/>
    <m/>
    <x v="5"/>
    <n v="8000"/>
    <n v="3"/>
    <n v="2"/>
    <n v="17000"/>
    <m/>
    <m/>
    <m/>
    <m/>
    <m/>
    <m/>
    <m/>
    <m/>
    <m/>
    <m/>
    <m/>
    <m/>
    <m/>
    <n v="0"/>
    <s v=""/>
    <s v=""/>
    <x v="1"/>
  </r>
  <r>
    <d v="2020-01-26T00:00:00"/>
    <s v="■未使用　布団掃除機　LG　Lifes　Good　ふとんパンチクリーナー　VH9201D　ホワイト■□CTNo-000001"/>
    <m/>
    <x v="0"/>
    <m/>
    <n v="3"/>
    <n v="2"/>
    <n v="4500"/>
    <m/>
    <m/>
    <m/>
    <m/>
    <m/>
    <m/>
    <m/>
    <m/>
    <m/>
    <m/>
    <m/>
    <m/>
    <m/>
    <n v="0"/>
    <s v="2020/1"/>
    <s v=""/>
    <x v="1"/>
  </r>
  <r>
    <d v="2020-01-26T00:00:00"/>
    <s v="■インパクトドライバ　TD0220　100V　マキタ　中古■□CTNo-000071"/>
    <s v="済"/>
    <x v="8"/>
    <n v="5500"/>
    <n v="3"/>
    <n v="2"/>
    <n v="12800"/>
    <m/>
    <m/>
    <m/>
    <m/>
    <m/>
    <m/>
    <m/>
    <n v="15380"/>
    <n v="1300"/>
    <d v="2020-02-20T00:00:00"/>
    <d v="2020-01-30T00:00:00"/>
    <s v="簡単決済"/>
    <s v="田口恵"/>
    <n v="16680"/>
    <s v="2020/1"/>
    <s v="2020/1"/>
    <x v="62"/>
  </r>
  <r>
    <d v="2020-01-26T00:00:00"/>
    <s v="■未使用　茶器セット　YSL　イヴサンローラン　デザイン　急須　湯のみ　5客　YAMAKA■□CTNo-000006"/>
    <s v="済"/>
    <x v="7"/>
    <m/>
    <n v="3"/>
    <n v="2"/>
    <n v="2800"/>
    <m/>
    <m/>
    <m/>
    <m/>
    <m/>
    <m/>
    <m/>
    <n v="3080"/>
    <n v="1050"/>
    <d v="2020-09-23T00:00:00"/>
    <d v="2020-08-02T00:00:00"/>
    <s v="簡単決済"/>
    <s v="平田ルシオ"/>
    <n v="4130"/>
    <s v="2020/1"/>
    <s v="2020/8"/>
    <x v="180"/>
  </r>
  <r>
    <d v="2020-01-26T00:00:00"/>
    <s v="■ノースフェイス　M　メンズ　THE NORTH FACE　ダウンジャケット　NF004AM　中古■□CTNo-000037"/>
    <s v="店売り"/>
    <x v="6"/>
    <n v="3500"/>
    <n v="2"/>
    <n v="3"/>
    <n v="11000"/>
    <m/>
    <m/>
    <m/>
    <m/>
    <m/>
    <m/>
    <m/>
    <m/>
    <m/>
    <m/>
    <m/>
    <m/>
    <m/>
    <n v="0"/>
    <s v="2020/1"/>
    <s v=""/>
    <x v="1"/>
  </r>
  <r>
    <d v="2020-01-26T00:00:00"/>
    <s v="■クイックシルバー　スノーボード　スキー　ウェア　M　メンズ　QUIKSILVER　中古■□CTNo-000112"/>
    <m/>
    <x v="6"/>
    <n v="2200"/>
    <n v="2"/>
    <n v="3"/>
    <n v="12000"/>
    <m/>
    <m/>
    <m/>
    <m/>
    <m/>
    <m/>
    <m/>
    <m/>
    <m/>
    <m/>
    <m/>
    <m/>
    <m/>
    <n v="0"/>
    <s v="2020/1"/>
    <s v=""/>
    <x v="1"/>
  </r>
  <r>
    <d v="2020-01-26T00:00:00"/>
    <s v="■PORTER　リュックサック　デイパック　エクストリーム　ポーター　黒　中古■□CTNo-000094"/>
    <s v="済"/>
    <x v="3"/>
    <n v="4400"/>
    <n v="2"/>
    <n v="3"/>
    <n v="14000"/>
    <n v="12000"/>
    <m/>
    <m/>
    <m/>
    <m/>
    <m/>
    <m/>
    <n v="13200"/>
    <n v="0"/>
    <d v="2020-04-22T00:00:00"/>
    <d v="2020-03-10T00:00:00"/>
    <s v="簡単決済"/>
    <s v="田中加奈"/>
    <n v="13200"/>
    <s v="2020/1"/>
    <s v="2020/3"/>
    <x v="54"/>
  </r>
  <r>
    <d v="2020-01-26T00:00:00"/>
    <s v="■SWANS　ゴーグル　スキー　スノーボード　未使用　開封品■□CTNo-000043"/>
    <s v="済"/>
    <x v="6"/>
    <n v="1500"/>
    <n v="2"/>
    <n v="3"/>
    <n v="4000"/>
    <m/>
    <m/>
    <m/>
    <m/>
    <m/>
    <m/>
    <m/>
    <n v="4400"/>
    <n v="0"/>
    <d v="2020-03-23T00:00:00"/>
    <d v="2020-02-18T00:00:00"/>
    <s v="簡単決済"/>
    <s v="成田富昭"/>
    <n v="4400"/>
    <s v="2020/1"/>
    <s v="2020/2"/>
    <x v="125"/>
  </r>
  <r>
    <d v="2020-01-26T00:00:00"/>
    <s v="■bca　アルパイントレッカー ALPINE TREKKER　バックカントリー　山スキー　中古■□CTNo-000052"/>
    <s v="済"/>
    <x v="6"/>
    <n v="2500"/>
    <n v="2"/>
    <n v="3"/>
    <n v="13000"/>
    <m/>
    <m/>
    <m/>
    <m/>
    <m/>
    <m/>
    <m/>
    <n v="14300"/>
    <n v="0"/>
    <d v="2020-03-23T00:00:00"/>
    <d v="2020-02-13T00:00:00"/>
    <s v="簡単決済"/>
    <s v="伊藤禎人"/>
    <n v="14300"/>
    <s v="2020/1"/>
    <s v="2020/2"/>
    <x v="89"/>
  </r>
  <r>
    <d v="2020-01-26T00:00:00"/>
    <s v="■PUMA　23.0cm　トレーニングシューズ　ランニングシューズ　モードXT　レディース　白　192266 未使用■□CTNo-000070"/>
    <m/>
    <x v="3"/>
    <n v="150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PORTER　ウエストポーチ　ウエストバッグ　ポーター　黒　中古■□CTNo-000005"/>
    <s v="済"/>
    <x v="3"/>
    <n v="2750"/>
    <n v="2"/>
    <n v="3"/>
    <n v="7000"/>
    <m/>
    <m/>
    <m/>
    <m/>
    <m/>
    <m/>
    <m/>
    <n v="7700"/>
    <n v="0"/>
    <d v="2020-07-20T00:00:00"/>
    <d v="2020-06-12T00:00:00"/>
    <s v="簡単決済"/>
    <s v="江崎昭彦"/>
    <n v="7700"/>
    <s v="2020/1"/>
    <s v="2020/6"/>
    <x v="139"/>
  </r>
  <r>
    <d v="2020-01-26T00:00:00"/>
    <s v="■トートバッグ　本革　DIXMUDE　ディスミュド　茶　中古■□CTNo-000067"/>
    <s v="店売り"/>
    <x v="3"/>
    <n v="6000"/>
    <n v="2"/>
    <n v="3"/>
    <n v="6000"/>
    <m/>
    <m/>
    <m/>
    <m/>
    <m/>
    <m/>
    <m/>
    <m/>
    <m/>
    <m/>
    <m/>
    <m/>
    <m/>
    <n v="0"/>
    <s v="2020/1"/>
    <s v=""/>
    <x v="1"/>
  </r>
  <r>
    <d v="2020-01-26T00:00:00"/>
    <s v="■鉈　なた　土佐秋水　刃渡り18cm　中古■□CTNo-000010"/>
    <s v="済"/>
    <x v="6"/>
    <n v="0"/>
    <n v="2"/>
    <n v="3"/>
    <n v="6000"/>
    <m/>
    <m/>
    <m/>
    <m/>
    <m/>
    <m/>
    <m/>
    <n v="7700"/>
    <n v="0"/>
    <d v="2020-03-23T00:00:00"/>
    <d v="2020-02-25T00:00:00"/>
    <s v="簡単決済"/>
    <s v="張家豪"/>
    <n v="7700"/>
    <s v="2020/1"/>
    <s v="2020/2"/>
    <x v="46"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x v="1"/>
  </r>
  <r>
    <d v="2020-01-26T00:00:00"/>
    <s v="■加湿器　ダイニチ　ハイブリッド式　Dainichi　HD-3018　白　中古■□CTNo-000055"/>
    <m/>
    <x v="0"/>
    <n v="1500"/>
    <n v="2"/>
    <n v="3"/>
    <n v="7000"/>
    <n v="5000"/>
    <m/>
    <m/>
    <m/>
    <m/>
    <m/>
    <m/>
    <m/>
    <m/>
    <m/>
    <m/>
    <m/>
    <m/>
    <n v="0"/>
    <s v="2020/1"/>
    <s v=""/>
    <x v="1"/>
  </r>
  <r>
    <d v="2020-01-26T00:00:00"/>
    <s v="■マキタ ダイヤモンドホイール 125mm 乾式用 リング付き No.A-00038 未使用■□CTNo-000047"/>
    <s v="済"/>
    <x v="8"/>
    <n v="1650"/>
    <n v="2"/>
    <n v="3"/>
    <n v="4000"/>
    <m/>
    <m/>
    <m/>
    <m/>
    <m/>
    <m/>
    <m/>
    <n v="4400"/>
    <n v="0"/>
    <d v="2020-03-23T00:00:00"/>
    <d v="2020-02-06T00:00:00"/>
    <s v="簡単決済"/>
    <s v="神坂昌明"/>
    <n v="4400"/>
    <s v="2020/1"/>
    <s v="2020/2"/>
    <x v="82"/>
  </r>
  <r>
    <d v="2020-01-26T00:00:00"/>
    <s v="■充電式ヒートベスト　Lサイズ　RYOBI　リョービ　未使用■□CTNo-000116"/>
    <s v="済"/>
    <x v="8"/>
    <n v="1000"/>
    <n v="2"/>
    <n v="3"/>
    <n v="7000"/>
    <m/>
    <m/>
    <m/>
    <m/>
    <m/>
    <m/>
    <m/>
    <n v="7700"/>
    <n v="0"/>
    <d v="2020-03-23T00:00:00"/>
    <d v="2020-02-16T00:00:00"/>
    <s v="簡単決済"/>
    <s v="住吉修司"/>
    <n v="7700"/>
    <s v="2020/1"/>
    <s v="2020/2"/>
    <x v="77"/>
  </r>
  <r>
    <d v="2020-01-28T00:00:00"/>
    <s v="■ビリヤード　キュー　アダム　405　中古■□CTNo-000054"/>
    <s v="済"/>
    <x v="6"/>
    <n v="100"/>
    <n v="3"/>
    <n v="2"/>
    <n v="5000"/>
    <m/>
    <m/>
    <m/>
    <m/>
    <m/>
    <m/>
    <m/>
    <n v="10076"/>
    <n v="1300"/>
    <d v="2020-02-20T00:00:00"/>
    <d v="2020-01-31T00:00:00"/>
    <s v="簡単決済"/>
    <s v="ｺﾞｰｺﾞｰ商事"/>
    <n v="11376"/>
    <s v="2020/1"/>
    <s v="2020/1"/>
    <x v="70"/>
  </r>
  <r>
    <d v="2020-01-28T00:00:00"/>
    <s v="■未使用　トルクレンチ　プリセット型　N420QLK　カノン■□CTNo-000019"/>
    <s v="済"/>
    <x v="8"/>
    <n v="7000"/>
    <n v="3"/>
    <n v="2"/>
    <n v="14000"/>
    <m/>
    <m/>
    <m/>
    <m/>
    <m/>
    <m/>
    <m/>
    <n v="15400"/>
    <n v="1500"/>
    <d v="2020-03-23T00:00:00"/>
    <d v="2020-02-06T00:00:00"/>
    <s v="簡単決済"/>
    <s v="山本哲也"/>
    <n v="16900"/>
    <s v="2020/1"/>
    <s v="2020/2"/>
    <x v="48"/>
  </r>
  <r>
    <d v="2020-01-28T00:00:00"/>
    <s v="■未使用　ブルーヒーター　3.2KW　FW-3215NE　ダイニチ　ウォームホワイト■□CTNo-000104"/>
    <s v="店売り"/>
    <x v="0"/>
    <n v="4800"/>
    <n v="3"/>
    <n v="2"/>
    <n v="8000"/>
    <m/>
    <m/>
    <m/>
    <m/>
    <m/>
    <m/>
    <m/>
    <m/>
    <m/>
    <m/>
    <m/>
    <m/>
    <m/>
    <n v="0"/>
    <s v="2020/1"/>
    <s v=""/>
    <x v="1"/>
  </r>
  <r>
    <d v="2020-01-29T00:00:00"/>
    <s v="■加湿　空気清浄機　DAIKIN　TCK70R-W　2014年式　中古■□CTNo-000053"/>
    <s v="済"/>
    <x v="0"/>
    <n v="3850"/>
    <n v="3"/>
    <n v="2"/>
    <n v="7000"/>
    <m/>
    <m/>
    <m/>
    <m/>
    <m/>
    <m/>
    <m/>
    <n v="7700"/>
    <n v="1500"/>
    <d v="2020-03-23T00:00:00"/>
    <d v="2020-03-03T00:00:00"/>
    <s v="簡単決済"/>
    <s v="緒方正"/>
    <n v="9200"/>
    <s v="2020/1"/>
    <s v="2020/3"/>
    <x v="49"/>
  </r>
  <r>
    <d v="2020-01-29T00:00:00"/>
    <s v="■未使用　カプセルマシン　Amway　フルトンストリート　カプセルマシン■□CTNo-000088"/>
    <s v="済"/>
    <x v="0"/>
    <n v="600"/>
    <n v="3"/>
    <n v="2"/>
    <n v="5000"/>
    <m/>
    <m/>
    <m/>
    <m/>
    <m/>
    <m/>
    <m/>
    <n v="5500"/>
    <n v="1050"/>
    <d v="2020-03-23T00:00:00"/>
    <d v="2020-02-11T00:00:00"/>
    <s v="簡単決済"/>
    <s v="太田孝"/>
    <n v="6550"/>
    <s v="2020/1"/>
    <s v="2020/2"/>
    <x v="132"/>
  </r>
  <r>
    <d v="2020-01-30T00:00:00"/>
    <s v="■未使用　マルチクリーニングシステム　H2O　ウルトラスチームマスター■□CTNo-000060"/>
    <s v="済"/>
    <x v="0"/>
    <n v="1000"/>
    <n v="3"/>
    <n v="2"/>
    <n v="4000"/>
    <m/>
    <m/>
    <m/>
    <m/>
    <m/>
    <m/>
    <m/>
    <n v="2750"/>
    <n v="1500"/>
    <d v="2020-05-21T00:00:00"/>
    <d v="2020-04-15T00:00:00"/>
    <s v="簡単決済"/>
    <s v="竹田淳子"/>
    <n v="4250"/>
    <s v="2020/1"/>
    <s v="2020/4"/>
    <x v="181"/>
  </r>
  <r>
    <d v="2020-01-30T00:00:00"/>
    <s v="■未使用　マルチクリーニングシステム　H2O　ウルトラスチームマスター■□CTNo-000102"/>
    <s v="済"/>
    <x v="0"/>
    <n v="1000"/>
    <n v="3"/>
    <n v="2"/>
    <n v="4000"/>
    <m/>
    <m/>
    <m/>
    <m/>
    <m/>
    <m/>
    <m/>
    <n v="3300"/>
    <n v="1500"/>
    <d v="2020-04-22T00:00:00"/>
    <d v="2020-03-22T00:00:00"/>
    <s v="簡単決済"/>
    <s v="樽井健"/>
    <n v="4800"/>
    <s v="2020/1"/>
    <s v="2020/3"/>
    <x v="164"/>
  </r>
  <r>
    <d v="2020-01-28T00:00:00"/>
    <s v="■8kg　はかり　上皿秤　IUCHI　中古■□CTNo-000096"/>
    <m/>
    <x v="7"/>
    <n v="1500"/>
    <n v="2"/>
    <n v="3"/>
    <n v="4500"/>
    <m/>
    <m/>
    <m/>
    <m/>
    <m/>
    <m/>
    <m/>
    <m/>
    <m/>
    <m/>
    <m/>
    <m/>
    <m/>
    <n v="0"/>
    <s v="2020/1"/>
    <s v=""/>
    <x v="1"/>
  </r>
  <r>
    <d v="2020-01-28T00:00:00"/>
    <s v="■マキタ　ワイヤ釘　65mm　スムース　ロール釘　WY2565M　3000本×2箱　未使用■□CTNo-000051"/>
    <s v="済"/>
    <x v="7"/>
    <n v="0"/>
    <n v="2"/>
    <n v="3"/>
    <n v="5000"/>
    <m/>
    <m/>
    <m/>
    <m/>
    <m/>
    <m/>
    <m/>
    <n v="5500"/>
    <n v="0"/>
    <d v="2020-04-22T00:00:00"/>
    <d v="2020-03-18T00:00:00"/>
    <s v="簡単決済"/>
    <s v="山下智史"/>
    <n v="5500"/>
    <s v="2020/1"/>
    <s v="2020/3"/>
    <x v="47"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x v="1"/>
  </r>
  <r>
    <d v="2020-01-28T00:00:00"/>
    <s v="■トラックロープ　12mm　30m　3本セット　クレモナSロープ　未使用■□CTNo-000118"/>
    <m/>
    <x v="11"/>
    <n v="0"/>
    <n v="2"/>
    <n v="3"/>
    <n v="8000"/>
    <m/>
    <m/>
    <m/>
    <m/>
    <m/>
    <m/>
    <m/>
    <m/>
    <m/>
    <m/>
    <m/>
    <m/>
    <m/>
    <n v="0"/>
    <s v="2020/1"/>
    <s v=""/>
    <x v="1"/>
  </r>
  <r>
    <d v="2020-01-29T00:00:00"/>
    <s v="■VANS ロンハーマン 26.5cm US8.5　オールドスクール メンズ　スニーカー　中古■□CTNo-000109"/>
    <s v="済"/>
    <x v="3"/>
    <n v="2500"/>
    <n v="2"/>
    <n v="3"/>
    <n v="8000"/>
    <m/>
    <m/>
    <m/>
    <m/>
    <m/>
    <m/>
    <m/>
    <n v="8800"/>
    <n v="0"/>
    <d v="2020-04-22T00:00:00"/>
    <d v="2020-03-08T00:00:00"/>
    <s v="簡単決済"/>
    <s v="赤羽敏秀"/>
    <n v="8800"/>
    <s v="2020/1"/>
    <s v="2020/3"/>
    <x v="69"/>
  </r>
  <r>
    <d v="2020-01-28T00:00:00"/>
    <s v="■衣類乾燥　除湿器　アイリスオーヤマ　RDA-2000　2016年　中古■□CTNo-000106"/>
    <s v="済"/>
    <x v="0"/>
    <n v="427"/>
    <n v="2"/>
    <n v="3"/>
    <n v="5500"/>
    <m/>
    <m/>
    <m/>
    <m/>
    <m/>
    <m/>
    <m/>
    <n v="6050"/>
    <n v="0"/>
    <d v="2020-06-23T00:00:00"/>
    <d v="2020-05-14T00:00:00"/>
    <s v="簡単決済"/>
    <s v="株式会社ライフクリエイト"/>
    <n v="6050"/>
    <s v="2020/1"/>
    <s v="2020/5"/>
    <x v="109"/>
  </r>
  <r>
    <d v="2020-01-29T00:00:00"/>
    <s v="■未使用　デジタルカメラ　キャノン　IXY　150　2015年式■□CTNo-000075"/>
    <s v="店売り"/>
    <x v="2"/>
    <n v="4400"/>
    <n v="3"/>
    <n v="2"/>
    <n v="9000"/>
    <m/>
    <m/>
    <m/>
    <m/>
    <m/>
    <m/>
    <m/>
    <m/>
    <m/>
    <m/>
    <m/>
    <m/>
    <m/>
    <n v="0"/>
    <s v="2020/1"/>
    <s v=""/>
    <x v="1"/>
  </r>
  <r>
    <d v="2020-01-29T00:00:00"/>
    <s v="■釣り竿　バンブーロッド　リール　MONTAGUE　SOUTH　BEND　セット　中古■□CTNo-000089"/>
    <m/>
    <x v="6"/>
    <m/>
    <n v="3"/>
    <n v="2"/>
    <n v="20000"/>
    <n v="17000"/>
    <m/>
    <m/>
    <m/>
    <m/>
    <m/>
    <m/>
    <m/>
    <m/>
    <m/>
    <m/>
    <m/>
    <m/>
    <n v="0"/>
    <s v="2020/1"/>
    <s v=""/>
    <x v="1"/>
  </r>
  <r>
    <d v="2020-01-29T00:00:00"/>
    <s v="■ジャンク　画像安定機　スーパーデジタルビデオ編集機　CRX-9000　プランテック　PLANTEC　中古■□CTNo-000098"/>
    <s v="済"/>
    <x v="0"/>
    <n v="0"/>
    <n v="3"/>
    <n v="2"/>
    <n v="10000"/>
    <m/>
    <m/>
    <m/>
    <m/>
    <m/>
    <m/>
    <m/>
    <n v="11000"/>
    <n v="1050"/>
    <d v="2020-03-23T00:00:00"/>
    <d v="2020-02-02T00:00:00"/>
    <s v="簡単決済"/>
    <s v="ミサワトモアキ"/>
    <n v="12050"/>
    <s v="2020/1"/>
    <s v="2020/2"/>
    <x v="62"/>
  </r>
  <r>
    <d v="2020-01-28T00:00:00"/>
    <s v="■給湯器　都市ガス　リンナイ　RUS-V51YTK　2016年式　動作未確認　中古■□CTNo-000108"/>
    <s v="済"/>
    <x v="0"/>
    <n v="3000"/>
    <n v="3"/>
    <n v="2"/>
    <n v="5500"/>
    <m/>
    <m/>
    <m/>
    <m/>
    <m/>
    <m/>
    <m/>
    <n v="6600"/>
    <n v="1300"/>
    <d v="2020-02-21T00:00:00"/>
    <d v="2020-02-21T00:00:00"/>
    <s v="銀行振込"/>
    <s v="グエンゴックカン"/>
    <n v="7900"/>
    <s v="2020/1"/>
    <s v="2020/2"/>
    <x v="44"/>
  </r>
  <r>
    <d v="2020-01-28T00:00:00"/>
    <s v="■充電式 ハンマドリル 14.4V HR164DZKW マキタ 中古■□CTNo-000066"/>
    <m/>
    <x v="8"/>
    <n v="6000"/>
    <n v="3"/>
    <n v="2"/>
    <n v="12000"/>
    <m/>
    <m/>
    <m/>
    <m/>
    <m/>
    <m/>
    <m/>
    <m/>
    <m/>
    <m/>
    <m/>
    <m/>
    <m/>
    <n v="0"/>
    <s v="2020/1"/>
    <s v=""/>
    <x v="1"/>
  </r>
  <r>
    <d v="2020-01-29T00:00:00"/>
    <s v="■ロボット掃除機　ルンバ　875A　アイロボット　2015年式　中古■□CTNo-000046"/>
    <s v="店売り"/>
    <x v="0"/>
    <n v="4000"/>
    <n v="3"/>
    <n v="2"/>
    <n v="19800"/>
    <m/>
    <m/>
    <m/>
    <m/>
    <m/>
    <m/>
    <m/>
    <m/>
    <m/>
    <m/>
    <m/>
    <m/>
    <m/>
    <n v="0"/>
    <s v="2020/1"/>
    <s v=""/>
    <x v="1"/>
  </r>
  <r>
    <d v="2020-01-29T00:00:00"/>
    <s v="■サイクロンクリーナー　TOSHIBA　トルネオミニ　VC-C3A　2019年式　中古■□CTNo-000113"/>
    <s v="店売り"/>
    <x v="0"/>
    <n v="3000"/>
    <n v="3"/>
    <n v="2"/>
    <n v="8500"/>
    <m/>
    <m/>
    <m/>
    <m/>
    <m/>
    <m/>
    <m/>
    <m/>
    <m/>
    <m/>
    <m/>
    <m/>
    <m/>
    <n v="0"/>
    <s v="2020/1"/>
    <s v=""/>
    <x v="1"/>
  </r>
  <r>
    <d v="2020-01-29T00:00:00"/>
    <s v="■スナップオン　SNAP-ON　ブレーカーバー　SHBB24　中古■□CTNo-000064"/>
    <s v="済"/>
    <x v="8"/>
    <m/>
    <n v="3"/>
    <n v="2"/>
    <n v="9000"/>
    <m/>
    <m/>
    <m/>
    <m/>
    <m/>
    <m/>
    <m/>
    <n v="9900"/>
    <n v="1050"/>
    <d v="2020-04-22T00:00:00"/>
    <d v="2020-03-12T00:00:00"/>
    <s v="簡単決済"/>
    <s v="坂井武"/>
    <n v="10950"/>
    <s v="2020/1"/>
    <s v="2020/3"/>
    <x v="155"/>
  </r>
  <r>
    <d v="2020-01-29T00:00:00"/>
    <s v="■BOSS DM-2w ディレイ Delay 技 WAZA CRAFT 日本製　美品　送料無料■□CTNo000063"/>
    <s v="済"/>
    <x v="10"/>
    <n v="2200"/>
    <n v="2"/>
    <n v="3"/>
    <n v="11000"/>
    <m/>
    <m/>
    <m/>
    <m/>
    <m/>
    <m/>
    <m/>
    <n v="12650"/>
    <m/>
    <d v="2020-03-23T00:00:00"/>
    <d v="2020-02-02T00:00:00"/>
    <s v="簡単決済"/>
    <s v="小嶋俊幸"/>
    <n v="12650"/>
    <s v="2020/1"/>
    <s v="2020/2"/>
    <x v="62"/>
  </r>
  <r>
    <d v="2020-01-29T00:00:00"/>
    <s v="■送料無料 ハンドラベラー SATO SP 値札のラベル用 中古■□CTNo-000013"/>
    <s v="済"/>
    <x v="14"/>
    <n v="100"/>
    <n v="2"/>
    <n v="3"/>
    <n v="2800"/>
    <m/>
    <m/>
    <m/>
    <m/>
    <m/>
    <m/>
    <m/>
    <n v="3080"/>
    <n v="0"/>
    <d v="2020-05-21T00:00:00"/>
    <d v="2020-04-30T00:00:00"/>
    <s v="簡単決済"/>
    <s v="國井由希彦"/>
    <n v="3080"/>
    <s v="2020/1"/>
    <s v="2020/4"/>
    <x v="163"/>
  </r>
  <r>
    <d v="2020-01-29T00:00:00"/>
    <s v="■送料無料　ハンドラベラー　SATO SP　値札のラベル用　中古■□CTNo-000073"/>
    <s v="済"/>
    <x v="14"/>
    <n v="100"/>
    <n v="2"/>
    <n v="3"/>
    <n v="2800"/>
    <m/>
    <m/>
    <m/>
    <m/>
    <m/>
    <m/>
    <m/>
    <n v="3080"/>
    <n v="0"/>
    <d v="2020-03-23T00:00:00"/>
    <d v="2020-02-26T00:00:00"/>
    <s v="簡単決済"/>
    <s v="オオイシヤドル"/>
    <n v="3080"/>
    <s v="2020/1"/>
    <s v="2020/2"/>
    <x v="117"/>
  </r>
  <r>
    <d v="2020-01-29T00:00:00"/>
    <s v="■送料無料 ハンドラベラー SATO SP 値札のラベル用 中古■□CTNo-000065"/>
    <s v="済"/>
    <x v="14"/>
    <n v="100"/>
    <n v="2"/>
    <n v="3"/>
    <n v="2800"/>
    <m/>
    <m/>
    <m/>
    <m/>
    <m/>
    <m/>
    <m/>
    <n v="3080"/>
    <n v="0"/>
    <d v="2020-05-21T00:00:00"/>
    <d v="2020-04-09T00:00:00"/>
    <s v="簡単決済"/>
    <s v="藤野りょうた"/>
    <n v="3080"/>
    <s v="2020/1"/>
    <s v="2020/4"/>
    <x v="161"/>
  </r>
  <r>
    <d v="2020-01-29T00:00:00"/>
    <s v="■送料無料 ハンドラベラー SATO SP 値札のラベル用 中古■□CTNo-000027"/>
    <s v="済"/>
    <x v="14"/>
    <n v="100"/>
    <n v="2"/>
    <n v="3"/>
    <n v="2800"/>
    <m/>
    <m/>
    <m/>
    <m/>
    <m/>
    <m/>
    <m/>
    <n v="3080"/>
    <n v="0"/>
    <d v="2020-04-22T00:00:00"/>
    <d v="2020-03-15T00:00:00"/>
    <s v="簡単決済"/>
    <s v="山越太一"/>
    <n v="3080"/>
    <s v="2020/1"/>
    <s v="2020/3"/>
    <x v="114"/>
  </r>
  <r>
    <d v="2020-01-29T00:00:00"/>
    <s v="■送料無料 ハンドラベラー SATO SP 値札のラベル用 中古■□CTNo-000020"/>
    <s v="済"/>
    <x v="14"/>
    <n v="100"/>
    <n v="2"/>
    <n v="3"/>
    <n v="2800"/>
    <m/>
    <m/>
    <m/>
    <m/>
    <m/>
    <m/>
    <m/>
    <n v="3080"/>
    <n v="0"/>
    <d v="2020-02-10T00:00:00"/>
    <d v="2020-02-10T00:00:00"/>
    <s v="銀行振込"/>
    <s v="せきやよしのり  "/>
    <n v="3080"/>
    <s v="2020/1"/>
    <s v="2020/2"/>
    <x v="53"/>
  </r>
  <r>
    <d v="2020-01-30T00:00:00"/>
    <s v="■送料無料　ハイブリッド加湿器　ダイニチ　HD-RX916　2016年式　中古■□CTNo-000228"/>
    <m/>
    <x v="0"/>
    <n v="2500"/>
    <n v="3"/>
    <n v="2"/>
    <n v="9000"/>
    <n v="7000"/>
    <m/>
    <m/>
    <m/>
    <m/>
    <m/>
    <m/>
    <m/>
    <m/>
    <m/>
    <m/>
    <m/>
    <m/>
    <n v="0"/>
    <s v="2020/1"/>
    <s v=""/>
    <x v="1"/>
  </r>
  <r>
    <d v="2020-01-30T00:00:00"/>
    <s v="■加湿　空気清浄機　ダイキン　MCK70RKS-W　ホワイト　中古■□CTNo-000227"/>
    <s v="済"/>
    <x v="0"/>
    <n v="800"/>
    <n v="3"/>
    <n v="2"/>
    <n v="5000"/>
    <m/>
    <m/>
    <m/>
    <m/>
    <m/>
    <m/>
    <m/>
    <n v="5775"/>
    <n v="1500"/>
    <d v="2020-03-23T00:00:00"/>
    <d v="2020-02-03T00:00:00"/>
    <s v="簡単決済"/>
    <s v="新田健志"/>
    <n v="7275"/>
    <s v="2020/1"/>
    <s v="2020/2"/>
    <x v="62"/>
  </r>
  <r>
    <d v="2020-01-30T00:00:00"/>
    <s v="■送料無料　ハイブリッド加湿器　ドウシシャ　DKHS-351　2017年式　中古■□CTNo-000292"/>
    <m/>
    <x v="0"/>
    <n v="800"/>
    <n v="3"/>
    <n v="2"/>
    <n v="7000"/>
    <n v="6000"/>
    <m/>
    <m/>
    <m/>
    <m/>
    <m/>
    <m/>
    <m/>
    <m/>
    <m/>
    <m/>
    <m/>
    <m/>
    <n v="0"/>
    <s v="2020/1"/>
    <s v=""/>
    <x v="1"/>
  </r>
  <r>
    <d v="2020-01-30T00:00:00"/>
    <s v="■未使用　プリンター　カラリオ　PX-049A　エプソン■□CTNo-000257"/>
    <s v="店売り"/>
    <x v="0"/>
    <n v="3000"/>
    <n v="3"/>
    <n v="2"/>
    <n v="4800"/>
    <m/>
    <m/>
    <m/>
    <m/>
    <m/>
    <m/>
    <m/>
    <m/>
    <m/>
    <m/>
    <m/>
    <m/>
    <m/>
    <n v="0"/>
    <s v="2020/1"/>
    <s v=""/>
    <x v="1"/>
  </r>
  <r>
    <d v="2020-01-30T00:00:00"/>
    <s v="■送料無料　包丁　柳刃9寸　ふぐ引き　堺一文字光秀　中古■□CTNo-000181"/>
    <s v="済"/>
    <x v="7"/>
    <n v="5500"/>
    <n v="3"/>
    <n v="2"/>
    <n v="18000"/>
    <m/>
    <m/>
    <m/>
    <m/>
    <m/>
    <m/>
    <m/>
    <n v="19800"/>
    <n v="0"/>
    <d v="2020-03-23T00:00:00"/>
    <d v="2020-02-03T00:00:00"/>
    <s v="簡単決済"/>
    <s v="樫尾大介"/>
    <n v="19800"/>
    <s v="2020/1"/>
    <s v="2020/2"/>
    <x v="62"/>
  </r>
  <r>
    <s v="保留"/>
    <s v="■シューズ　メンズ　27.0㎝～27.5㎝　WHOOP　EE　フーピー　中古■□CTNo-000277"/>
    <s v="店売り"/>
    <x v="3"/>
    <m/>
    <n v="3"/>
    <n v="2"/>
    <n v="4000"/>
    <m/>
    <m/>
    <m/>
    <m/>
    <m/>
    <m/>
    <m/>
    <m/>
    <m/>
    <m/>
    <m/>
    <m/>
    <m/>
    <n v="0"/>
    <s v=""/>
    <s v=""/>
    <x v="1"/>
  </r>
  <r>
    <d v="2020-01-30T00:00:00"/>
    <s v="■現状渡し　加湿器　Panasonic　FE-KFE15　パナソニック　本体のみ　中古品■□Ctno-00023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現状渡し　加湿器　Panasonic　FE-KFE15　パナソニック　本体のみ　中古品■□Ctno-000290"/>
    <s v="取り下げ"/>
    <x v="0"/>
    <n v="500"/>
    <n v="2"/>
    <n v="3"/>
    <n v="8000"/>
    <m/>
    <m/>
    <m/>
    <m/>
    <m/>
    <m/>
    <m/>
    <m/>
    <m/>
    <m/>
    <m/>
    <m/>
    <m/>
    <n v="0"/>
    <s v="2020/1"/>
    <s v=""/>
    <x v="1"/>
  </r>
  <r>
    <d v="2020-01-30T00:00:00"/>
    <s v="■ジャンク品 コードレス掃除機 日立 スティッククリーナー PV-BD200■□CTNo-000222"/>
    <s v="済"/>
    <x v="0"/>
    <n v="1000"/>
    <n v="2"/>
    <n v="3"/>
    <n v="2000"/>
    <m/>
    <m/>
    <m/>
    <m/>
    <m/>
    <m/>
    <m/>
    <n v="1100"/>
    <n v="2000"/>
    <d v="2020-08-21T00:00:00"/>
    <d v="2020-07-29T00:00:00"/>
    <s v="簡単決済"/>
    <s v="西口マサユキ"/>
    <n v="3100"/>
    <s v="2020/1"/>
    <s v="2020/7"/>
    <x v="182"/>
  </r>
  <r>
    <d v="2020-01-30T00:00:00"/>
    <s v="■靴　乾燥機　脱臭　除菌　ひかりdeきれい　カールテクノ　CSS-200　中古■□CTNo-000045"/>
    <s v="済"/>
    <x v="0"/>
    <n v="300"/>
    <n v="2"/>
    <n v="3"/>
    <n v="3000"/>
    <m/>
    <m/>
    <m/>
    <m/>
    <m/>
    <m/>
    <m/>
    <n v="3300"/>
    <n v="0"/>
    <d v="2020-05-21T00:00:00"/>
    <d v="2020-04-26T00:00:00"/>
    <s v="簡単決済"/>
    <s v="三村光弘"/>
    <n v="3300"/>
    <s v="2020/1"/>
    <s v="2020/4"/>
    <x v="175"/>
  </r>
  <r>
    <d v="2020-01-30T00:00:00"/>
    <s v="■衣類乾燥除湿機　Panasonic　衣類乾燥機　F-YZLX80　2015年製　中古■□CTNo-000059"/>
    <s v="済"/>
    <x v="0"/>
    <n v="1000"/>
    <n v="2"/>
    <n v="3"/>
    <n v="9000"/>
    <m/>
    <m/>
    <m/>
    <m/>
    <m/>
    <m/>
    <m/>
    <n v="9900"/>
    <n v="1500"/>
    <d v="2020-03-23T00:00:00"/>
    <d v="2020-02-20T00:00:00"/>
    <s v="簡単決済"/>
    <s v="星和也"/>
    <n v="11400"/>
    <s v="2020/1"/>
    <s v="2020/2"/>
    <x v="77"/>
  </r>
  <r>
    <d v="2020-01-30T00:00:00"/>
    <s v="■加湿空気清浄機　ナノイー　Panasonic　F-VXJ70　2013年製　中古■□CTNo-000266"/>
    <s v="済"/>
    <x v="0"/>
    <n v="1650"/>
    <n v="2"/>
    <n v="3"/>
    <n v="9000"/>
    <m/>
    <m/>
    <m/>
    <m/>
    <m/>
    <m/>
    <m/>
    <n v="10175"/>
    <n v="2000"/>
    <d v="2020-03-23T00:00:00"/>
    <d v="2020-02-04T00:00:00"/>
    <s v="簡単決済"/>
    <s v="ノミド"/>
    <n v="12175"/>
    <s v="2020/1"/>
    <s v="2020/2"/>
    <x v="59"/>
  </r>
  <r>
    <d v="2020-01-31T00:00:00"/>
    <s v="■レーシングコントローラー　PS4　PS3　PC対応　レーシングホイールエイペックス　HORI　PS4-052　中古■□CTNo-000192"/>
    <m/>
    <x v="1"/>
    <n v="1000"/>
    <n v="2"/>
    <n v="3"/>
    <n v="7000"/>
    <m/>
    <m/>
    <m/>
    <m/>
    <m/>
    <m/>
    <m/>
    <m/>
    <m/>
    <m/>
    <m/>
    <m/>
    <m/>
    <n v="0"/>
    <s v="2020/1"/>
    <s v=""/>
    <x v="1"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x v="1"/>
  </r>
  <r>
    <d v="2020-02-02T00:00:00"/>
    <s v="■BERIK ライダージャケットbad eye waterproof textile jacket EU52 ライディングジャケット バイクジャケット ベリック 中古■□CTNo-000034"/>
    <s v="済"/>
    <x v="11"/>
    <n v="3300"/>
    <n v="2"/>
    <n v="3"/>
    <n v="11000"/>
    <m/>
    <m/>
    <m/>
    <m/>
    <m/>
    <m/>
    <m/>
    <n v="12100"/>
    <n v="0"/>
    <d v="2020-03-23T00:00:00"/>
    <d v="2020-02-13T00:00:00"/>
    <s v="簡単決済"/>
    <s v="大野隆"/>
    <n v="12100"/>
    <s v="2020/2"/>
    <s v="2020/2"/>
    <x v="82"/>
  </r>
  <r>
    <d v="2020-02-02T00:00:00"/>
    <s v="■未開封 AQUOS 32型 液晶テレビ SHARP 2T-C32AE1 未使用■□CTNo-000284"/>
    <s v="済"/>
    <x v="0"/>
    <n v="17000"/>
    <n v="2"/>
    <n v="3"/>
    <n v="27000"/>
    <m/>
    <m/>
    <m/>
    <m/>
    <m/>
    <m/>
    <m/>
    <n v="30800"/>
    <n v="0"/>
    <d v="2020-03-23T00:00:00"/>
    <d v="2020-02-13T00:00:00"/>
    <s v="簡単決済"/>
    <s v="田丸仁一"/>
    <n v="30800"/>
    <s v="2020/2"/>
    <s v="2020/2"/>
    <x v="82"/>
  </r>
  <r>
    <d v="2020-02-02T00:00:00"/>
    <s v="■加湿空気清浄機　アイリスオーヤマ　HFX-A25　10畳　2016年製　中古■□CTNo-000295"/>
    <s v="店売り"/>
    <x v="0"/>
    <n v="500"/>
    <n v="2"/>
    <n v="3"/>
    <n v="3500"/>
    <m/>
    <m/>
    <m/>
    <m/>
    <m/>
    <m/>
    <m/>
    <m/>
    <m/>
    <m/>
    <m/>
    <m/>
    <m/>
    <n v="0"/>
    <s v="2020/2"/>
    <s v=""/>
    <x v="1"/>
  </r>
  <r>
    <d v="2020-02-02T00:00:00"/>
    <s v="■インパクトドライバ　14.4V　WH14DSL2　ヒタチ　中古■□CTNo－000185"/>
    <s v="済"/>
    <x v="8"/>
    <n v="5000"/>
    <n v="3"/>
    <n v="2"/>
    <n v="8000"/>
    <m/>
    <m/>
    <m/>
    <m/>
    <m/>
    <m/>
    <m/>
    <n v="8800"/>
    <n v="1050"/>
    <d v="2020-04-22T00:00:00"/>
    <d v="2020-03-05T00:00:00"/>
    <s v="簡単決済"/>
    <s v="長谷川順子"/>
    <n v="9850"/>
    <s v="2020/2"/>
    <s v="2020/3"/>
    <x v="176"/>
  </r>
  <r>
    <d v="2020-02-02T00:00:00"/>
    <s v="■充電式　ハンマードリル　24V　3.0Ah　ボッシュ　GBH-24VSR　中古■□CTNo－000197"/>
    <m/>
    <x v="8"/>
    <n v="5000"/>
    <n v="3"/>
    <n v="2"/>
    <n v="7000"/>
    <m/>
    <m/>
    <m/>
    <m/>
    <m/>
    <m/>
    <m/>
    <m/>
    <m/>
    <m/>
    <m/>
    <m/>
    <m/>
    <n v="0"/>
    <s v="2020/2"/>
    <s v=""/>
    <x v="1"/>
  </r>
  <r>
    <d v="2020-02-02T00:00:00"/>
    <s v="■非常用電源　可搬型蓄電システム　パワーイレ・スリー　PPS-30　エリーパワー　2028年11月まで保証付　中古■□CTNo－000289"/>
    <s v="済"/>
    <x v="8"/>
    <n v="130000"/>
    <n v="3"/>
    <n v="2"/>
    <n v="230000"/>
    <m/>
    <m/>
    <m/>
    <m/>
    <m/>
    <m/>
    <m/>
    <n v="252480"/>
    <n v="3710"/>
    <d v="2020-03-23T00:00:00"/>
    <d v="2020-02-07T00:00:00"/>
    <s v="簡単決済"/>
    <s v="斎藤剛"/>
    <n v="256190"/>
    <s v="2020/2"/>
    <s v="2020/2"/>
    <x v="59"/>
  </r>
  <r>
    <d v="2020-02-02T00:00:00"/>
    <s v="■フライトジャケット　アメリカ製　サイズ40　レザー　Golden　Fleece　中古■□CTNo－000225"/>
    <m/>
    <x v="3"/>
    <m/>
    <n v="3"/>
    <n v="2"/>
    <n v="14000"/>
    <m/>
    <m/>
    <m/>
    <m/>
    <m/>
    <m/>
    <m/>
    <m/>
    <m/>
    <m/>
    <m/>
    <m/>
    <m/>
    <n v="0"/>
    <s v="2020/2"/>
    <s v=""/>
    <x v="1"/>
  </r>
  <r>
    <d v="2020-02-02T00:00:00"/>
    <s v="■未使用 アロクリンE 17L 除菌 消毒 業務用■□CTNo-000087"/>
    <s v="済"/>
    <x v="14"/>
    <n v="3000"/>
    <n v="2"/>
    <n v="3"/>
    <n v="8000"/>
    <m/>
    <m/>
    <m/>
    <m/>
    <m/>
    <m/>
    <m/>
    <n v="8800"/>
    <n v="0"/>
    <d v="2020-03-23T00:00:00"/>
    <d v="2020-02-23T00:00:00"/>
    <s v="簡単決済"/>
    <s v="吉田　徹"/>
    <n v="8800"/>
    <s v="2020/2"/>
    <s v="2020/2"/>
    <x v="77"/>
  </r>
  <r>
    <d v="2020-02-02T00:00:00"/>
    <s v="■フロアジャッキ 油圧式 2t ジャッキアップ メルテック FJ-01 中古■□CTNo-000215"/>
    <s v="済"/>
    <x v="11"/>
    <n v="0"/>
    <n v="2"/>
    <n v="3"/>
    <n v="3500"/>
    <m/>
    <m/>
    <m/>
    <m/>
    <m/>
    <m/>
    <m/>
    <n v="3850"/>
    <n v="0"/>
    <d v="2020-05-21T00:00:00"/>
    <d v="2020-04-09T00:00:00"/>
    <s v="簡単決済"/>
    <s v="斎藤栄作"/>
    <n v="3850"/>
    <s v="2020/2"/>
    <s v="2020/4"/>
    <x v="183"/>
  </r>
  <r>
    <d v="2020-02-02T00:00:00"/>
    <s v="■ダッチオーブン 12インチ サウスフィールド キャンプ用品 キャンプ飯 中古■□CTNo-000221"/>
    <m/>
    <x v="6"/>
    <n v="1500"/>
    <n v="2"/>
    <n v="3"/>
    <n v="6500"/>
    <m/>
    <m/>
    <m/>
    <m/>
    <m/>
    <m/>
    <m/>
    <m/>
    <m/>
    <m/>
    <m/>
    <m/>
    <m/>
    <n v="0"/>
    <s v="2020/2"/>
    <s v=""/>
    <x v="1"/>
  </r>
  <r>
    <d v="2020-02-02T00:00:00"/>
    <s v="■未使用 STUSSY パーカーM ステューシー メンズ 118319 アッシュヘザー グレー系■□CTNo-000214"/>
    <s v="店売り"/>
    <x v="3"/>
    <m/>
    <n v="2"/>
    <n v="3"/>
    <n v="8000"/>
    <m/>
    <m/>
    <m/>
    <m/>
    <m/>
    <m/>
    <m/>
    <m/>
    <m/>
    <m/>
    <m/>
    <m/>
    <m/>
    <n v="0"/>
    <s v="2020/2"/>
    <s v=""/>
    <x v="1"/>
  </r>
  <r>
    <d v="2020-02-04T00:00:00"/>
    <s v="■送料無料　グッチ　ペンダントトップ　中古■□CTNo－000199"/>
    <s v="済"/>
    <x v="5"/>
    <n v="2753"/>
    <n v="3"/>
    <n v="2"/>
    <n v="6500"/>
    <m/>
    <m/>
    <m/>
    <m/>
    <m/>
    <m/>
    <m/>
    <n v="7150"/>
    <m/>
    <d v="2020-03-23T00:00:00"/>
    <d v="2020-02-15T00:00:00"/>
    <s v="簡単決済"/>
    <s v="濱田　怜"/>
    <n v="7150"/>
    <s v="2020/2"/>
    <s v="2020/2"/>
    <x v="82"/>
  </r>
  <r>
    <d v="2020-02-07T00:00:00"/>
    <s v="■充電式　インパクトドライバ　14.4V　1.5Ah　M695D　マキタ　中古■□CTNo－000186"/>
    <s v="店売り"/>
    <x v="8"/>
    <n v="5000"/>
    <n v="3"/>
    <n v="2"/>
    <n v="12000"/>
    <m/>
    <m/>
    <m/>
    <m/>
    <m/>
    <m/>
    <m/>
    <m/>
    <m/>
    <m/>
    <m/>
    <m/>
    <m/>
    <n v="0"/>
    <s v="2020/2"/>
    <s v=""/>
    <x v="1"/>
  </r>
  <r>
    <d v="2020-02-04T00:00:00"/>
    <s v="■ジャンク　Victor　ビクター　KARAOKE　PRO　MIXING　AMPLIFIER　MA-5■□CTNo－000271"/>
    <s v="店売り"/>
    <x v="0"/>
    <n v="1000"/>
    <n v="3"/>
    <n v="2"/>
    <n v="5700"/>
    <m/>
    <m/>
    <m/>
    <m/>
    <m/>
    <m/>
    <m/>
    <m/>
    <m/>
    <m/>
    <m/>
    <m/>
    <m/>
    <n v="0"/>
    <s v="2020/2"/>
    <s v=""/>
    <x v="1"/>
  </r>
  <r>
    <d v="2020-02-07T00:00:00"/>
    <s v="■多機能 測定器 デジタル 風速計 温度計 湿度計 BENETECH 海抜 気圧 GM8910　中古■□CTNo-000252"/>
    <s v="済"/>
    <x v="8"/>
    <n v="2200"/>
    <n v="2"/>
    <n v="3"/>
    <n v="3500"/>
    <m/>
    <m/>
    <m/>
    <m/>
    <m/>
    <m/>
    <m/>
    <n v="3850"/>
    <n v="0"/>
    <d v="2020-05-21T00:00:00"/>
    <d v="2020-04-29T00:00:00"/>
    <s v="簡単決済"/>
    <s v="青木章市"/>
    <n v="3850"/>
    <s v="2020/2"/>
    <s v="2020/4"/>
    <x v="24"/>
  </r>
  <r>
    <d v="2020-02-07T00:00:00"/>
    <s v="■空気汚染 測定器 Dienmern 空気質測定器 PM2.5 花粉 DM106A 未使用■□CTNo-000008"/>
    <s v="済"/>
    <x v="8"/>
    <n v="1000"/>
    <n v="2"/>
    <n v="3"/>
    <n v="5000"/>
    <m/>
    <m/>
    <m/>
    <m/>
    <m/>
    <m/>
    <m/>
    <n v="5500"/>
    <n v="0"/>
    <d v="2020-03-23T00:00:00"/>
    <d v="2020-02-10T00:00:00"/>
    <s v="簡単決済"/>
    <s v="大阪バイイー"/>
    <n v="5500"/>
    <s v="2020/2"/>
    <s v="2020/2"/>
    <x v="70"/>
  </r>
  <r>
    <d v="2020-02-04T00:00:00"/>
    <s v="■メンズシェーバー ボディトリマー Panasonic 男性用 剃刀 ER-GK60 未使用■□CTNo-000017"/>
    <s v="済"/>
    <x v="0"/>
    <n v="1800"/>
    <n v="2"/>
    <n v="3"/>
    <n v="4000"/>
    <m/>
    <m/>
    <m/>
    <m/>
    <m/>
    <m/>
    <m/>
    <n v="4400"/>
    <n v="0"/>
    <d v="2020-03-23T00:00:00"/>
    <d v="2020-02-08T00:00:00"/>
    <s v="簡単決済"/>
    <s v="藤本　秀友"/>
    <n v="4400"/>
    <s v="2020/2"/>
    <s v="2020/2"/>
    <x v="62"/>
  </r>
  <r>
    <d v="2020-02-04T00:00:00"/>
    <s v="■ボディシェーバー 男性用 Panasonic メンズシェーバー 電気シェーバー 剃刀 ER-GK40 未使用■□CTNo-000270"/>
    <s v="済"/>
    <x v="0"/>
    <n v="1650"/>
    <n v="2"/>
    <n v="3"/>
    <n v="3000"/>
    <m/>
    <m/>
    <m/>
    <m/>
    <m/>
    <m/>
    <m/>
    <n v="3300"/>
    <n v="0"/>
    <d v="2020-04-22T00:00:00"/>
    <d v="2020-03-28T00:00:00"/>
    <s v="簡単決済"/>
    <s v="吉野治"/>
    <n v="3300"/>
    <s v="2020/2"/>
    <s v="2020/3"/>
    <x v="88"/>
  </r>
  <r>
    <d v="2020-02-04T00:00:00"/>
    <s v="■COACH 2WAY ショルダーバッグ レディースバッグ コーチ 2017年春夏 F57500 USED■□CTNo-000273"/>
    <m/>
    <x v="5"/>
    <n v="4000"/>
    <n v="2"/>
    <n v="3"/>
    <n v="22000"/>
    <n v="15000"/>
    <n v="11000"/>
    <m/>
    <m/>
    <m/>
    <m/>
    <m/>
    <m/>
    <m/>
    <m/>
    <m/>
    <m/>
    <m/>
    <n v="0"/>
    <s v="2020/2"/>
    <s v=""/>
    <x v="1"/>
  </r>
  <r>
    <d v="2020-02-04T00:00:00"/>
    <s v="■サマンサベガ ハローキティ コラボ トートバッグ Samantha Vega キティちゃん USED■□CTNo-000190"/>
    <s v="済"/>
    <x v="3"/>
    <n v="1330"/>
    <n v="2"/>
    <n v="3"/>
    <n v="6500"/>
    <m/>
    <m/>
    <m/>
    <m/>
    <m/>
    <m/>
    <m/>
    <n v="5500"/>
    <n v="0"/>
    <d v="2020-07-20T00:00:00"/>
    <d v="2020-06-12T00:00:00"/>
    <s v="簡単決済"/>
    <s v="佐藤まるみ"/>
    <n v="5500"/>
    <s v="2020/2"/>
    <s v="2020/6"/>
    <x v="134"/>
  </r>
  <r>
    <d v="2020-02-04T00:00:00"/>
    <s v="■COACH 2WAY ショルダーバッグ トートバッグ ベージュ コーチ F54687 2016年秋冬 USED■□CTNo-000280"/>
    <m/>
    <x v="5"/>
    <n v="5000"/>
    <n v="2"/>
    <n v="3"/>
    <n v="13000"/>
    <n v="11000"/>
    <n v="8800"/>
    <m/>
    <m/>
    <m/>
    <m/>
    <m/>
    <m/>
    <m/>
    <m/>
    <m/>
    <m/>
    <m/>
    <n v="0"/>
    <s v="2020/2"/>
    <s v=""/>
    <x v="1"/>
  </r>
  <r>
    <d v="2020-02-04T00:00:00"/>
    <s v="■ 美品 ブルーレイ DVD レコーダー Panasonic パナソニック DMR-BRS530 2019年製　中古 ■□CTNo-000265"/>
    <s v="店売り"/>
    <x v="0"/>
    <n v="11000"/>
    <n v="2"/>
    <n v="3"/>
    <n v="19500"/>
    <m/>
    <m/>
    <m/>
    <m/>
    <m/>
    <m/>
    <m/>
    <m/>
    <m/>
    <m/>
    <m/>
    <m/>
    <m/>
    <n v="0"/>
    <s v="2020/2"/>
    <s v=""/>
    <x v="1"/>
  </r>
  <r>
    <d v="2020-02-04T00:00:00"/>
    <s v="■ルイ ヴィトン カードケース　Louis Vuitton  名刺入れ ベージュ系 中古■□CTNo-000258"/>
    <m/>
    <x v="5"/>
    <n v="4000"/>
    <n v="2"/>
    <n v="3"/>
    <n v="13000"/>
    <m/>
    <m/>
    <m/>
    <m/>
    <m/>
    <m/>
    <m/>
    <m/>
    <m/>
    <m/>
    <m/>
    <m/>
    <m/>
    <n v="0"/>
    <s v="2020/2"/>
    <s v=""/>
    <x v="1"/>
  </r>
  <r>
    <d v="2020-02-04T00:00:00"/>
    <s v="■アウター　Sサイズ キルティング MACKINTOSH SCOTLAND　マッキントッシュスコットランド■□CTNo-000283"/>
    <s v="済"/>
    <x v="5"/>
    <n v="0"/>
    <n v="2"/>
    <n v="3"/>
    <n v="7500"/>
    <m/>
    <m/>
    <m/>
    <m/>
    <m/>
    <m/>
    <m/>
    <n v="8250"/>
    <n v="0"/>
    <d v="2020-05-21T00:00:00"/>
    <d v="2020-04-13T00:00:00"/>
    <s v="簡単決済"/>
    <s v="ジエイブル森田"/>
    <n v="8250"/>
    <s v="2020/2"/>
    <s v="2020/4"/>
    <x v="31"/>
  </r>
  <r>
    <d v="2020-02-04T00:00:00"/>
    <s v="■小型発電機　AC100V　2.3kw　バッテリー充電用12V出力付き　シンダイワ　IEG-1600M-Y　中古　■□CTNo-000291"/>
    <s v="済"/>
    <x v="8"/>
    <n v="38000"/>
    <n v="2"/>
    <n v="3"/>
    <n v="62800"/>
    <m/>
    <m/>
    <m/>
    <m/>
    <m/>
    <m/>
    <m/>
    <n v="69080"/>
    <n v="3000"/>
    <d v="2020-03-23T00:00:00"/>
    <d v="2020-02-11T00:00:00"/>
    <s v="簡単決済"/>
    <s v="鳥取孝治"/>
    <n v="72080"/>
    <s v="2020/2"/>
    <s v="2020/2"/>
    <x v="79"/>
  </r>
  <r>
    <d v="2019-11-10T00:00:00"/>
    <s v="■ETC　カロッツェリア　ND-ETCA10 アンテナ分離型　ETC2.0　新品未使用■□ "/>
    <s v="済"/>
    <x v="11"/>
    <n v="3600"/>
    <n v="2"/>
    <n v="3"/>
    <n v="11000"/>
    <m/>
    <m/>
    <m/>
    <m/>
    <m/>
    <m/>
    <m/>
    <n v="12100"/>
    <n v="1050"/>
    <d v="2020-02-04T00:00:00"/>
    <d v="2020-02-05T00:00:00"/>
    <s v="簡単決済"/>
    <s v="中津畑　信弥"/>
    <n v="13150"/>
    <s v="2019/11"/>
    <s v="2020/2"/>
    <x v="175"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x v="1"/>
  </r>
  <r>
    <d v="2020-02-07T00:00:00"/>
    <s v="■送料無料　LOUIS VUITTON ルイヴィトン モノグラム・グラセ ホイスト M66450 スライド式長財布 中古■□CTNo－000203"/>
    <m/>
    <x v="5"/>
    <n v="8000"/>
    <n v="3"/>
    <n v="2"/>
    <n v="32000"/>
    <n v="27000"/>
    <n v="25000"/>
    <m/>
    <m/>
    <m/>
    <m/>
    <m/>
    <m/>
    <m/>
    <m/>
    <m/>
    <m/>
    <m/>
    <n v="0"/>
    <s v="2020/2"/>
    <s v=""/>
    <x v="1"/>
  </r>
  <r>
    <d v="2020-02-06T00:00:00"/>
    <s v="■暗視スコープ　BAUSCH＆LOMB　中古■□CTNo－000194"/>
    <s v="済"/>
    <x v="6"/>
    <n v="1500"/>
    <n v="3"/>
    <n v="2"/>
    <n v="12000"/>
    <m/>
    <m/>
    <m/>
    <m/>
    <m/>
    <m/>
    <m/>
    <n v="34430"/>
    <n v="750"/>
    <d v="2020-03-23T00:00:00"/>
    <d v="2020-02-10T00:00:00"/>
    <s v="簡単決済"/>
    <s v="篠田博康"/>
    <n v="35180"/>
    <s v="2020/2"/>
    <s v="2020/2"/>
    <x v="62"/>
  </r>
  <r>
    <d v="2020-02-06T00:00:00"/>
    <s v="■レーザー距離計　タジマ　F04　中古■□CTNo－000260"/>
    <m/>
    <x v="8"/>
    <m/>
    <n v="3"/>
    <n v="2"/>
    <n v="3600"/>
    <m/>
    <m/>
    <m/>
    <m/>
    <m/>
    <m/>
    <m/>
    <m/>
    <m/>
    <m/>
    <m/>
    <m/>
    <m/>
    <n v="0"/>
    <s v="2020/2"/>
    <s v=""/>
    <x v="1"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x v="1"/>
  </r>
  <r>
    <d v="2020-02-06T00:00:00"/>
    <s v="■スピニングリール　SUPERIOR　3000SH　Abu　Garcia　中古■□CTNo－000210"/>
    <s v="店売り"/>
    <x v="6"/>
    <n v="2000"/>
    <n v="3"/>
    <n v="2"/>
    <n v="6000"/>
    <m/>
    <m/>
    <m/>
    <m/>
    <m/>
    <m/>
    <m/>
    <m/>
    <m/>
    <m/>
    <m/>
    <m/>
    <m/>
    <n v="0"/>
    <s v="2020/2"/>
    <s v=""/>
    <x v="1"/>
  </r>
  <r>
    <d v="2020-02-06T00:00:00"/>
    <s v="■　マルチ貼り機　アルミ製　「ハーリー」　未組立　PT-950■□CTNo-000293"/>
    <s v="済"/>
    <x v="8"/>
    <n v="15000"/>
    <n v="3"/>
    <n v="2"/>
    <n v="35000"/>
    <n v="30000"/>
    <m/>
    <m/>
    <m/>
    <m/>
    <m/>
    <m/>
    <n v="33000"/>
    <n v="3410"/>
    <d v="2020-08-21T00:00:00"/>
    <d v="2020-07-04T00:00:00"/>
    <s v="簡単決済"/>
    <s v="山田裕司"/>
    <n v="36410"/>
    <s v="2020/2"/>
    <s v="2020/7"/>
    <x v="144"/>
  </r>
  <r>
    <d v="2020-02-07T00:00:00"/>
    <s v="■アナ・スイ　バッグ　黒　ラメ入り　中古■□CTNo－000279"/>
    <m/>
    <x v="5"/>
    <n v="1500"/>
    <n v="3"/>
    <n v="2"/>
    <n v="3500"/>
    <m/>
    <m/>
    <m/>
    <m/>
    <m/>
    <m/>
    <m/>
    <m/>
    <m/>
    <m/>
    <m/>
    <m/>
    <m/>
    <n v="0"/>
    <s v="2020/2"/>
    <s v=""/>
    <x v="1"/>
  </r>
  <r>
    <d v="2020-02-06T00:00:00"/>
    <s v="■ランプ　陶器　インテリア　ランプ　中古■□CTNo－000261"/>
    <s v="済"/>
    <x v="7"/>
    <n v="800"/>
    <n v="3"/>
    <n v="2"/>
    <n v="4500"/>
    <m/>
    <m/>
    <m/>
    <m/>
    <m/>
    <m/>
    <m/>
    <n v="4950"/>
    <n v="1500"/>
    <d v="2020-06-23T00:00:00"/>
    <d v="2020-05-23T00:00:00"/>
    <s v="簡単決済"/>
    <s v="明石恭治"/>
    <n v="6450"/>
    <s v="2020/2"/>
    <s v="2020/5"/>
    <x v="109"/>
  </r>
  <r>
    <d v="2020-02-07T00:00:00"/>
    <s v="■未使用　カーナビ　SSDポータブルカーナビゲーション　Gorilla　CN-G72OD　Panasonic■□CTNo－000204"/>
    <m/>
    <x v="11"/>
    <n v="11000"/>
    <n v="3"/>
    <n v="2"/>
    <n v="27000"/>
    <n v="25000"/>
    <m/>
    <m/>
    <m/>
    <m/>
    <m/>
    <m/>
    <m/>
    <m/>
    <m/>
    <m/>
    <m/>
    <m/>
    <n v="0"/>
    <s v="2020/2"/>
    <s v=""/>
    <x v="1"/>
  </r>
  <r>
    <d v="2020-02-07T00:00:00"/>
    <s v="■ビデオデッキ　S-VHS　ET　G-CODE　三菱　HV-SX200　中古■□CTNo－000274"/>
    <m/>
    <x v="0"/>
    <n v="300"/>
    <n v="3"/>
    <n v="2"/>
    <n v="5000"/>
    <m/>
    <m/>
    <m/>
    <m/>
    <m/>
    <m/>
    <m/>
    <m/>
    <m/>
    <m/>
    <m/>
    <m/>
    <m/>
    <n v="0"/>
    <s v="2020/2"/>
    <s v=""/>
    <x v="1"/>
  </r>
  <r>
    <d v="2020-02-07T00:00:00"/>
    <s v="■ステレオアンプ　KENWOOD　ケンウッド　A-1001　STEREO　INTEGRATED　AMPLIFIER　中古■□CTNo－000233"/>
    <s v="済"/>
    <x v="0"/>
    <n v="300"/>
    <n v="3"/>
    <n v="2"/>
    <n v="2000"/>
    <m/>
    <m/>
    <m/>
    <m/>
    <m/>
    <m/>
    <m/>
    <n v="2200"/>
    <n v="1300"/>
    <d v="2020-03-23T00:00:00"/>
    <d v="2020-02-10T00:00:00"/>
    <s v="簡単決済"/>
    <s v="荒木政広"/>
    <n v="3500"/>
    <s v="2020/2"/>
    <s v="2020/2"/>
    <x v="70"/>
  </r>
  <r>
    <d v="2020-02-07T00:00:00"/>
    <s v="■ラックエンドレンチ 多目的 ラックレンチ ブルーポイント WW500 スナップオン 工具 中古■□CTNo-000259"/>
    <s v="済"/>
    <x v="8"/>
    <n v="0"/>
    <n v="2"/>
    <n v="3"/>
    <n v="7000"/>
    <m/>
    <m/>
    <m/>
    <m/>
    <m/>
    <m/>
    <m/>
    <n v="7700"/>
    <n v="0"/>
    <d v="2020-07-20T00:00:00"/>
    <d v="2020-07-01T00:00:00"/>
    <s v="簡単決済"/>
    <s v="小野寺崇"/>
    <n v="7700"/>
    <s v="2020/2"/>
    <s v="2020/7"/>
    <x v="65"/>
  </r>
  <r>
    <d v="2020-02-07T00:00:00"/>
    <s v="■フェラーリ 折り畳み自転車 マウンテンバイク Ferrari 中古■□CTNo-000281"/>
    <s v="店売り"/>
    <x v="6"/>
    <n v="7000"/>
    <n v="2"/>
    <n v="3"/>
    <n v="25000"/>
    <m/>
    <m/>
    <m/>
    <m/>
    <m/>
    <m/>
    <m/>
    <m/>
    <m/>
    <m/>
    <m/>
    <m/>
    <m/>
    <n v="0"/>
    <s v="2020/2"/>
    <s v=""/>
    <x v="1"/>
  </r>
  <r>
    <d v="2020-02-07T00:00:00"/>
    <s v="■動作品 ONKYO CD/MDコンポ チューナーアンプ システムコンポ FR-N7TX 中古■□CTNo-000226"/>
    <s v="店売り"/>
    <x v="0"/>
    <n v="0"/>
    <n v="2"/>
    <n v="3"/>
    <n v="10000"/>
    <m/>
    <m/>
    <m/>
    <m/>
    <m/>
    <m/>
    <m/>
    <m/>
    <m/>
    <m/>
    <m/>
    <m/>
    <m/>
    <n v="0"/>
    <s v="2020/2"/>
    <s v=""/>
    <x v="1"/>
  </r>
  <r>
    <d v="2020-02-06T00:00:00"/>
    <s v="■スターウォーズ ヨーダ 等身大 フィギュア 10,000体限定 中古■□CTNo-000288"/>
    <m/>
    <x v="1"/>
    <n v="190632"/>
    <n v="2"/>
    <n v="3"/>
    <n v="170000"/>
    <m/>
    <m/>
    <m/>
    <m/>
    <m/>
    <m/>
    <m/>
    <m/>
    <m/>
    <m/>
    <m/>
    <m/>
    <m/>
    <n v="0"/>
    <s v="2020/2"/>
    <s v=""/>
    <x v="1"/>
  </r>
  <r>
    <d v="2020-02-08T00:00:00"/>
    <s v="■コードレスドリルドライバー　10.8V　AP050493　アストロプロダクツ　中古■□CTNo－000219"/>
    <s v="済"/>
    <x v="8"/>
    <n v="2200"/>
    <n v="3"/>
    <n v="2"/>
    <n v="6200"/>
    <m/>
    <m/>
    <m/>
    <m/>
    <m/>
    <m/>
    <m/>
    <n v="4400"/>
    <n v="1050"/>
    <d v="2020-04-22T00:00:00"/>
    <d v="2020-03-10T00:00:00"/>
    <s v="簡単決済"/>
    <s v="八木宏幸"/>
    <n v="5450"/>
    <s v="2020/2"/>
    <s v="2020/3"/>
    <x v="184"/>
  </r>
  <r>
    <d v="2020-02-08T00:00:00"/>
    <s v="■未使用　オーブントースター　やきたて　KAS-A13S　タイガー　レッド■□CTNo－000240"/>
    <s v="店売り"/>
    <x v="0"/>
    <n v="1200"/>
    <n v="3"/>
    <n v="2"/>
    <n v="2500"/>
    <m/>
    <m/>
    <m/>
    <m/>
    <m/>
    <m/>
    <m/>
    <m/>
    <m/>
    <m/>
    <m/>
    <m/>
    <m/>
    <n v="0"/>
    <s v="2020/2"/>
    <s v=""/>
    <x v="1"/>
  </r>
  <r>
    <d v="2020-02-08T00:00:00"/>
    <s v="■未使用・未開封　ロボット掃除機　ルーロ　ミニ　MC-RSC10　白　パナソニック　2019年式■□CTNo－000224"/>
    <s v="済"/>
    <x v="0"/>
    <n v="20000"/>
    <n v="3"/>
    <n v="2"/>
    <n v="29500"/>
    <m/>
    <m/>
    <m/>
    <m/>
    <m/>
    <m/>
    <m/>
    <n v="33551"/>
    <n v="1300"/>
    <d v="2020-03-23T00:00:00"/>
    <d v="2020-02-19T00:00:00"/>
    <s v="簡単決済"/>
    <s v="飼手　浩行"/>
    <n v="34851"/>
    <s v="2020/2"/>
    <s v="2020/2"/>
    <x v="82"/>
  </r>
  <r>
    <d v="2020-02-08T00:00:00"/>
    <s v="■木製デスク　カリモク　片袖デスク　書斎机　パソコンデスク　中古■□CTNo－000294"/>
    <s v="済"/>
    <x v="7"/>
    <m/>
    <n v="3"/>
    <n v="2"/>
    <n v="33000"/>
    <m/>
    <m/>
    <m/>
    <m/>
    <m/>
    <m/>
    <m/>
    <n v="36300"/>
    <n v="10945"/>
    <d v="2020-04-22T00:00:00"/>
    <d v="2020-03-06T00:00:00"/>
    <s v="簡単決済"/>
    <s v="増子英治 "/>
    <n v="47245"/>
    <s v="2020/2"/>
    <s v="2020/3"/>
    <x v="159"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x v="1"/>
  </r>
  <r>
    <d v="2020-02-08T00:00:00"/>
    <s v="■ルイヴィトン　LOUIS　VUITTON　長財布　M93747　ポルトフォイユ　サラ　モノグラム　マルチ　中古■□CTNo－000196"/>
    <s v="済"/>
    <x v="5"/>
    <n v="4000"/>
    <n v="3"/>
    <n v="2"/>
    <n v="10000"/>
    <m/>
    <m/>
    <m/>
    <m/>
    <m/>
    <m/>
    <m/>
    <n v="12100"/>
    <n v="0"/>
    <d v="2020-05-21T00:00:00"/>
    <d v="2020-04-27T00:00:00"/>
    <s v="簡単決済"/>
    <s v="伊藤一生"/>
    <n v="12100"/>
    <s v="2020/2"/>
    <s v="2020/4"/>
    <x v="185"/>
  </r>
  <r>
    <d v="2020-02-09T00:00:00"/>
    <s v="■送料無料　GAGA MILANO　ガガミラノ　マニュアーレ　腕時計　レディース　中古■"/>
    <m/>
    <x v="5"/>
    <m/>
    <n v="3"/>
    <n v="2"/>
    <n v="30000"/>
    <m/>
    <m/>
    <m/>
    <m/>
    <m/>
    <m/>
    <m/>
    <m/>
    <m/>
    <m/>
    <m/>
    <m/>
    <m/>
    <n v="0"/>
    <s v="2020/2"/>
    <s v=""/>
    <x v="1"/>
  </r>
  <r>
    <d v="2020-02-13T00:00:00"/>
    <s v="■送料無料　未使用品 ホットプレート BRUNO ブルーノ BOE021-RD 2,3人用 平面 たこ焼き■□CTNo000217"/>
    <s v="済"/>
    <x v="0"/>
    <n v="2000"/>
    <n v="3"/>
    <n v="2"/>
    <n v="6000"/>
    <m/>
    <m/>
    <m/>
    <m/>
    <m/>
    <m/>
    <m/>
    <n v="6600"/>
    <n v="0"/>
    <d v="2020-03-23T00:00:00"/>
    <d v="2020-02-23T00:00:00"/>
    <s v="簡単決済"/>
    <s v="根津　利明"/>
    <n v="6600"/>
    <s v="2020/2"/>
    <s v="2020/2"/>
    <x v="76"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x v="1"/>
  </r>
  <r>
    <d v="2020-02-13T00:00:00"/>
    <s v="■カジノ ルーレットテーブル M・G・M  (ルーレット盤別売り) 中古■"/>
    <s v="済"/>
    <x v="7"/>
    <n v="15000"/>
    <n v="3"/>
    <n v="2"/>
    <n v="98000"/>
    <n v="85000"/>
    <m/>
    <m/>
    <m/>
    <m/>
    <m/>
    <m/>
    <n v="93500"/>
    <n v="0"/>
    <d v="2020-08-21T00:00:00"/>
    <d v="2020-07-17T00:00:00"/>
    <s v="簡単決済"/>
    <s v="北武自動車有限会社"/>
    <n v="93500"/>
    <s v="2020/2"/>
    <s v="2020/7"/>
    <x v="186"/>
  </r>
  <r>
    <d v="2020-02-13T00:00:00"/>
    <s v="■送料無料　Zippo　立体メタルシルバー　HELLO　KITTY　ハローキテイー　中古■□CTNo－000242"/>
    <s v="済"/>
    <x v="3"/>
    <n v="0"/>
    <n v="3"/>
    <n v="2"/>
    <n v="6000"/>
    <m/>
    <m/>
    <m/>
    <m/>
    <m/>
    <m/>
    <m/>
    <n v="6600"/>
    <n v="0"/>
    <d v="2020-03-23T00:00:00"/>
    <d v="2020-02-17T00:00:00"/>
    <s v="簡単決済"/>
    <s v="高橋元"/>
    <n v="6600"/>
    <s v="2020/2"/>
    <s v="2020/2"/>
    <x v="62"/>
  </r>
  <r>
    <d v="2020-02-10T00:00:00"/>
    <s v="■絨毯　海外製　鳥の絵柄　中古■□CTNo－000300"/>
    <s v="済"/>
    <x v="7"/>
    <m/>
    <n v="3"/>
    <n v="2"/>
    <n v="10000"/>
    <m/>
    <m/>
    <m/>
    <m/>
    <m/>
    <m/>
    <m/>
    <n v="11000"/>
    <n v="1500"/>
    <d v="2020-03-23T00:00:00"/>
    <d v="2020-02-14T00:00:00"/>
    <s v="簡単決済"/>
    <s v="藪下晶子"/>
    <n v="12500"/>
    <s v="2020/2"/>
    <s v="2020/2"/>
    <x v="62"/>
  </r>
  <r>
    <d v="2020-02-13T00:00:00"/>
    <s v="■ベネチアングラス　カップ＆ソーサー　6客　ティーポット　シュガーポット　クリーマー　9点セット■□CTNo－000183"/>
    <m/>
    <x v="7"/>
    <m/>
    <n v="3"/>
    <n v="2"/>
    <n v="30000"/>
    <m/>
    <m/>
    <m/>
    <m/>
    <m/>
    <m/>
    <m/>
    <m/>
    <m/>
    <m/>
    <m/>
    <m/>
    <m/>
    <n v="0"/>
    <s v="2020/2"/>
    <s v=""/>
    <x v="1"/>
  </r>
  <r>
    <d v="2020-02-10T00:00:00"/>
    <s v="■PENTAX フィルムカメラ MX レンズ SMC PENTAX-M 1:1.7 50mm その他おまけ付き 中古■□CTNo-000184"/>
    <s v="済"/>
    <x v="2"/>
    <n v="8000"/>
    <n v="2"/>
    <n v="3"/>
    <n v="13000"/>
    <m/>
    <m/>
    <m/>
    <m/>
    <m/>
    <m/>
    <m/>
    <n v="19400"/>
    <n v="0"/>
    <d v="2020-03-23T00:00:00"/>
    <d v="2020-02-14T00:00:00"/>
    <s v="簡単決済"/>
    <s v="金子啓二"/>
    <n v="19400"/>
    <s v="2020/2"/>
    <s v="2020/2"/>
    <x v="62"/>
  </r>
  <r>
    <d v="2020-02-14T00:00:00"/>
    <s v="■美品 au Xperia 8 SOV42 判定〇 64GB ブラック SONY 中古■□CTNo-000247"/>
    <s v="済"/>
    <x v="2"/>
    <n v="10000"/>
    <n v="2"/>
    <n v="3"/>
    <n v="30000"/>
    <m/>
    <m/>
    <m/>
    <m/>
    <m/>
    <m/>
    <m/>
    <n v="33000"/>
    <n v="0"/>
    <d v="2020-03-23T00:00:00"/>
    <d v="2020-02-24T00:00:00"/>
    <s v="簡単決済"/>
    <s v="松下　政昭"/>
    <n v="33000"/>
    <s v="2020/2"/>
    <s v="2020/2"/>
    <x v="76"/>
  </r>
  <r>
    <d v="2020-02-14T00:00:00"/>
    <s v="■ボッテガヴェネタ べっ甲柄 ブルー サングラス BV0023S 003 BOTTEGA VENETA USED■□CTNo-000200"/>
    <m/>
    <x v="5"/>
    <n v="8000"/>
    <n v="2"/>
    <n v="3"/>
    <n v="15000"/>
    <m/>
    <m/>
    <m/>
    <m/>
    <m/>
    <m/>
    <m/>
    <m/>
    <m/>
    <m/>
    <m/>
    <m/>
    <m/>
    <n v="0"/>
    <s v="2020/2"/>
    <s v=""/>
    <x v="1"/>
  </r>
  <r>
    <d v="2020-02-14T00:00:00"/>
    <s v="■BURBERRY サングラス レディース ブラウン バーバリー USED■□CTNo-000245"/>
    <s v="済"/>
    <x v="3"/>
    <n v="5000"/>
    <n v="2"/>
    <n v="3"/>
    <n v="9000"/>
    <n v="7500"/>
    <n v="5000"/>
    <m/>
    <m/>
    <m/>
    <m/>
    <m/>
    <n v="5500"/>
    <n v="0"/>
    <d v="2020-08-21T00:00:00"/>
    <d v="2020-07-15T00:00:00"/>
    <s v="簡単決済"/>
    <s v="khumwongchompoon"/>
    <n v="5500"/>
    <s v="2020/2"/>
    <s v="2020/7"/>
    <x v="133"/>
  </r>
  <r>
    <d v="2020-02-20T00:00:00"/>
    <s v="■引き取り歓迎 NA-VX730SL ドラム式洗濯乾燥機 Panasonic 中古■□CTNo-000282"/>
    <m/>
    <x v="0"/>
    <n v="5000"/>
    <n v="2"/>
    <n v="3"/>
    <n v="40000"/>
    <m/>
    <m/>
    <m/>
    <m/>
    <m/>
    <m/>
    <m/>
    <m/>
    <m/>
    <m/>
    <m/>
    <m/>
    <m/>
    <n v="0"/>
    <s v="2020/2"/>
    <s v=""/>
    <x v="1"/>
  </r>
  <r>
    <d v="2020-02-14T00:00:00"/>
    <s v="■レクサス O2センサー ソケット スナップオン ブルーポイント 酸素センサー YA6675B 中古■□CTNo-000198"/>
    <m/>
    <x v="8"/>
    <n v="0"/>
    <n v="2"/>
    <n v="3"/>
    <n v="4500"/>
    <m/>
    <m/>
    <m/>
    <m/>
    <m/>
    <m/>
    <m/>
    <m/>
    <m/>
    <m/>
    <m/>
    <m/>
    <m/>
    <n v="0"/>
    <s v="2020/2"/>
    <s v=""/>
    <x v="1"/>
  </r>
  <r>
    <d v="2020-02-14T00:00:00"/>
    <s v="■ホイールフリップ ソケット ブルーポイント LSR1500 17mm欠品 中古■□CTNo-000243"/>
    <m/>
    <x v="8"/>
    <n v="0"/>
    <n v="2"/>
    <n v="3"/>
    <n v="7500"/>
    <m/>
    <m/>
    <m/>
    <m/>
    <m/>
    <m/>
    <m/>
    <m/>
    <m/>
    <m/>
    <m/>
    <m/>
    <m/>
    <n v="0"/>
    <s v="2020/2"/>
    <s v=""/>
    <x v="1"/>
  </r>
  <r>
    <d v="2020-02-14T00:00:00"/>
    <s v="■利五郎 24mm 15mm 9mm 追入のみ 3本組 未使用■□CTNo-000213"/>
    <s v="済"/>
    <x v="8"/>
    <n v="0"/>
    <n v="2"/>
    <n v="3"/>
    <n v="3000"/>
    <m/>
    <m/>
    <m/>
    <m/>
    <m/>
    <m/>
    <m/>
    <n v="3300"/>
    <n v="0"/>
    <d v="2020-04-22T00:00:00"/>
    <d v="2020-03-22T00:00:00"/>
    <s v="簡単決済"/>
    <s v="廣田信幸"/>
    <n v="3300"/>
    <s v="2020/2"/>
    <s v="2020/3"/>
    <x v="96"/>
  </r>
  <r>
    <d v="2020-02-14T00:00:00"/>
    <s v="■未使用 165mm 鉄 ステンレス用 メタルマスター チップソー 丸のこ用 パウダーチタンチップ TT-YSD-165MM 開封品■□CTNo-000193"/>
    <s v="店売り"/>
    <x v="8"/>
    <n v="0"/>
    <n v="2"/>
    <n v="3"/>
    <n v="3000"/>
    <m/>
    <m/>
    <m/>
    <m/>
    <m/>
    <m/>
    <m/>
    <m/>
    <m/>
    <m/>
    <m/>
    <m/>
    <m/>
    <n v="0"/>
    <s v="2020/2"/>
    <s v=""/>
    <x v="1"/>
  </r>
  <r>
    <d v="2020-02-14T00:00:00"/>
    <s v="■左市秀 刃幅45mm かんな デコラ鉋 中古■□CTNo-000286"/>
    <s v="済"/>
    <x v="8"/>
    <n v="1100"/>
    <n v="2"/>
    <n v="3"/>
    <n v="5200"/>
    <m/>
    <m/>
    <m/>
    <m/>
    <m/>
    <m/>
    <m/>
    <n v="5720"/>
    <n v="0"/>
    <d v="2020-03-23T00:00:00"/>
    <d v="2020-02-25T00:00:00"/>
    <s v="簡単決済"/>
    <s v="田中広宣"/>
    <n v="5720"/>
    <s v="2020/2"/>
    <s v="2020/2"/>
    <x v="82"/>
  </r>
  <r>
    <d v="2020-02-14T00:00:00"/>
    <s v="■スナップオン デジタルビデオレコーダー BK5500-14 未使用開封品■□CTNo-000272"/>
    <s v="済"/>
    <x v="8"/>
    <n v="0"/>
    <n v="2"/>
    <n v="3"/>
    <n v="6000"/>
    <m/>
    <m/>
    <m/>
    <m/>
    <m/>
    <m/>
    <m/>
    <n v="6600"/>
    <n v="0"/>
    <d v="2020-07-20T00:00:00"/>
    <d v="2020-06-09T00:00:00"/>
    <s v="簡単決済"/>
    <s v="奥田功一"/>
    <n v="6600"/>
    <s v="2020/2"/>
    <s v="2020/6"/>
    <x v="136"/>
  </r>
  <r>
    <d v="2020-02-13T00:00:00"/>
    <s v="■送料無料　カップ＆ソーサー　ロイヤルコペンハーゲン　中古　美品■□CTNo－000081"/>
    <s v="済"/>
    <x v="7"/>
    <n v="1400"/>
    <n v="3"/>
    <n v="2"/>
    <n v="13000"/>
    <m/>
    <m/>
    <m/>
    <m/>
    <m/>
    <m/>
    <m/>
    <n v="14300"/>
    <n v="0"/>
    <d v="2020-02-18T00:00:00"/>
    <d v="2020-02-18T00:00:00"/>
    <s v="銀行振込"/>
    <s v="上本貴央"/>
    <n v="14300"/>
    <s v="2020/2"/>
    <s v="2020/2"/>
    <x v="59"/>
  </r>
  <r>
    <d v="2020-02-01T00:00:00"/>
    <s v="■未使用 デジタルカメラ Canon Power Shot SX620 HS Wi-Fi対応■□CTNo－000263"/>
    <s v="済"/>
    <x v="2"/>
    <n v="11000"/>
    <n v="3"/>
    <n v="2"/>
    <n v="17000"/>
    <m/>
    <m/>
    <m/>
    <m/>
    <m/>
    <m/>
    <m/>
    <n v="18700"/>
    <n v="1050"/>
    <d v="2020-03-23T00:00:00"/>
    <d v="2020-02-15T00:00:00"/>
    <s v="簡単決済"/>
    <s v="飼手　浩行"/>
    <n v="19750"/>
    <s v="2020/2"/>
    <s v="2020/2"/>
    <x v="66"/>
  </r>
  <r>
    <d v="2020-02-13T00:00:00"/>
    <s v="■送料無料　ダンヒル　ガスライター　中古■□CTNo－000246"/>
    <m/>
    <x v="5"/>
    <n v="1100"/>
    <n v="3"/>
    <n v="2"/>
    <n v="7000"/>
    <m/>
    <m/>
    <m/>
    <m/>
    <m/>
    <m/>
    <m/>
    <m/>
    <m/>
    <m/>
    <m/>
    <m/>
    <m/>
    <n v="0"/>
    <s v="2020/2"/>
    <s v=""/>
    <x v="1"/>
  </r>
  <r>
    <d v="2020-02-10T00:00:00"/>
    <s v="■ジャンク　電動ガン　・AK-120　次世代電動ガン　・M4　CRW　HC　ハイサイクル電動ガン　2丁セット　東京マルイ■□CTNo－000191"/>
    <s v="済"/>
    <x v="1"/>
    <n v="18800"/>
    <n v="3"/>
    <n v="2"/>
    <n v="35000"/>
    <m/>
    <m/>
    <m/>
    <m/>
    <m/>
    <m/>
    <m/>
    <n v="38500"/>
    <n v="2000"/>
    <d v="2020-03-23T00:00:00"/>
    <d v="2020-02-14T00:00:00"/>
    <s v="簡単決済"/>
    <s v="村瀬まゆ"/>
    <n v="40500"/>
    <s v="2020/2"/>
    <s v="2020/2"/>
    <x v="62"/>
  </r>
  <r>
    <d v="2019-11-01T00:00:00"/>
    <s v="■カーボン チューブラー ホイール　BOMA　10速用　中古■□"/>
    <s v="済"/>
    <x v="11"/>
    <n v="15000"/>
    <n v="2"/>
    <n v="3"/>
    <n v="35000"/>
    <m/>
    <m/>
    <m/>
    <m/>
    <m/>
    <m/>
    <m/>
    <n v="38500"/>
    <n v="2000"/>
    <d v="2020-03-23T00:00:00"/>
    <d v="2020-02-14T00:00:00"/>
    <s v="簡単決済"/>
    <s v="渡辺啓一郎"/>
    <n v="40500"/>
    <s v="2019/11"/>
    <s v="2020/2"/>
    <x v="80"/>
  </r>
  <r>
    <d v="2020-02-10T00:00:00"/>
    <s v="■衣類乾燥除湿機　コロナ　衣類乾燥機　CD-H1815　2015年製　中古■□CTNo-000119"/>
    <s v="済"/>
    <x v="0"/>
    <n v="2750"/>
    <n v="2"/>
    <n v="3"/>
    <n v="8000"/>
    <m/>
    <m/>
    <m/>
    <m/>
    <m/>
    <m/>
    <m/>
    <n v="8800"/>
    <n v="1500"/>
    <d v="2020-03-23T00:00:00"/>
    <d v="2020-02-14T00:00:00"/>
    <s v="簡単決済"/>
    <s v="石久保聡"/>
    <n v="10300"/>
    <s v="2020/2"/>
    <s v="2020/2"/>
    <x v="62"/>
  </r>
  <r>
    <d v="2020-02-14T00:00:00"/>
    <s v="■電器シェーバー　1回使用 中古 BRAUN Series5　ブラウン　クリーン＆チャージ　システム■□CTNo－000202"/>
    <m/>
    <x v="9"/>
    <n v="4570"/>
    <n v="3"/>
    <n v="2"/>
    <n v="9800"/>
    <m/>
    <m/>
    <m/>
    <m/>
    <m/>
    <m/>
    <m/>
    <m/>
    <m/>
    <m/>
    <m/>
    <m/>
    <m/>
    <n v="0"/>
    <s v="2020/2"/>
    <s v=""/>
    <x v="1"/>
  </r>
  <r>
    <d v="2020-02-14T00:00:00"/>
    <s v="■未使用　充電式インパクトドライバ　18V　6.0Ah　TD171DGX　AR　オーセンティックレッド　マキタ■□CTNo－000278"/>
    <s v="済"/>
    <x v="8"/>
    <n v="27000"/>
    <n v="3"/>
    <n v="2"/>
    <n v="38000"/>
    <n v="37000"/>
    <m/>
    <m/>
    <m/>
    <m/>
    <m/>
    <m/>
    <n v="40700"/>
    <n v="0"/>
    <d v="2020-07-20T00:00:00"/>
    <d v="2020-06-06T00:00:00"/>
    <s v="簡単決済"/>
    <s v="鳥澤泰之"/>
    <n v="40700"/>
    <s v="2020/2"/>
    <s v="2020/6"/>
    <x v="187"/>
  </r>
  <r>
    <d v="2020-02-14T00:00:00"/>
    <s v="■送料無料　未使用　充電式インパクトドライバ　本体のみ　18V　TD171DZW　白　マキタ■□CTNo－000195"/>
    <s v="店売り"/>
    <x v="8"/>
    <n v="7000"/>
    <n v="3"/>
    <n v="2"/>
    <n v="15000"/>
    <m/>
    <m/>
    <m/>
    <m/>
    <m/>
    <m/>
    <m/>
    <m/>
    <m/>
    <m/>
    <m/>
    <m/>
    <m/>
    <n v="0"/>
    <s v="2020/2"/>
    <s v=""/>
    <x v="1"/>
  </r>
  <r>
    <d v="2020-02-14T00:00:00"/>
    <s v="■未使用　自動みそ汁マシン　液みそ専用　椀ショット極　MS-101　マルコメ■□CTNo－000212"/>
    <s v="済"/>
    <x v="7"/>
    <n v="1500"/>
    <n v="3"/>
    <n v="2"/>
    <n v="4500"/>
    <m/>
    <m/>
    <m/>
    <m/>
    <m/>
    <m/>
    <m/>
    <n v="4950"/>
    <n v="1300"/>
    <d v="2020-05-21T00:00:00"/>
    <d v="2020-04-17T00:00:00"/>
    <s v="簡単決済"/>
    <s v="山内久弥大輔"/>
    <n v="6250"/>
    <s v="2020/2"/>
    <s v="2020/4"/>
    <x v="188"/>
  </r>
  <r>
    <d v="2020-02-16T00:00:00"/>
    <s v="■未使用　ネスカフェ　ドルチェグスト　ジェニオ2　MD9771-PB　プレミアムピアノブラック■□CTNo－000182"/>
    <s v="済"/>
    <x v="7"/>
    <n v="1000"/>
    <n v="3"/>
    <n v="2"/>
    <n v="4000"/>
    <m/>
    <m/>
    <m/>
    <m/>
    <m/>
    <m/>
    <m/>
    <n v="4400"/>
    <n v="1500"/>
    <d v="2020-03-23T00:00:00"/>
    <d v="2020-02-20T00:00:00"/>
    <s v="簡単決済"/>
    <s v="新田久美"/>
    <n v="5900"/>
    <s v="2020/2"/>
    <s v="2020/2"/>
    <x v="62"/>
  </r>
  <r>
    <d v="2020-02-14T00:00:00"/>
    <s v="■ショルダーバッグ グレー系 レディース kate spade ケイトスペード USED■□000250"/>
    <m/>
    <x v="5"/>
    <n v="1500"/>
    <n v="2"/>
    <n v="3"/>
    <n v="6000"/>
    <n v="4500"/>
    <m/>
    <m/>
    <m/>
    <m/>
    <m/>
    <m/>
    <m/>
    <m/>
    <m/>
    <m/>
    <m/>
    <m/>
    <n v="0"/>
    <s v="2020/2"/>
    <s v=""/>
    <x v="1"/>
  </r>
  <r>
    <d v="2020-02-15T00:00:00"/>
    <s v="■未使用 ショックアブソーバー S-4 安全帯 ツヨロン 落下衝撃吸収装置■□000187"/>
    <s v="済"/>
    <x v="8"/>
    <n v="1100"/>
    <n v="2"/>
    <n v="3"/>
    <n v="4000"/>
    <m/>
    <m/>
    <m/>
    <m/>
    <m/>
    <m/>
    <m/>
    <n v="4400"/>
    <n v="0"/>
    <d v="2020-03-23T00:00:00"/>
    <d v="2020-02-22T00:00:00"/>
    <s v="簡単決済"/>
    <s v="川勝庄太郎"/>
    <n v="4400"/>
    <s v="2020/2"/>
    <s v="2020/2"/>
    <x v="79"/>
  </r>
  <r>
    <d v="2020-02-20T00:00:00"/>
    <s v="■引き取り歓迎 MR-F40T-W 400L 冷蔵庫 MITSUBISHI 中古■□CTNo-000223"/>
    <m/>
    <x v="0"/>
    <m/>
    <n v="3"/>
    <n v="2"/>
    <n v="40000"/>
    <m/>
    <m/>
    <m/>
    <m/>
    <m/>
    <m/>
    <m/>
    <m/>
    <m/>
    <m/>
    <m/>
    <m/>
    <m/>
    <n v="0"/>
    <s v="2020/2"/>
    <s v=""/>
    <x v="1"/>
  </r>
  <r>
    <d v="2020-02-16T00:00:00"/>
    <s v="■JBL ホームオーディオ　ラウドスピーカー　A130　2本組　中古■□000299"/>
    <s v="店売り"/>
    <x v="0"/>
    <n v="300"/>
    <n v="3"/>
    <n v="2"/>
    <n v="14000"/>
    <m/>
    <m/>
    <m/>
    <m/>
    <m/>
    <m/>
    <m/>
    <m/>
    <m/>
    <m/>
    <m/>
    <m/>
    <m/>
    <n v="0"/>
    <s v="2020/2"/>
    <s v=""/>
    <x v="1"/>
  </r>
  <r>
    <d v="2020-02-16T00:00:00"/>
    <s v="■パイプレンチ コーナーレンチ ・MCC パイプレンチ PW-AL450 ・MCCコーナーレンチ 300、250 3点セット 中古■□_x000a_"/>
    <s v="済"/>
    <x v="8"/>
    <m/>
    <n v="3"/>
    <n v="2"/>
    <n v="10000"/>
    <m/>
    <m/>
    <m/>
    <m/>
    <m/>
    <m/>
    <m/>
    <n v="11000"/>
    <n v="1050"/>
    <d v="2020-06-08T00:00:00"/>
    <d v="2020-06-09T00:00:00"/>
    <s v="長野銀行"/>
    <s v="青木修"/>
    <n v="12050"/>
    <s v="2020/2"/>
    <s v="2020/6"/>
    <x v="189"/>
  </r>
  <r>
    <d v="2020-02-16T00:00:00"/>
    <s v="■デジタル一眼レフカメラ　Canon　EOS　Kiss　X9i　EF-S18-135　IS　USM　レンズキット　中古■□CTNo－000188"/>
    <s v="済"/>
    <x v="2"/>
    <n v="300"/>
    <n v="3"/>
    <n v="2"/>
    <n v="52000"/>
    <n v="50000"/>
    <m/>
    <m/>
    <m/>
    <m/>
    <m/>
    <m/>
    <n v="60500"/>
    <n v="1050"/>
    <d v="2020-03-23T00:00:00"/>
    <d v="2020-02-25T00:00:00"/>
    <s v="簡単決済"/>
    <s v="栗田佳敬"/>
    <n v="61550"/>
    <s v="2020/2"/>
    <s v="2020/2"/>
    <x v="48"/>
  </r>
  <r>
    <d v="2020-02-16T00:00:00"/>
    <s v="■雲台一体型三脚　HUSKY　ハスキー　No131952　QUICK-SET　中古■□CTNo－000009"/>
    <s v="済"/>
    <x v="2"/>
    <n v="300"/>
    <n v="3"/>
    <n v="2"/>
    <n v="40000"/>
    <m/>
    <m/>
    <m/>
    <m/>
    <m/>
    <m/>
    <m/>
    <n v="44000"/>
    <n v="1500"/>
    <d v="2020-04-22T00:00:00"/>
    <d v="2020-03-05T00:00:00"/>
    <s v="簡単決済"/>
    <s v="嶋田哲史"/>
    <n v="45500"/>
    <s v="2020/2"/>
    <s v="2020/3"/>
    <x v="89"/>
  </r>
  <r>
    <d v="2020-02-16T00:00:00"/>
    <s v="■ディスクグラインダ　GA402D　マキタ　鉄工用オフセット砥石9枚　切断砥石10枚　中古■□CTNo－000209"/>
    <m/>
    <x v="8"/>
    <n v="300"/>
    <n v="3"/>
    <n v="2"/>
    <n v="20000"/>
    <m/>
    <m/>
    <m/>
    <m/>
    <m/>
    <m/>
    <m/>
    <m/>
    <m/>
    <m/>
    <m/>
    <m/>
    <m/>
    <n v="0"/>
    <s v="2020/2"/>
    <s v=""/>
    <x v="1"/>
  </r>
  <r>
    <d v="2020-02-20T00:00:00"/>
    <s v="■未使用　メンズ　Mサイズ　アンダーアーマー　パーペチュアル　ストームロングスリーブ　長袖　1325278■□000253"/>
    <m/>
    <x v="6"/>
    <n v="1500"/>
    <n v="3"/>
    <n v="2"/>
    <n v="6500"/>
    <m/>
    <m/>
    <m/>
    <m/>
    <m/>
    <m/>
    <m/>
    <m/>
    <m/>
    <m/>
    <m/>
    <m/>
    <m/>
    <n v="0"/>
    <s v="2020/2"/>
    <s v=""/>
    <x v="1"/>
  </r>
  <r>
    <d v="2020-02-16T00:00:00"/>
    <s v="■ 送料無料　CUBASE PRO 10 Steinberg DAW DL版　USB-eLicenser　スタインバーグ　音楽制作　中古■□000218"/>
    <s v="済"/>
    <x v="10"/>
    <n v="10000"/>
    <n v="2"/>
    <n v="3"/>
    <n v="30000"/>
    <m/>
    <m/>
    <m/>
    <m/>
    <m/>
    <m/>
    <m/>
    <n v="36300"/>
    <n v="0"/>
    <d v="2020-03-23T00:00:00"/>
    <d v="2020-02-23T00:00:00"/>
    <s v="簡単決済"/>
    <s v="竹前　禎雄"/>
    <n v="36300"/>
    <s v="2020/2"/>
    <s v="2020/2"/>
    <x v="79"/>
  </r>
  <r>
    <d v="2020-02-16T00:00:00"/>
    <s v="■手帳カバー アジェンダPM モノグラム R20005 Louis Vuitton ルイヴィトン USED■□000211"/>
    <s v="済"/>
    <x v="5"/>
    <n v="3000"/>
    <n v="2"/>
    <n v="3"/>
    <n v="9000"/>
    <m/>
    <m/>
    <m/>
    <m/>
    <m/>
    <m/>
    <m/>
    <n v="9900"/>
    <n v="0"/>
    <d v="2020-04-22T00:00:00"/>
    <d v="2020-03-06T00:00:00"/>
    <s v="簡単決済"/>
    <s v="張家豪"/>
    <n v="9900"/>
    <s v="2020/2"/>
    <s v="2020/3"/>
    <x v="40"/>
  </r>
  <r>
    <d v="2020-02-16T00:00:00"/>
    <s v="■手帳カバー アジェンダPM　R20005 モノグラム Louis Vuitton ルイヴィトン USED■□000039"/>
    <s v="済"/>
    <x v="5"/>
    <n v="3000"/>
    <n v="2"/>
    <n v="3"/>
    <n v="8000"/>
    <m/>
    <m/>
    <m/>
    <m/>
    <m/>
    <m/>
    <m/>
    <n v="8800"/>
    <n v="0"/>
    <d v="2020-04-22T00:00:00"/>
    <d v="2020-03-06T00:00:00"/>
    <s v="簡単決済"/>
    <s v="張家豪"/>
    <n v="8800"/>
    <s v="2020/2"/>
    <s v="2020/3"/>
    <x v="40"/>
  </r>
  <r>
    <d v="2020-02-16T00:00:00"/>
    <s v="■CHANEL チェーンポシェット ミニバッグ ノベルティ シャネル USED■□000254"/>
    <s v="済"/>
    <x v="5"/>
    <n v="3000"/>
    <n v="2"/>
    <n v="3"/>
    <n v="10000"/>
    <m/>
    <m/>
    <m/>
    <m/>
    <m/>
    <m/>
    <m/>
    <n v="11000"/>
    <n v="0"/>
    <d v="2020-06-23T00:00:00"/>
    <d v="2020-05-11T00:00:00"/>
    <s v="簡単決済"/>
    <s v=" 松浦好実"/>
    <n v="11000"/>
    <s v="2020/2"/>
    <s v="2020/5"/>
    <x v="154"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x v="1"/>
  </r>
  <r>
    <d v="2020-02-19T00:00:00"/>
    <s v="■充電式カンナ 82㎜ 18V 6.0Ah　KP180D　マキタ　中古■□CTNo－000029"/>
    <s v="済"/>
    <x v="8"/>
    <n v="0"/>
    <n v="3"/>
    <n v="2"/>
    <n v="18000"/>
    <m/>
    <m/>
    <m/>
    <m/>
    <m/>
    <m/>
    <m/>
    <n v="26400"/>
    <n v="1050"/>
    <d v="2020-03-23T00:00:00"/>
    <d v="2020-02-23T00:00:00"/>
    <s v="簡単決済"/>
    <s v="石川　良二"/>
    <n v="27450"/>
    <s v="2020/2"/>
    <s v="2020/2"/>
    <x v="62"/>
  </r>
  <r>
    <d v="2020-02-19T00:00:00"/>
    <s v="■碁盤・碁石　岡村虎吉作　脚付碁盤　盤厚17.5㎝　碁石　白(179個)　黒(180個)　中古■□CTNo－000255"/>
    <m/>
    <x v="1"/>
    <n v="10000"/>
    <n v="3"/>
    <n v="2"/>
    <n v="80000"/>
    <m/>
    <m/>
    <m/>
    <m/>
    <m/>
    <m/>
    <m/>
    <m/>
    <m/>
    <m/>
    <m/>
    <m/>
    <m/>
    <n v="0"/>
    <s v="2020/2"/>
    <s v=""/>
    <x v="1"/>
  </r>
  <r>
    <d v="2020-02-19T00:00:00"/>
    <s v="■送料無料　未開封　加湿空気清浄機　ナノイーX　エコナビ　パナソニック　F-VXR70-TM　(木目調)■□CTNo－000298"/>
    <s v="済"/>
    <x v="0"/>
    <n v="35000"/>
    <n v="3"/>
    <n v="2"/>
    <n v="50000"/>
    <m/>
    <m/>
    <m/>
    <m/>
    <m/>
    <m/>
    <m/>
    <n v="55000"/>
    <n v="0"/>
    <d v="2020-04-22T00:00:00"/>
    <d v="2020-03-18T00:00:00"/>
    <s v="簡単決済"/>
    <s v="柵木　俊基"/>
    <n v="55000"/>
    <s v="2020/2"/>
    <s v="2020/3"/>
    <x v="117"/>
  </r>
  <r>
    <d v="2020-02-19T00:00:00"/>
    <s v="■未使用　ジェットヒーター　Eシリーズ　環境配慮型　HPE150A　ORION機械■□CTNo－000297"/>
    <m/>
    <x v="7"/>
    <n v="20000"/>
    <n v="3"/>
    <n v="2"/>
    <n v="60000"/>
    <n v="50000"/>
    <m/>
    <m/>
    <m/>
    <m/>
    <m/>
    <m/>
    <m/>
    <m/>
    <m/>
    <m/>
    <m/>
    <m/>
    <n v="0"/>
    <s v="2020/2"/>
    <s v=""/>
    <x v="1"/>
  </r>
  <r>
    <d v="2020-02-19T00:00:00"/>
    <s v="■SONY純正 テレビ　リモコン　RMT-TX100J　新品同様 ■□000468"/>
    <m/>
    <x v="0"/>
    <n v="0"/>
    <n v="3"/>
    <n v="2"/>
    <n v="3000"/>
    <m/>
    <m/>
    <m/>
    <m/>
    <m/>
    <m/>
    <m/>
    <m/>
    <m/>
    <m/>
    <m/>
    <m/>
    <m/>
    <n v="0"/>
    <s v="2020/2"/>
    <s v=""/>
    <x v="1"/>
  </r>
  <r>
    <d v="2020-02-19T00:00:00"/>
    <s v="■送料無料　未使用　ラクレット＆フォンデュメーカー　メルト　RRF-1　コンパクトサイズ　レコルト■□CTNo－000339"/>
    <s v="店売り"/>
    <x v="0"/>
    <n v="0"/>
    <n v="3"/>
    <n v="2"/>
    <n v="4200"/>
    <m/>
    <m/>
    <m/>
    <m/>
    <m/>
    <m/>
    <m/>
    <m/>
    <m/>
    <m/>
    <m/>
    <m/>
    <m/>
    <n v="0"/>
    <s v="2020/2"/>
    <s v=""/>
    <x v="1"/>
  </r>
  <r>
    <d v="2020-02-20T00:00:00"/>
    <s v="■ジップアラウンドウォレット メンズ グリーン系 長財布 BOTTEGA VENETA ボッテガヴェネタ USED■□000208"/>
    <s v="済"/>
    <x v="5"/>
    <n v="10500"/>
    <n v="2"/>
    <n v="3"/>
    <n v="20500"/>
    <m/>
    <m/>
    <m/>
    <m/>
    <m/>
    <m/>
    <m/>
    <n v="22500"/>
    <n v="0"/>
    <d v="2020-04-22T00:00:00"/>
    <d v="2020-03-14T00:00:00"/>
    <s v="銀行振込"/>
    <s v="副島甲助"/>
    <n v="22500"/>
    <s v="2020/2"/>
    <s v="2020/3"/>
    <x v="125"/>
  </r>
  <r>
    <d v="2020-02-20T00:00:00"/>
    <s v="■LOUIS VUITTON ダミエ ジッピーウォレット N41661 長財布 ルイヴィトン USED■□000205"/>
    <m/>
    <x v="5"/>
    <n v="45000"/>
    <n v="2"/>
    <n v="3"/>
    <n v="60000"/>
    <n v="57000"/>
    <n v="55000"/>
    <m/>
    <m/>
    <m/>
    <m/>
    <m/>
    <m/>
    <m/>
    <m/>
    <m/>
    <m/>
    <m/>
    <n v="0"/>
    <s v="2020/2"/>
    <s v=""/>
    <x v="1"/>
  </r>
  <r>
    <d v="2020-02-20T00:00:00"/>
    <s v="■GUCCI キーボルダー キーリング チャーム 星形 グッチ USED■□000077"/>
    <m/>
    <x v="5"/>
    <n v="1800"/>
    <n v="2"/>
    <n v="3"/>
    <n v="6000"/>
    <n v="4500"/>
    <m/>
    <m/>
    <m/>
    <m/>
    <m/>
    <m/>
    <m/>
    <m/>
    <m/>
    <m/>
    <m/>
    <m/>
    <n v="0"/>
    <s v="2020/2"/>
    <s v=""/>
    <x v="1"/>
  </r>
  <r>
    <d v="2020-02-20T00:00:00"/>
    <s v="■名刺入れ カードケース GUCCI グッチ GG柄 USED■□000092"/>
    <m/>
    <x v="5"/>
    <n v="2000"/>
    <n v="2"/>
    <n v="3"/>
    <n v="7000"/>
    <m/>
    <m/>
    <m/>
    <m/>
    <m/>
    <m/>
    <m/>
    <m/>
    <m/>
    <m/>
    <m/>
    <m/>
    <m/>
    <n v="0"/>
    <s v="2020/2"/>
    <s v=""/>
    <x v="1"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x v="1"/>
  </r>
  <r>
    <d v="2020-02-19T00:00:00"/>
    <s v="■送料無料　CD SD USB　Bluetooth レシーバー　本体のみ　ONKYO　NFR-9TX　中古■□000256"/>
    <s v="済"/>
    <x v="0"/>
    <n v="300"/>
    <n v="2"/>
    <n v="3"/>
    <n v="22000"/>
    <m/>
    <m/>
    <m/>
    <m/>
    <m/>
    <m/>
    <m/>
    <n v="24200"/>
    <m/>
    <d v="2020-03-16T00:00:00"/>
    <d v="2020-03-17T00:00:00"/>
    <s v="銀行振込"/>
    <s v="イイジマ製作所"/>
    <n v="24200"/>
    <s v="2020/2"/>
    <s v="2020/3"/>
    <x v="159"/>
  </r>
  <r>
    <d v="2020-02-19T00:00:00"/>
    <s v="■GST-3G ゴルフスイングトレーナー ATLAS ユピテル 中古■□000296"/>
    <s v="済"/>
    <x v="6"/>
    <n v="1430"/>
    <n v="2"/>
    <n v="3"/>
    <n v="7000"/>
    <m/>
    <m/>
    <m/>
    <m/>
    <m/>
    <m/>
    <m/>
    <n v="7700"/>
    <n v="0"/>
    <d v="2020-03-23T00:00:00"/>
    <d v="2020-02-26T00:00:00"/>
    <s v="簡単決済"/>
    <s v="前野優"/>
    <n v="7700"/>
    <s v="2020/2"/>
    <s v="2020/2"/>
    <x v="79"/>
  </r>
  <r>
    <d v="2020-02-19T00:00:00"/>
    <s v="■ゴルフ GPSキャディー グリーンオンプラスⅡ masa 中古■□000463"/>
    <s v="済"/>
    <x v="6"/>
    <n v="2000"/>
    <n v="2"/>
    <n v="3"/>
    <n v="6000"/>
    <m/>
    <m/>
    <m/>
    <m/>
    <m/>
    <m/>
    <m/>
    <n v="6875"/>
    <n v="0"/>
    <d v="2020-04-22T00:00:00"/>
    <d v="2020-03-17T00:00:00"/>
    <s v="簡単決済"/>
    <s v="村上哲也"/>
    <n v="6875"/>
    <s v="2020/2"/>
    <s v="2020/3"/>
    <x v="159"/>
  </r>
  <r>
    <d v="2020-02-19T00:00:00"/>
    <s v="■ゴルフナビ AGN4210 ノブナビ ATLAS おまけ付き 中古■□000402"/>
    <s v="済"/>
    <x v="6"/>
    <n v="1650"/>
    <n v="2"/>
    <n v="3"/>
    <n v="6000"/>
    <m/>
    <m/>
    <m/>
    <m/>
    <m/>
    <m/>
    <m/>
    <n v="6600"/>
    <n v="0"/>
    <d v="2020-03-06T00:00:00"/>
    <d v="2020-03-07T00:00:00"/>
    <s v="銀行振込"/>
    <s v="竹之内政孝"/>
    <n v="6600"/>
    <s v="2020/2"/>
    <s v="2020/3"/>
    <x v="140"/>
  </r>
  <r>
    <d v="2020-02-19T00:00:00"/>
    <s v="■ショットナビ ポケットネオ ゴルフナビ 中古■□000431"/>
    <s v="済"/>
    <x v="6"/>
    <n v="0"/>
    <n v="2"/>
    <n v="3"/>
    <n v="5000"/>
    <m/>
    <m/>
    <m/>
    <m/>
    <m/>
    <m/>
    <m/>
    <n v="5500"/>
    <n v="0"/>
    <d v="2020-08-21T00:00:00"/>
    <d v="2020-07-13T00:00:00"/>
    <s v="簡単決済"/>
    <s v="中野あつし"/>
    <n v="5500"/>
    <s v="2020/2"/>
    <s v="2020/7"/>
    <x v="65"/>
  </r>
  <r>
    <d v="2020-02-20T00:00:00"/>
    <s v="■集塵機ホースセット　マキタ　VC0830　粉じん専用　8L　ホースセット　内径38㎜　A-33102　makita 中古■□S-000353"/>
    <s v="済"/>
    <x v="8"/>
    <n v="11000"/>
    <n v="2"/>
    <n v="3"/>
    <n v="29000"/>
    <n v="27500"/>
    <m/>
    <m/>
    <m/>
    <m/>
    <m/>
    <m/>
    <n v="30250"/>
    <n v="2508"/>
    <d v="2020-04-22T00:00:00"/>
    <d v="2020-03-29T00:00:00"/>
    <s v="簡単決済"/>
    <s v=" 坂東史樹"/>
    <n v="32758"/>
    <s v="2020/2"/>
    <s v="2020/3"/>
    <x v="190"/>
  </r>
  <r>
    <d v="2020-02-22T00:00:00"/>
    <s v="■送料無料 ジェットストリーム CD OVER THE NIGHT SKY 第1集 第2集 セット 全14枚 中古■□000475"/>
    <s v="済"/>
    <x v="1"/>
    <n v="0"/>
    <n v="3"/>
    <n v="2"/>
    <n v="12000"/>
    <m/>
    <m/>
    <m/>
    <m/>
    <m/>
    <m/>
    <m/>
    <n v="13200"/>
    <m/>
    <d v="2020-04-22T00:00:00"/>
    <d v="2020-03-02T00:00:00"/>
    <s v="簡単決済"/>
    <s v="岩田賢吉"/>
    <n v="13200"/>
    <s v="2020/2"/>
    <s v="2020/3"/>
    <x v="48"/>
  </r>
  <r>
    <d v="2020-02-20T00:00:00"/>
    <s v="■未使用　エキストラシールド　ダークスモークＸシルバー　ミラー　山城　CWR-1　SHOEI　Z-7　X-14■□000352"/>
    <s v="済"/>
    <x v="11"/>
    <n v="3000"/>
    <n v="3"/>
    <n v="2"/>
    <n v="7500"/>
    <m/>
    <m/>
    <m/>
    <m/>
    <m/>
    <m/>
    <m/>
    <n v="8250"/>
    <n v="1050"/>
    <d v="2020-05-21T00:00:00"/>
    <d v="2020-04-23T00:00:00"/>
    <s v="簡単決済"/>
    <s v=" 坂本汰久斗"/>
    <n v="9300"/>
    <s v="2020/2"/>
    <s v="2020/4"/>
    <x v="188"/>
  </r>
  <r>
    <d v="2020-02-20T00:00:00"/>
    <s v="■ジャンク　ドキュメントスキャナー　FUJITSU　富士通　ScanSnap　iX500　WIFI対応　A4カラースキャナ　本体のみ■□000325"/>
    <s v="済"/>
    <x v="0"/>
    <n v="300"/>
    <n v="3"/>
    <n v="2"/>
    <n v="10000"/>
    <m/>
    <m/>
    <m/>
    <m/>
    <m/>
    <m/>
    <m/>
    <n v="11000"/>
    <n v="1050"/>
    <d v="2020-03-23T00:00:00"/>
    <d v="2020-02-25T00:00:00"/>
    <s v="簡単決済"/>
    <s v="ジェイブル森田"/>
    <n v="12050"/>
    <s v="2020/2"/>
    <s v="2020/2"/>
    <x v="59"/>
  </r>
  <r>
    <d v="2020-02-20T00:00:00"/>
    <s v="■未使用 テスター カイセ Kaise 自動車用多機能テスター　サーキットテスター　KT-2022 ■□000438"/>
    <s v="済"/>
    <x v="8"/>
    <n v="7000"/>
    <n v="3"/>
    <n v="2"/>
    <n v="20000"/>
    <m/>
    <m/>
    <m/>
    <m/>
    <m/>
    <m/>
    <m/>
    <n v="22000"/>
    <n v="0"/>
    <d v="2020-04-22T00:00:00"/>
    <d v="2020-03-13T00:00:00"/>
    <s v="簡単決済"/>
    <s v="カーサポートSam寒竹"/>
    <n v="22000"/>
    <s v="2020/2"/>
    <s v="2020/3"/>
    <x v="90"/>
  </r>
  <r>
    <d v="2020-02-22T00:00:00"/>
    <s v="■ジャンク　スピーカー　BOSE　802■□CTNo－000403"/>
    <s v="済"/>
    <x v="10"/>
    <n v="3000"/>
    <n v="3"/>
    <n v="2"/>
    <n v="8000"/>
    <m/>
    <m/>
    <m/>
    <m/>
    <m/>
    <m/>
    <m/>
    <n v="10725"/>
    <n v="2000"/>
    <d v="2020-03-23T00:00:00"/>
    <d v="2020-02-27T00:00:00"/>
    <s v="簡単決済"/>
    <s v="風間秀敏"/>
    <n v="12725"/>
    <s v="2020/2"/>
    <s v="2020/2"/>
    <x v="59"/>
  </r>
  <r>
    <d v="2020-02-19T00:00:00"/>
    <s v="■スピーカー　DENON　SC-E515　中古■□CTNo－000234"/>
    <s v="店売り"/>
    <x v="0"/>
    <n v="1500"/>
    <n v="3"/>
    <n v="2"/>
    <n v="6000"/>
    <m/>
    <m/>
    <m/>
    <m/>
    <m/>
    <m/>
    <m/>
    <m/>
    <m/>
    <m/>
    <m/>
    <m/>
    <m/>
    <n v="0"/>
    <s v="2020/2"/>
    <s v=""/>
    <x v="1"/>
  </r>
  <r>
    <d v="2020-02-01T00:00:00"/>
    <s v="■テーブルソー　CTNo000285"/>
    <s v="済"/>
    <x v="8"/>
    <n v="5500"/>
    <n v="3"/>
    <n v="2"/>
    <n v="18000"/>
    <m/>
    <m/>
    <m/>
    <m/>
    <m/>
    <m/>
    <m/>
    <n v="18700"/>
    <n v="0"/>
    <d v="2020-03-23T00:00:00"/>
    <d v="2020-02-19T00:00:00"/>
    <s v="簡単決済"/>
    <s v="永島力也"/>
    <n v="18700"/>
    <s v="2020/2"/>
    <s v="2020/2"/>
    <x v="89"/>
  </r>
  <r>
    <d v="2020-02-19T00:00:00"/>
    <s v="■BOSE　サラウンドシステム　MDA-15　DVA-15　RA-15　スピーカー　サブウーファー　中古■□CTNo－000350"/>
    <s v="店売り"/>
    <x v="0"/>
    <n v="6000"/>
    <n v="3"/>
    <n v="2"/>
    <n v="49500"/>
    <n v="45000"/>
    <m/>
    <m/>
    <m/>
    <m/>
    <m/>
    <m/>
    <m/>
    <m/>
    <m/>
    <m/>
    <m/>
    <m/>
    <n v="0"/>
    <s v="2020/2"/>
    <s v=""/>
    <x v="1"/>
  </r>
  <r>
    <d v="2020-02-01T00:00:00"/>
    <s v="■未開封　フィギュア　Re：ゼロから始まる異世界生活　B賞ラム　C賞レム　プレミアムフィギュア　2体セット　一番くじプレミアム■□"/>
    <s v="済"/>
    <x v="1"/>
    <n v="1200"/>
    <n v="3"/>
    <n v="2"/>
    <n v="4000"/>
    <m/>
    <m/>
    <m/>
    <m/>
    <m/>
    <m/>
    <m/>
    <n v="3350"/>
    <n v="1050"/>
    <d v="2020-03-23T00:00:00"/>
    <d v="2020-02-20T00:00:00"/>
    <s v="簡単決済"/>
    <s v="山本伸一"/>
    <n v="4400"/>
    <s v="2020/2"/>
    <s v="2020/2"/>
    <x v="40"/>
  </r>
  <r>
    <d v="2019-11-01T00:00:00"/>
    <s v="BOSS　ディストーション　DS-1"/>
    <s v="済"/>
    <x v="10"/>
    <m/>
    <m/>
    <m/>
    <m/>
    <m/>
    <m/>
    <m/>
    <m/>
    <m/>
    <m/>
    <m/>
    <n v="4950"/>
    <n v="750"/>
    <d v="2020-03-23T00:00:00"/>
    <d v="2020-02-20T00:00:00"/>
    <s v="簡単決済"/>
    <s v="劉福坤"/>
    <n v="5700"/>
    <s v="2019/11"/>
    <s v="2020/2"/>
    <x v="191"/>
  </r>
  <r>
    <d v="2020-02-01T00:00:00"/>
    <s v="■送料無料　Nikon D7000 18-300 VR スーパーズームキット レンズ AF-S DX NIKKOR 18-300mm 1:3.5-6.3G ED VR ニコン 中古品■□000080"/>
    <s v="済"/>
    <x v="2"/>
    <n v="25000"/>
    <n v="2"/>
    <n v="3"/>
    <n v="60000"/>
    <n v="58000"/>
    <m/>
    <m/>
    <m/>
    <m/>
    <m/>
    <m/>
    <n v="63800"/>
    <n v="0"/>
    <d v="2020-04-22T00:00:00"/>
    <d v="2020-03-08T00:00:00"/>
    <s v="簡単決済"/>
    <s v="矢藤正之"/>
    <n v="63800"/>
    <s v="2020/2"/>
    <s v="2020/3"/>
    <x v="174"/>
  </r>
  <r>
    <d v="2020-02-22T00:00:00"/>
    <s v="■送料無料　未使用　テープカートリッジ　「テプラ」　PRO　・KING　JIM　・互換　(キングジム用)　22個　セット■□000470"/>
    <s v="済"/>
    <x v="7"/>
    <n v="300"/>
    <n v="3"/>
    <n v="2"/>
    <n v="17000"/>
    <m/>
    <m/>
    <m/>
    <m/>
    <m/>
    <m/>
    <m/>
    <n v="18700"/>
    <n v="0"/>
    <d v="2020-07-20T00:00:00"/>
    <d v="2020-06-19T00:00:00"/>
    <s v="簡単決済"/>
    <s v="大園智子"/>
    <n v="18700"/>
    <s v="2020/2"/>
    <s v="2020/6"/>
    <x v="192"/>
  </r>
  <r>
    <d v="2020-02-22T00:00:00"/>
    <s v="■石臼　直径21㎝　蕎麦挽き　コーヒー豆挽き　豆挽き　中古■□CTNo－000347"/>
    <s v="済"/>
    <x v="7"/>
    <n v="2000"/>
    <n v="3"/>
    <n v="2"/>
    <n v="19000"/>
    <m/>
    <m/>
    <m/>
    <m/>
    <m/>
    <m/>
    <m/>
    <n v="21450"/>
    <n v="2000"/>
    <d v="2020-06-23T00:00:00"/>
    <d v="2020-05-11T00:00:00"/>
    <s v="簡単決済"/>
    <s v="川嵜のぞみ"/>
    <n v="23450"/>
    <s v="2020/2"/>
    <s v="2020/5"/>
    <x v="185"/>
  </r>
  <r>
    <d v="2020-02-22T00:00:00"/>
    <s v="■送料無料　デジタル一眼レフカメラ　レンズセット　Nikon　D750　レンズ　SIGMA　10-20㎜　F4-5.6ＥＸ　DC　HSM　中古■□000307"/>
    <s v="済"/>
    <x v="2"/>
    <n v="71000"/>
    <n v="3"/>
    <n v="2"/>
    <n v="89800"/>
    <m/>
    <m/>
    <m/>
    <m/>
    <m/>
    <m/>
    <m/>
    <n v="98780"/>
    <d v="1899-12-30T00:00:00"/>
    <d v="2020-09-23T00:00:00"/>
    <d v="2020-08-02T00:00:00"/>
    <s v="簡単決済"/>
    <s v="矢藤文昭"/>
    <n v="98780"/>
    <s v="2020/2"/>
    <s v="2020/8"/>
    <x v="193"/>
  </r>
  <r>
    <d v="2020-02-22T00:00:00"/>
    <s v="■送料無料　デジタル一眼レフカメラ　Nikon　D3200　本体のみ　中古■□CTNo－000327"/>
    <m/>
    <x v="2"/>
    <n v="2500"/>
    <n v="3"/>
    <n v="2"/>
    <n v="13000"/>
    <m/>
    <m/>
    <m/>
    <m/>
    <m/>
    <m/>
    <m/>
    <m/>
    <m/>
    <m/>
    <m/>
    <m/>
    <m/>
    <n v="0"/>
    <s v="2020/2"/>
    <s v=""/>
    <x v="1"/>
  </r>
  <r>
    <d v="2020-02-22T00:00:00"/>
    <s v="■チーター 置物 インテリア 動物 陶器 中古■□000348"/>
    <s v="取り下げ"/>
    <x v="7"/>
    <n v="1500"/>
    <n v="2"/>
    <n v="3"/>
    <n v="16000"/>
    <m/>
    <m/>
    <m/>
    <m/>
    <m/>
    <m/>
    <m/>
    <m/>
    <m/>
    <m/>
    <m/>
    <m/>
    <m/>
    <n v="0"/>
    <s v="2020/2"/>
    <s v=""/>
    <x v="1"/>
  </r>
  <r>
    <d v="2020-02-22T00:00:00"/>
    <s v="■エヴァンゲリオン第13号機 リボルテックヤマグチ No.136 エヴァ フィギュア 海洋堂 中古■□000304"/>
    <s v="済"/>
    <x v="1"/>
    <n v="0"/>
    <n v="2"/>
    <n v="3"/>
    <n v="5000"/>
    <m/>
    <m/>
    <m/>
    <m/>
    <m/>
    <m/>
    <m/>
    <n v="5500"/>
    <n v="0"/>
    <d v="2020-04-22T00:00:00"/>
    <d v="2020-03-29T00:00:00"/>
    <s v="簡単決済"/>
    <s v="大須賀治彦"/>
    <n v="5500"/>
    <s v="2020/2"/>
    <s v="2020/3"/>
    <x v="174"/>
  </r>
  <r>
    <d v="2020-02-22T00:00:00"/>
    <s v="■スナップオン ブレーカーバー 3/8 スピンナーハンドル F10LC 中古■□000313"/>
    <s v="済"/>
    <x v="8"/>
    <n v="0"/>
    <n v="2"/>
    <n v="3"/>
    <n v="4800"/>
    <m/>
    <m/>
    <m/>
    <m/>
    <m/>
    <m/>
    <m/>
    <n v="5280"/>
    <n v="0"/>
    <d v="2020-06-23T00:00:00"/>
    <d v="2020-05-08T00:00:00"/>
    <s v="簡単決済"/>
    <s v="宇治田誠"/>
    <n v="5280"/>
    <s v="2020/2"/>
    <s v="2020/5"/>
    <x v="181"/>
  </r>
  <r>
    <d v="2020-02-25T00:00:00"/>
    <s v="■スナップオン スパナ レンチ アングルヘッド18mm 4本セット 中古■□000382"/>
    <s v="済"/>
    <x v="8"/>
    <n v="0"/>
    <n v="2"/>
    <n v="3"/>
    <n v="10000"/>
    <m/>
    <m/>
    <m/>
    <m/>
    <m/>
    <m/>
    <m/>
    <n v="11000"/>
    <n v="0"/>
    <d v="2020-07-20T00:00:00"/>
    <d v="2020-06-28T00:00:00"/>
    <s v="簡単決済"/>
    <s v="清水翔己"/>
    <n v="11000"/>
    <s v="2020/2"/>
    <s v="2020/6"/>
    <x v="194"/>
  </r>
  <r>
    <d v="2020-02-22T00:00:00"/>
    <s v="■未使用　ジグソーパズル　フレーム付き　the　Zodiac　art　by　KAGAY　光パズル　やのまん　デラックス　ウッド　フレーム　77×107■□000216"/>
    <s v="済"/>
    <x v="1"/>
    <n v="2200"/>
    <n v="3"/>
    <n v="2"/>
    <n v="8000"/>
    <m/>
    <m/>
    <m/>
    <m/>
    <m/>
    <m/>
    <m/>
    <n v="8800"/>
    <n v="2000"/>
    <d v="2020-07-20T00:00:00"/>
    <d v="2020-06-22T00:00:00"/>
    <s v="簡単決済"/>
    <s v="浅井紀子"/>
    <n v="10800"/>
    <s v="2020/2"/>
    <s v="2020/6"/>
    <x v="32"/>
  </r>
  <r>
    <d v="2020-02-13T00:00:00"/>
    <s v="■未使用　充電式　インパクトドライバ　TD001GDXFY　40V　2.5Ah　限定色　フレッシュイエロー　マキタ■□CTNo－000275"/>
    <s v="済"/>
    <x v="8"/>
    <n v="30000"/>
    <n v="3"/>
    <n v="2"/>
    <n v="40000"/>
    <n v="38500"/>
    <m/>
    <m/>
    <m/>
    <m/>
    <m/>
    <m/>
    <n v="42350"/>
    <n v="1300"/>
    <d v="2020-06-23T00:00:00"/>
    <d v="2020-05-08T00:00:00"/>
    <s v="簡単決済"/>
    <s v="鶴田広行"/>
    <n v="43650"/>
    <s v="2020/2"/>
    <s v="2020/5"/>
    <x v="154"/>
  </r>
  <r>
    <d v="2020-02-13T00:00:00"/>
    <s v="■未使用　充電式　インパクトドライバ　18V　6.0Ah　TD171DRGXB　マキタ　黒■□CTNo－000206"/>
    <s v="店売り"/>
    <x v="8"/>
    <n v="27000"/>
    <n v="3"/>
    <n v="2"/>
    <n v="38000"/>
    <n v="37000"/>
    <m/>
    <m/>
    <m/>
    <m/>
    <m/>
    <m/>
    <m/>
    <m/>
    <m/>
    <m/>
    <m/>
    <m/>
    <n v="0"/>
    <s v="2020/2"/>
    <s v=""/>
    <x v="1"/>
  </r>
  <r>
    <d v="2020-02-22T00:00:00"/>
    <s v="■未使用　リード　VANDOREN　PARIS　CR1025　10-CLARINETTE　Si♭-B♭　2-1/2■□CTNo－000425"/>
    <m/>
    <x v="10"/>
    <n v="0"/>
    <n v="3"/>
    <n v="2"/>
    <n v="1200"/>
    <m/>
    <m/>
    <m/>
    <m/>
    <m/>
    <m/>
    <m/>
    <m/>
    <m/>
    <m/>
    <m/>
    <m/>
    <m/>
    <n v="0"/>
    <s v="2020/2"/>
    <s v=""/>
    <x v="1"/>
  </r>
  <r>
    <d v="2020-02-20T00:00:00"/>
    <s v="■カワイ グランドピアノ 子供用 対象年齢3歳～ 1112 32鍵 中古■□CTNo－000354"/>
    <s v="済"/>
    <x v="10"/>
    <n v="0"/>
    <n v="3"/>
    <n v="2"/>
    <n v="4000"/>
    <m/>
    <m/>
    <m/>
    <m/>
    <m/>
    <m/>
    <m/>
    <n v="4400"/>
    <n v="1500"/>
    <d v="2020-04-22T00:00:00"/>
    <d v="2020-03-20T00:00:00"/>
    <s v="簡単決済"/>
    <s v="関根謙一"/>
    <n v="5900"/>
    <s v="2020/2"/>
    <s v="2020/3"/>
    <x v="91"/>
  </r>
  <r>
    <d v="2020-02-22T00:00:00"/>
    <s v="■送料無料　シチズン　CITIZEN　世界時計　掛け時計　ワールドタイム　4MW601　中古■□CTNo－000405"/>
    <s v="済"/>
    <x v="7"/>
    <n v="5000"/>
    <n v="3"/>
    <n v="2"/>
    <n v="30000"/>
    <m/>
    <m/>
    <m/>
    <m/>
    <m/>
    <m/>
    <m/>
    <n v="33000"/>
    <n v="0"/>
    <d v="2020-05-28T00:00:00"/>
    <d v="2020-05-28T00:00:00"/>
    <s v="銀行振込"/>
    <s v="長尾勇人"/>
    <n v="33000"/>
    <s v="2020/2"/>
    <s v="2020/5"/>
    <x v="195"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x v="1"/>
  </r>
  <r>
    <d v="2020-02-27T00:00:00"/>
    <s v="■送料無料　露出計 セコニック DIGI LIGHT F L-328 SEKONIC 通電確認のみ　中古■□000389"/>
    <s v="済"/>
    <x v="2"/>
    <n v="500"/>
    <n v="2"/>
    <n v="3"/>
    <n v="5000"/>
    <m/>
    <m/>
    <m/>
    <m/>
    <m/>
    <m/>
    <m/>
    <n v="5500"/>
    <n v="0"/>
    <d v="2020-04-22T00:00:00"/>
    <d v="2020-03-22T00:00:00"/>
    <s v="簡単決済"/>
    <s v="松木陽祐"/>
    <n v="5500"/>
    <s v="2020/2"/>
    <s v="2020/3"/>
    <x v="44"/>
  </r>
  <r>
    <d v="2020-02-23T00:00:00"/>
    <s v="■送料無料 サルヴァトーレフェラガモ Salvatore Ferragamo ヴァラ リボン カチューシャ イタリア製 箱付き　中古■□000421_x000a_"/>
    <m/>
    <x v="5"/>
    <n v="3000"/>
    <n v="2"/>
    <n v="3"/>
    <n v="14500"/>
    <n v="13000"/>
    <n v="10000"/>
    <m/>
    <m/>
    <m/>
    <m/>
    <m/>
    <m/>
    <m/>
    <m/>
    <m/>
    <m/>
    <m/>
    <n v="0"/>
    <s v="2020/2"/>
    <s v=""/>
    <x v="1"/>
  </r>
  <r>
    <d v="2020-02-23T00:00:00"/>
    <s v="■バーバリー　ミニスカート　サイズ38　BURBERRY　LONDON　ブルーノーベル　中古■□　000451"/>
    <m/>
    <x v="3"/>
    <n v="1000"/>
    <n v="3"/>
    <n v="2"/>
    <n v="3500"/>
    <n v="2800"/>
    <m/>
    <m/>
    <m/>
    <m/>
    <m/>
    <m/>
    <m/>
    <m/>
    <m/>
    <m/>
    <m/>
    <m/>
    <n v="0"/>
    <s v="2020/2"/>
    <s v=""/>
    <x v="1"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x v="1"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x v="1"/>
  </r>
  <r>
    <d v="2020-02-25T00:00:00"/>
    <s v="■未使用　ドルチェグスト　ブラック　グラス・カップ＆ソーサー付き　ネスカフェ　MD9741-BK■□000449"/>
    <s v="済"/>
    <x v="0"/>
    <n v="500"/>
    <n v="3"/>
    <n v="2"/>
    <n v="3000"/>
    <m/>
    <m/>
    <m/>
    <m/>
    <m/>
    <m/>
    <m/>
    <n v="3300"/>
    <n v="1500"/>
    <d v="2020-09-23T00:00:00"/>
    <d v="2020-08-03T00:00:00"/>
    <s v="簡単決済"/>
    <s v="佐藤陽介"/>
    <n v="4800"/>
    <s v="2020/2"/>
    <s v="2020/8"/>
    <x v="120"/>
  </r>
  <r>
    <d v="2020-02-20T00:00:00"/>
    <s v="■送料無料　ホームプロジェクター　エプソン　EH-TW6700W　EPSON　Home　Projector　3D対応　中古■□CTNo-000237"/>
    <s v="済"/>
    <x v="0"/>
    <n v="40000"/>
    <n v="2"/>
    <n v="3"/>
    <n v="82000"/>
    <m/>
    <m/>
    <m/>
    <m/>
    <m/>
    <m/>
    <m/>
    <n v="93500"/>
    <n v="0"/>
    <d v="2020-03-23T00:00:00"/>
    <d v="2020-02-24T00:00:00"/>
    <s v="簡単決済"/>
    <s v="佐藤　修二"/>
    <n v="93500"/>
    <s v="2020/2"/>
    <s v="2020/2"/>
    <x v="62"/>
  </r>
  <r>
    <d v="2020-02-20T00:00:00"/>
    <s v="■D＆G ブルゾン 54 メンズ アウター ドルチェ＆ガッバーナ USED■□CTNo-000251"/>
    <s v="取り下げ"/>
    <x v="5"/>
    <n v="3500"/>
    <n v="2"/>
    <n v="3"/>
    <n v="9000"/>
    <m/>
    <m/>
    <m/>
    <m/>
    <m/>
    <m/>
    <m/>
    <m/>
    <m/>
    <m/>
    <m/>
    <m/>
    <m/>
    <n v="0"/>
    <s v="2020/2"/>
    <s v=""/>
    <x v="1"/>
  </r>
  <r>
    <d v="2020-02-25T00:00:00"/>
    <s v="■XDHFM1417 ロングストレート メガネレンチ 14mm-17mm スナップオン 中古■□000312"/>
    <s v="済"/>
    <x v="8"/>
    <n v="0"/>
    <n v="2"/>
    <n v="3"/>
    <n v="4000"/>
    <m/>
    <m/>
    <m/>
    <m/>
    <m/>
    <m/>
    <m/>
    <n v="4510"/>
    <n v="0"/>
    <d v="2020-04-22T00:00:00"/>
    <d v="2020-03-18T00:00:00"/>
    <s v="簡単決済"/>
    <s v="和田美知雄"/>
    <n v="4510"/>
    <s v="2020/2"/>
    <s v="2020/3"/>
    <x v="90"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x v="1"/>
  </r>
  <r>
    <d v="2020-02-25T00:00:00"/>
    <s v="■レムライン 工具箱 4段 ツールボックス 中古■□000269"/>
    <s v="済"/>
    <x v="8"/>
    <n v="3000"/>
    <n v="2"/>
    <n v="3"/>
    <n v="16000"/>
    <m/>
    <m/>
    <m/>
    <m/>
    <m/>
    <m/>
    <m/>
    <n v="17600"/>
    <n v="0"/>
    <d v="2020-04-22T00:00:00"/>
    <d v="2020-03-05T00:00:00"/>
    <s v="簡単決済"/>
    <s v="高橋富造"/>
    <n v="17600"/>
    <s v="2020/2"/>
    <s v="2020/3"/>
    <x v="48"/>
  </r>
  <r>
    <d v="2020-02-27T00:00:00"/>
    <s v="■送料無料 中古 クオーツ GS グランドセイコー Grand Seiko 9581-7020 時計のみ■□000336"/>
    <m/>
    <x v="5"/>
    <n v="20000"/>
    <n v="2"/>
    <n v="3"/>
    <n v="50000"/>
    <m/>
    <m/>
    <m/>
    <m/>
    <m/>
    <m/>
    <m/>
    <m/>
    <m/>
    <m/>
    <m/>
    <m/>
    <m/>
    <n v="0"/>
    <s v="2020/2"/>
    <s v=""/>
    <x v="1"/>
  </r>
  <r>
    <d v="2020-02-25T00:00:00"/>
    <s v="■マットレス シングルサイズ エアーSI レギュラー　ブラック 除湿シート ドライウェル　西川 NISHIKAWA 中古■□S-000410"/>
    <s v="店売り"/>
    <x v="7"/>
    <n v="5000"/>
    <n v="3"/>
    <n v="2"/>
    <n v="50000"/>
    <n v="38000"/>
    <m/>
    <m/>
    <m/>
    <m/>
    <m/>
    <m/>
    <m/>
    <m/>
    <m/>
    <m/>
    <m/>
    <m/>
    <n v="0"/>
    <s v="2020/2"/>
    <s v=""/>
    <x v="1"/>
  </r>
  <r>
    <d v="2020-02-27T00:00:00"/>
    <s v="■動作品　送料無料　プリメインアンプ　マランツ　PM-15S1　marantz　中古■□000396"/>
    <m/>
    <x v="0"/>
    <n v="25000"/>
    <n v="3"/>
    <n v="2"/>
    <n v="60000"/>
    <m/>
    <m/>
    <m/>
    <m/>
    <m/>
    <m/>
    <m/>
    <m/>
    <m/>
    <m/>
    <m/>
    <m/>
    <m/>
    <n v="0"/>
    <s v="2020/2"/>
    <s v=""/>
    <x v="1"/>
  </r>
  <r>
    <d v="2020-02-27T00:00:00"/>
    <s v="■新品未開封 加湿 空気清浄機 プラズマクラスター シャープ KC-J50-W 2019年式 ホワイト系■000465"/>
    <s v="済"/>
    <x v="0"/>
    <n v="11000"/>
    <n v="3"/>
    <n v="2"/>
    <n v="18000"/>
    <n v="16000"/>
    <m/>
    <m/>
    <m/>
    <m/>
    <m/>
    <m/>
    <n v="18150"/>
    <n v="1500"/>
    <d v="2020-08-21T00:00:00"/>
    <d v="2020-07-13T00:00:00"/>
    <s v="簡単決算"/>
    <s v="ヨコタユウキ"/>
    <n v="19650"/>
    <s v="2020/2"/>
    <s v="2020/7"/>
    <x v="127"/>
  </r>
  <r>
    <d v="2020-02-27T00:00:00"/>
    <s v="■美品　アーネスト バキュームセット Qスリムタイプ Qコンテナー2個付き■□000362"/>
    <s v="済"/>
    <x v="7"/>
    <n v="550"/>
    <n v="3"/>
    <n v="2"/>
    <n v="3600"/>
    <m/>
    <m/>
    <m/>
    <m/>
    <m/>
    <m/>
    <m/>
    <n v="3960"/>
    <n v="1050"/>
    <d v="2020-04-22T00:00:00"/>
    <d v="2020-03-15T00:00:00"/>
    <s v="簡単決算"/>
    <s v="塩津尚子"/>
    <n v="5010"/>
    <s v="2020/2"/>
    <s v="2020/3"/>
    <x v="140"/>
  </r>
  <r>
    <d v="2020-02-27T00:00:00"/>
    <s v="■内装ドア用 取っ手 空錠 MP-210 組立品　ノダ　中古■□000317"/>
    <s v="済"/>
    <x v="7"/>
    <m/>
    <n v="3"/>
    <n v="2"/>
    <n v="3000"/>
    <m/>
    <m/>
    <m/>
    <m/>
    <m/>
    <m/>
    <m/>
    <n v="3300"/>
    <n v="750"/>
    <d v="2020-07-20T00:00:00"/>
    <d v="2020-06-23T00:00:00"/>
    <s v="簡単決済"/>
    <s v="朝比奈文也"/>
    <n v="4050"/>
    <s v="2020/2"/>
    <s v="2020/6"/>
    <x v="113"/>
  </r>
  <r>
    <d v="2020-02-27T00:00:00"/>
    <s v="■未使用 バス乾燥・暖房・換気システム 特定保守製品 MITUBISHI V-121BZ-BL (1部屋用) リモコン ケーブルセット　2010年製造■□000411"/>
    <s v="済"/>
    <x v="7"/>
    <n v="1100"/>
    <n v="3"/>
    <n v="2"/>
    <n v="12000"/>
    <m/>
    <m/>
    <m/>
    <m/>
    <m/>
    <m/>
    <m/>
    <n v="13200"/>
    <n v="2000"/>
    <d v="2020-05-21T00:00:00"/>
    <d v="2020-04-12T00:00:00"/>
    <s v="簡単決済"/>
    <s v="鈴木裕也"/>
    <n v="15200"/>
    <s v="2020/2"/>
    <s v="2020/4"/>
    <x v="56"/>
  </r>
  <r>
    <d v="2020-02-27T00:00:00"/>
    <s v="■送料無料 未使用 ルミノックス ネイビーシールズ シリーズ3050/3950 ダイバーズウォッチ ホワイトアウト メンズ 腕時計■□"/>
    <m/>
    <x v="3"/>
    <n v="15000"/>
    <n v="2"/>
    <n v="3"/>
    <n v="30000"/>
    <n v="25000"/>
    <m/>
    <m/>
    <m/>
    <m/>
    <m/>
    <m/>
    <m/>
    <m/>
    <m/>
    <m/>
    <m/>
    <m/>
    <n v="0"/>
    <s v="2020/2"/>
    <s v=""/>
    <x v="1"/>
  </r>
  <r>
    <d v="2020-02-27T00:00:00"/>
    <s v="■DVD　魔法使いの嫁　星待つひと　前・中・後編　3枚セット　ケース付き　中古■□000337"/>
    <m/>
    <x v="1"/>
    <n v="880"/>
    <n v="3"/>
    <n v="2"/>
    <n v="3500"/>
    <m/>
    <m/>
    <m/>
    <m/>
    <m/>
    <m/>
    <m/>
    <m/>
    <m/>
    <m/>
    <m/>
    <m/>
    <m/>
    <n v="0"/>
    <s v="2020/2"/>
    <s v=""/>
    <x v="1"/>
  </r>
  <r>
    <d v="2020-02-27T00:00:00"/>
    <s v="■ソケットレンチセット　TONE　トネ　750M　ラチェットハンドル：12.7　ソケット：8～27㎜　中古■□000454"/>
    <s v="済"/>
    <x v="8"/>
    <m/>
    <n v="3"/>
    <n v="2"/>
    <n v="7000"/>
    <m/>
    <m/>
    <m/>
    <m/>
    <m/>
    <m/>
    <m/>
    <n v="7700"/>
    <n v="750"/>
    <d v="2020-04-22T00:00:00"/>
    <d v="2020-03-12T00:00:00"/>
    <s v="簡単決算"/>
    <s v="河尻　博文"/>
    <n v="8450"/>
    <s v="2020/2"/>
    <s v="2020/3"/>
    <x v="66"/>
  </r>
  <r>
    <d v="2020-02-28T00:00:00"/>
    <s v="■美品 GUCCI トートバッグ GGキャンバス 353119 BREE ブリー ハンドバッグ USED■□000455"/>
    <m/>
    <x v="5"/>
    <n v="36300"/>
    <n v="2"/>
    <n v="3"/>
    <n v="45000"/>
    <n v="42000"/>
    <n v="40000"/>
    <m/>
    <m/>
    <m/>
    <m/>
    <m/>
    <m/>
    <m/>
    <m/>
    <m/>
    <m/>
    <m/>
    <n v="0"/>
    <s v="2020/2"/>
    <s v=""/>
    <x v="1"/>
  </r>
  <r>
    <d v="2020-02-28T00:00:00"/>
    <s v="■未使用　ヘッドライト　LED　HEAD　LICHT　BRISTAR　H4■□000371"/>
    <s v="取り下げ"/>
    <x v="11"/>
    <n v="3600"/>
    <n v="3"/>
    <n v="2"/>
    <n v="5500"/>
    <m/>
    <m/>
    <m/>
    <m/>
    <m/>
    <m/>
    <m/>
    <m/>
    <m/>
    <m/>
    <m/>
    <m/>
    <m/>
    <n v="0"/>
    <s v="2020/2"/>
    <s v=""/>
    <x v="1"/>
  </r>
  <r>
    <d v="2020-02-28T00:00:00"/>
    <s v="■ふとん乾燥機　カラリエ　FK-JN1　IRIS　OHYAMA　2016年製　中古■□000477"/>
    <m/>
    <x v="0"/>
    <n v="200"/>
    <n v="3"/>
    <n v="2"/>
    <n v="5500"/>
    <m/>
    <m/>
    <m/>
    <m/>
    <m/>
    <m/>
    <m/>
    <m/>
    <m/>
    <m/>
    <m/>
    <m/>
    <m/>
    <n v="0"/>
    <s v="2020/2"/>
    <s v=""/>
    <x v="1"/>
  </r>
  <r>
    <d v="2020-02-29T00:00:00"/>
    <s v="■送料無料 測量機器 計測機器 デジタルクリノメーター ＥＣⅡ  ハグロフ 高度角 樹高測定 軽量５０ｇ 中古■□000323"/>
    <s v="済"/>
    <x v="8"/>
    <n v="1000"/>
    <n v="3"/>
    <n v="2"/>
    <n v="11000"/>
    <m/>
    <m/>
    <m/>
    <m/>
    <m/>
    <m/>
    <m/>
    <n v="12100"/>
    <n v="0"/>
    <d v="2020-04-22T00:00:00"/>
    <d v="2020-03-30T00:00:00"/>
    <s v="簡単決済"/>
    <s v="💤"/>
    <n v="12100"/>
    <s v="2020/2"/>
    <s v="2020/3"/>
    <x v="46"/>
  </r>
  <r>
    <d v="2020-02-28T00:00:00"/>
    <s v="■未使用　ふとん乾燥機　HITACHI　日立　HFK-SD20　リコール対応済み　2015年製■□000469"/>
    <s v="済"/>
    <x v="0"/>
    <n v="880"/>
    <n v="3"/>
    <n v="2"/>
    <n v="3500"/>
    <m/>
    <m/>
    <m/>
    <m/>
    <m/>
    <m/>
    <m/>
    <n v="3850"/>
    <n v="1300"/>
    <d v="2020-05-21T00:00:00"/>
    <d v="2020-04-09T00:00:00"/>
    <s v="簡単決済"/>
    <s v="安部優里"/>
    <n v="5150"/>
    <s v="2020/2"/>
    <s v="2020/4"/>
    <x v="71"/>
  </r>
  <r>
    <d v="2020-02-28T00:00:00"/>
    <s v="■グライコ　ヤマハ　Q2031　グラフィックイコライザー　中古■□000414"/>
    <s v="済"/>
    <x v="10"/>
    <m/>
    <n v="3"/>
    <n v="2"/>
    <n v="4000"/>
    <m/>
    <m/>
    <m/>
    <m/>
    <m/>
    <m/>
    <m/>
    <n v="4400"/>
    <n v="1500"/>
    <d v="2020-04-22T00:00:00"/>
    <d v="2020-03-08T00:00:00"/>
    <s v="簡単決済"/>
    <s v="小久保幸広"/>
    <n v="5900"/>
    <s v="2020/2"/>
    <s v="2020/3"/>
    <x v="48"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x v="1"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x v="1"/>
  </r>
  <r>
    <d v="2020-02-28T00:00:00"/>
    <s v="■フットマッサージ機 スライヴ メディカルブーツ MD-7700 フットマッサージャー 中古■□000466"/>
    <s v="済"/>
    <x v="0"/>
    <n v="500"/>
    <n v="2"/>
    <n v="3"/>
    <n v="5000"/>
    <m/>
    <m/>
    <m/>
    <m/>
    <m/>
    <m/>
    <m/>
    <n v="5775"/>
    <n v="0"/>
    <d v="2020-04-22T00:00:00"/>
    <d v="2020-03-07T00:00:00"/>
    <s v="簡単決済"/>
    <s v="古成輝子"/>
    <n v="5775"/>
    <s v="2020/2"/>
    <s v="2020/3"/>
    <x v="72"/>
  </r>
  <r>
    <d v="2020-02-01T00:00:00"/>
    <s v="■タッパ　日立工機　UT-8V　電子制御付　8㎜　未使用■□ "/>
    <s v="済"/>
    <x v="8"/>
    <n v="13000"/>
    <n v="2"/>
    <n v="3"/>
    <n v="22000"/>
    <m/>
    <m/>
    <m/>
    <m/>
    <m/>
    <m/>
    <m/>
    <n v="24200"/>
    <n v="1300"/>
    <d v="2020-03-23T00:00:00"/>
    <d v="2020-02-28T00:00:00"/>
    <s v="簡単決済"/>
    <s v="陳霖弘"/>
    <n v="25500"/>
    <s v="2020/2"/>
    <s v="2020/2"/>
    <x v="159"/>
  </r>
  <r>
    <d v="2020-03-02T00:00:00"/>
    <s v="■美品 ノースフェイス XL ザコーチジャケット NP22030 黒 The Coach Jacket USED ■□000435"/>
    <s v="店売り"/>
    <x v="3"/>
    <n v="3500"/>
    <n v="3"/>
    <n v="2"/>
    <n v="11000"/>
    <m/>
    <m/>
    <m/>
    <m/>
    <m/>
    <m/>
    <m/>
    <m/>
    <m/>
    <m/>
    <m/>
    <m/>
    <m/>
    <n v="0"/>
    <s v="2020/3"/>
    <s v=""/>
    <x v="1"/>
  </r>
  <r>
    <d v="2020-03-02T00:00:00"/>
    <s v="■スピーカー　マキタ　充電式スピーカ　MR200　ブラック　本体のみ　中古美品■□000297"/>
    <m/>
    <x v="0"/>
    <n v="2500"/>
    <n v="3"/>
    <n v="2"/>
    <n v="9000"/>
    <m/>
    <m/>
    <m/>
    <m/>
    <m/>
    <m/>
    <m/>
    <m/>
    <m/>
    <m/>
    <m/>
    <m/>
    <m/>
    <n v="0"/>
    <s v="2020/3"/>
    <s v=""/>
    <x v="1"/>
  </r>
  <r>
    <d v="2020-03-02T00:00:00"/>
    <s v="■送料無料　未使用　ディズニー　ぬいぐるみ　アンコールコレクション　ダッフィー・シェリーメイ・ジェラトーニ　ペンケース　4点■□0000412"/>
    <m/>
    <x v="1"/>
    <m/>
    <n v="3"/>
    <n v="2"/>
    <n v="6000"/>
    <m/>
    <m/>
    <m/>
    <m/>
    <m/>
    <m/>
    <m/>
    <m/>
    <m/>
    <m/>
    <m/>
    <m/>
    <m/>
    <n v="0"/>
    <s v="2020/3"/>
    <s v=""/>
    <x v="1"/>
  </r>
  <r>
    <d v="2020-03-02T00:00:00"/>
    <s v="■送料無料　未開封　ミニプレート　ディズニー　アナと雪の女王　オラフ　スノーギース　2016　3枚セット■□000338"/>
    <s v="済"/>
    <x v="7"/>
    <m/>
    <n v="3"/>
    <n v="2"/>
    <n v="2000"/>
    <m/>
    <m/>
    <m/>
    <m/>
    <m/>
    <m/>
    <m/>
    <n v="2200"/>
    <n v="0"/>
    <d v="2020-04-22T00:00:00"/>
    <d v="2020-03-15T00:00:00"/>
    <s v="簡単決済"/>
    <s v="齋藤浩明"/>
    <n v="2200"/>
    <s v="2020/3"/>
    <s v="2020/3"/>
    <x v="132"/>
  </r>
  <r>
    <d v="2020-03-02T00:00:00"/>
    <s v="■未使用　電気圧力鍋　かんたん電気圧力なべ　プレッシャーキングプロ　SC-30SA-J01　ショップジャパン■□000306"/>
    <s v="済"/>
    <x v="7"/>
    <n v="3000"/>
    <n v="3"/>
    <n v="2"/>
    <n v="10000"/>
    <m/>
    <m/>
    <m/>
    <m/>
    <m/>
    <m/>
    <m/>
    <n v="11000"/>
    <n v="1300"/>
    <d v="2020-04-22T00:00:00"/>
    <d v="2020-03-09T00:00:00"/>
    <s v="簡単決算"/>
    <s v="岩崎豊"/>
    <n v="12300"/>
    <s v="2020/3"/>
    <s v="2020/3"/>
    <x v="79"/>
  </r>
  <r>
    <d v="2020-03-02T00:00:00"/>
    <s v="■未使用　ジューサー　ショップジャパン　スタイルプラス　パワージューサー■□000330"/>
    <s v="済"/>
    <x v="0"/>
    <n v="2000"/>
    <n v="3"/>
    <n v="2"/>
    <n v="3300"/>
    <m/>
    <m/>
    <m/>
    <m/>
    <m/>
    <m/>
    <m/>
    <n v="3630"/>
    <n v="1500"/>
    <d v="2020-06-23T00:00:00"/>
    <d v="2020-05-14T00:00:00"/>
    <s v="簡単決算"/>
    <s v="長田重治"/>
    <n v="5130"/>
    <s v="2020/3"/>
    <s v="2020/5"/>
    <x v="151"/>
  </r>
  <r>
    <d v="2020-03-03T00:00:00"/>
    <s v="■チケット　ユニバーサルスタジオジャパン　ギフト・パス　チケット　大人　2枚　2020．08．31まで■□000316"/>
    <s v="済"/>
    <x v="13"/>
    <n v="9000"/>
    <n v="3"/>
    <n v="2"/>
    <n v="17500"/>
    <m/>
    <m/>
    <m/>
    <m/>
    <m/>
    <m/>
    <m/>
    <n v="17500"/>
    <n v="404"/>
    <d v="2020-04-22T00:00:00"/>
    <d v="2020-03-08T00:00:00"/>
    <s v="簡単決済"/>
    <s v="矢光飛鳥"/>
    <n v="17904"/>
    <s v="2020/3"/>
    <s v="2020/3"/>
    <x v="59"/>
  </r>
  <r>
    <d v="2020-03-03T00:00:00"/>
    <s v="■未使用　VISA　ギフトカード　6000円　1枚　有効期限　2022年02月■□000395"/>
    <s v="済"/>
    <x v="13"/>
    <n v="4800"/>
    <n v="3"/>
    <n v="2"/>
    <n v="6000"/>
    <n v="5900"/>
    <m/>
    <m/>
    <m/>
    <m/>
    <m/>
    <m/>
    <n v="5900"/>
    <n v="404"/>
    <d v="2020-09-23T00:00:00"/>
    <d v="2020-08-07T00:00:00"/>
    <s v="簡単決済"/>
    <s v="太田克也"/>
    <n v="6304"/>
    <s v="2020/3"/>
    <s v="2020/8"/>
    <x v="106"/>
  </r>
  <r>
    <d v="2020-03-03T00:00:00"/>
    <s v="■送料無料　未開封　ポスト　TOEX　フラット横型ポスト　8　KKA10　SC　シャイングレー　LIXIL　前入れ前出し　プッシュ錠付き■□000351"/>
    <s v="済"/>
    <x v="7"/>
    <n v="2000"/>
    <n v="3"/>
    <n v="2"/>
    <n v="8000"/>
    <m/>
    <m/>
    <m/>
    <m/>
    <m/>
    <m/>
    <m/>
    <n v="8800"/>
    <n v="0"/>
    <d v="2020-04-22T00:00:00"/>
    <d v="2020-03-11T00:00:00"/>
    <s v="簡単決済"/>
    <s v="佐宗輝倫"/>
    <n v="8800"/>
    <s v="2020/3"/>
    <s v="2020/3"/>
    <x v="72"/>
  </r>
  <r>
    <d v="2020-03-01T00:00:00"/>
    <s v="■送料無料 美品 KTC デジラチェ メモルク トルクレンチ GED135-R4-U 中古■□000344"/>
    <m/>
    <x v="8"/>
    <m/>
    <n v="2"/>
    <n v="3"/>
    <n v="100000"/>
    <m/>
    <m/>
    <m/>
    <m/>
    <m/>
    <m/>
    <m/>
    <m/>
    <m/>
    <m/>
    <m/>
    <m/>
    <m/>
    <n v="0"/>
    <s v="2020/3"/>
    <s v=""/>
    <x v="1"/>
  </r>
  <r>
    <d v="2020-03-02T00:00:00"/>
    <s v="■座椅子 18脚セット 和家具 中古■□-S00416"/>
    <m/>
    <x v="12"/>
    <n v="0"/>
    <n v="2"/>
    <n v="3"/>
    <n v="9000"/>
    <m/>
    <m/>
    <m/>
    <m/>
    <m/>
    <m/>
    <m/>
    <m/>
    <m/>
    <m/>
    <m/>
    <m/>
    <m/>
    <n v="0"/>
    <s v="2020/3"/>
    <s v=""/>
    <x v="1"/>
  </r>
  <r>
    <d v="2020-03-02T00:00:00"/>
    <s v="■座椅子 15脚セット 和家具 中古■□-S00478"/>
    <m/>
    <x v="12"/>
    <n v="0"/>
    <n v="2"/>
    <n v="3"/>
    <n v="7500"/>
    <m/>
    <m/>
    <m/>
    <m/>
    <m/>
    <m/>
    <m/>
    <n v="8250"/>
    <n v="7000"/>
    <d v="2020-04-22T00:00:00"/>
    <d v="2020-03-24T00:00:00"/>
    <s v="簡単決済"/>
    <s v="内藤欽博"/>
    <n v="15250"/>
    <s v="2020/3"/>
    <s v="2020/3"/>
    <x v="90"/>
  </r>
  <r>
    <d v="2020-03-02T00:00:00"/>
    <s v="■家入レオグッズ 4点 Tシャツ DUO セブンネット限定 L / FC限定 M / デニムストラップ付スマホリング / トートバッグ 未開封■□000406"/>
    <s v="済"/>
    <x v="3"/>
    <m/>
    <n v="2"/>
    <n v="3"/>
    <n v="10000"/>
    <n v="8000"/>
    <m/>
    <m/>
    <m/>
    <m/>
    <m/>
    <m/>
    <n v="8800"/>
    <n v="0"/>
    <d v="2020-08-21T00:00:00"/>
    <d v="2020-07-02T00:00:00"/>
    <s v="簡単決済"/>
    <s v="坂井有貴"/>
    <n v="8800"/>
    <s v="2020/3"/>
    <s v="2020/7"/>
    <x v="196"/>
  </r>
  <r>
    <d v="2020-03-02T00:00:00"/>
    <s v="■A.A.Weinman　ブロンズ像　夜を下る天使　Descending Night　ウェインマン　■□S-000418"/>
    <s v="済"/>
    <x v="4"/>
    <m/>
    <n v="2"/>
    <n v="5"/>
    <n v="30000"/>
    <m/>
    <m/>
    <m/>
    <m/>
    <m/>
    <m/>
    <m/>
    <n v="33000"/>
    <n v="2970"/>
    <d v="2020-04-22T00:00:00"/>
    <d v="2020-03-09T00:00:00"/>
    <s v="簡単決算"/>
    <s v="島田一良"/>
    <n v="35970"/>
    <s v="2020/3"/>
    <s v="2020/3"/>
    <x v="79"/>
  </r>
  <r>
    <d v="2020-03-03T00:00:00"/>
    <s v="■3段キャビネット　USMハラ―　3段　1列　黒　キャスター付き　中古■□S-000407"/>
    <s v="済"/>
    <x v="12"/>
    <n v="3000"/>
    <n v="2"/>
    <n v="3"/>
    <n v="50000"/>
    <m/>
    <m/>
    <m/>
    <m/>
    <m/>
    <m/>
    <m/>
    <n v="55000"/>
    <n v="4510"/>
    <d v="2020-04-22T00:00:00"/>
    <d v="2020-03-24T00:00:00"/>
    <s v="簡単決済"/>
    <s v="榊原栄治"/>
    <n v="59510"/>
    <s v="2020/3"/>
    <s v="2020/3"/>
    <x v="77"/>
  </r>
  <r>
    <d v="2020-03-03T00:00:00"/>
    <s v="■送料無料　未使用品　Nintedo　Switch　Lite ターコイズ■□000319"/>
    <s v="店売り"/>
    <x v="1"/>
    <n v="13200"/>
    <n v="2"/>
    <n v="3"/>
    <n v="19000"/>
    <m/>
    <m/>
    <m/>
    <m/>
    <m/>
    <m/>
    <m/>
    <m/>
    <m/>
    <m/>
    <m/>
    <m/>
    <m/>
    <n v="0"/>
    <s v="2020/3"/>
    <s v=""/>
    <x v="1"/>
  </r>
  <r>
    <d v="2020-03-03T00:00:00"/>
    <s v="■ピューター 花瓶 全12点 ロイヤルセランゴール 2点 セランゴール 3点 その他 7点 中古■□000443"/>
    <s v="店売り"/>
    <x v="4"/>
    <n v="3000"/>
    <n v="2"/>
    <n v="7"/>
    <n v="15000"/>
    <m/>
    <m/>
    <m/>
    <m/>
    <m/>
    <m/>
    <m/>
    <m/>
    <m/>
    <m/>
    <m/>
    <m/>
    <m/>
    <n v="0"/>
    <s v="2020/3"/>
    <s v=""/>
    <x v="1"/>
  </r>
  <r>
    <d v="2020-03-03T00:00:00"/>
    <s v="■ガラス細工　インコ　置物　イタリア製　■□000428"/>
    <m/>
    <x v="4"/>
    <n v="500"/>
    <n v="2"/>
    <n v="3"/>
    <n v="40000"/>
    <m/>
    <m/>
    <m/>
    <m/>
    <m/>
    <m/>
    <m/>
    <m/>
    <m/>
    <m/>
    <m/>
    <m/>
    <m/>
    <n v="0"/>
    <s v="2020/3"/>
    <s v=""/>
    <x v="1"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x v="1"/>
  </r>
  <r>
    <d v="2020-03-03T00:00:00"/>
    <s v="■送料無料　未使用　プレート　ロイヤルコペンハーゲン　イヤープレート　2013年版■□000366"/>
    <s v="済"/>
    <x v="7"/>
    <m/>
    <n v="3"/>
    <n v="2"/>
    <n v="4000"/>
    <m/>
    <m/>
    <m/>
    <m/>
    <m/>
    <m/>
    <m/>
    <n v="4400"/>
    <n v="0"/>
    <d v="2020-04-22T00:00:00"/>
    <d v="2020-03-11T00:00:00"/>
    <s v="簡単決済"/>
    <s v="北澤雅之"/>
    <n v="4400"/>
    <s v="2020/3"/>
    <s v="2020/3"/>
    <x v="72"/>
  </r>
  <r>
    <d v="2020-03-03T00:00:00"/>
    <s v="■送料無料　未使用　プレート　ロイヤルコペンハーゲン　イヤープレ　2011年版■□000315"/>
    <s v="済"/>
    <x v="7"/>
    <m/>
    <n v="3"/>
    <n v="2"/>
    <n v="6000"/>
    <m/>
    <m/>
    <m/>
    <m/>
    <m/>
    <m/>
    <m/>
    <n v="6600"/>
    <n v="0"/>
    <d v="2020-05-21T00:00:00"/>
    <d v="2020-04-09T00:00:00"/>
    <s v="簡単決済"/>
    <s v="大久保育美"/>
    <n v="6600"/>
    <s v="2020/3"/>
    <s v="2020/4"/>
    <x v="96"/>
  </r>
  <r>
    <d v="2020-03-03T00:00:00"/>
    <s v="■送料無料　未使用　プレート　ロイヤルコペンハーゲン　イヤープレート　2015年版■□000427"/>
    <s v="済"/>
    <x v="7"/>
    <m/>
    <n v="3"/>
    <n v="2"/>
    <n v="10000"/>
    <m/>
    <m/>
    <m/>
    <m/>
    <m/>
    <m/>
    <m/>
    <n v="11000"/>
    <n v="0"/>
    <d v="2020-04-22T00:00:00"/>
    <d v="2020-03-07T00:00:00"/>
    <s v="簡単決済"/>
    <s v="内田美保"/>
    <n v="11000"/>
    <s v="2020/3"/>
    <s v="2020/3"/>
    <x v="62"/>
  </r>
  <r>
    <d v="2020-03-03T00:00:00"/>
    <s v="■送料無料　未使用　プレート　ロイヤルコペンハーゲン　イヤープレート　2014年版■□000394"/>
    <s v="済"/>
    <x v="7"/>
    <m/>
    <n v="3"/>
    <n v="2"/>
    <n v="4750"/>
    <m/>
    <m/>
    <m/>
    <m/>
    <m/>
    <m/>
    <m/>
    <n v="5225"/>
    <n v="0"/>
    <d v="2020-04-22T00:00:00"/>
    <d v="2020-03-07T00:00:00"/>
    <s v="簡単決済"/>
    <s v="内田美保"/>
    <n v="5225"/>
    <s v="2020/3"/>
    <s v="2020/3"/>
    <x v="62"/>
  </r>
  <r>
    <d v="2020-03-03T00:00:00"/>
    <s v="■送料無料　未使用　プレート　ロイヤルコペンハーゲン　イヤープレート　2017年版■□000426"/>
    <s v="済"/>
    <x v="7"/>
    <m/>
    <n v="3"/>
    <n v="2"/>
    <n v="6550"/>
    <m/>
    <m/>
    <m/>
    <m/>
    <m/>
    <m/>
    <m/>
    <n v="7205"/>
    <n v="0"/>
    <d v="2020-04-22T00:00:00"/>
    <d v="2020-03-28T00:00:00"/>
    <s v="簡単決済"/>
    <s v="樫又雅弘"/>
    <n v="7205"/>
    <s v="2020/3"/>
    <s v="2020/3"/>
    <x v="110"/>
  </r>
  <r>
    <d v="2020-03-04T00:00:00"/>
    <s v="■AVアンプ　YAMAHA　DSP　7.1ch　AVアンプ　DSP-AX1400　中古■□000321"/>
    <s v="済"/>
    <x v="0"/>
    <n v="1500"/>
    <n v="3"/>
    <n v="2"/>
    <n v="5000"/>
    <m/>
    <m/>
    <m/>
    <m/>
    <m/>
    <m/>
    <m/>
    <n v="5500"/>
    <n v="1500"/>
    <d v="2020-04-22T00:00:00"/>
    <d v="2020-03-29T00:00:00"/>
    <s v="簡単決済"/>
    <s v="竹折健二"/>
    <n v="7000"/>
    <s v="2020/3"/>
    <s v="2020/3"/>
    <x v="110"/>
  </r>
  <r>
    <d v="2020-03-04T00:00:00"/>
    <s v="■送料無料　サブウーファーシステム　YAMAHA　QD-Bass　サブウーファー　YST-SW315　中古■□000424"/>
    <s v="済"/>
    <x v="0"/>
    <n v="2000"/>
    <n v="3"/>
    <n v="2"/>
    <n v="18000"/>
    <m/>
    <m/>
    <m/>
    <m/>
    <m/>
    <m/>
    <m/>
    <n v="19800"/>
    <n v="0"/>
    <d v="2020-04-22T00:00:00"/>
    <d v="2020-04-02T00:00:00"/>
    <s v="簡単決済"/>
    <s v="山本健二"/>
    <n v="19800"/>
    <s v="2020/3"/>
    <s v="2020/4"/>
    <x v="91"/>
  </r>
  <r>
    <d v="2020-03-03T00:00:00"/>
    <s v="■セグウェイ ドリフトW1 バランスボード SEGWAY 中古■□000471"/>
    <s v="済"/>
    <x v="1"/>
    <n v="8000"/>
    <n v="2"/>
    <n v="3"/>
    <n v="23000"/>
    <m/>
    <m/>
    <m/>
    <m/>
    <m/>
    <m/>
    <m/>
    <n v="25300"/>
    <n v="0"/>
    <d v="2020-04-22T00:00:00"/>
    <d v="2020-03-20T00:00:00"/>
    <s v="簡単決済"/>
    <s v="久保田貴大"/>
    <n v="25300"/>
    <s v="2020/3"/>
    <s v="2020/3"/>
    <x v="140"/>
  </r>
  <r>
    <d v="2020-03-03T00:00:00"/>
    <s v="■ACインパクトドライバ シンコー SAI-635 中古■□000457"/>
    <s v="済"/>
    <x v="8"/>
    <n v="1650"/>
    <n v="2"/>
    <n v="3"/>
    <n v="5000"/>
    <m/>
    <m/>
    <m/>
    <m/>
    <m/>
    <m/>
    <m/>
    <n v="5500"/>
    <n v="0"/>
    <d v="2020-04-22T00:00:00"/>
    <d v="2020-03-20T00:00:00"/>
    <s v="簡単決済"/>
    <s v="青野英吐"/>
    <n v="5500"/>
    <s v="2020/3"/>
    <s v="2020/3"/>
    <x v="140"/>
  </r>
  <r>
    <d v="2020-03-03T00:00:00"/>
    <s v="■RYOBI 水中汚物ポンプ RMX-4000 付属品欠品 水中ポンプ リョービ 中古■□000472"/>
    <s v="店売り"/>
    <x v="8"/>
    <n v="300"/>
    <n v="2"/>
    <n v="3"/>
    <n v="14000"/>
    <m/>
    <m/>
    <m/>
    <m/>
    <m/>
    <m/>
    <m/>
    <m/>
    <m/>
    <m/>
    <m/>
    <m/>
    <m/>
    <n v="0"/>
    <s v="2020/3"/>
    <s v=""/>
    <x v="1"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x v="1"/>
  </r>
  <r>
    <d v="2020-03-03T00:00:00"/>
    <s v="■アンティーク ランプ テーブルランプ 女性像 インテリア 中古■□000309"/>
    <m/>
    <x v="7"/>
    <n v="500"/>
    <n v="2"/>
    <n v="3"/>
    <n v="18000"/>
    <m/>
    <m/>
    <m/>
    <m/>
    <m/>
    <m/>
    <m/>
    <m/>
    <m/>
    <m/>
    <m/>
    <m/>
    <m/>
    <n v="0"/>
    <s v="2020/3"/>
    <s v=""/>
    <x v="1"/>
  </r>
  <r>
    <d v="2020-03-04T00:00:00"/>
    <s v="■Canon デジタル一眼レフカメラ EOS Kiss X9 レンズキット 中古■□000372"/>
    <s v="済"/>
    <x v="2"/>
    <n v="22000"/>
    <n v="2"/>
    <n v="3"/>
    <n v="40000"/>
    <m/>
    <m/>
    <m/>
    <m/>
    <m/>
    <m/>
    <m/>
    <n v="44000"/>
    <n v="0"/>
    <d v="2020-06-23T00:00:00"/>
    <d v="2020-05-29T00:00:00"/>
    <s v="簡単決済"/>
    <s v="白砂和輝"/>
    <n v="44000"/>
    <s v="2020/3"/>
    <s v="2020/5"/>
    <x v="197"/>
  </r>
  <r>
    <d v="2020-03-05T00:00:00"/>
    <s v="■送料無料　Zippo　Marlboro　マルボロ　カウボーイ　中古■□000331"/>
    <m/>
    <x v="3"/>
    <m/>
    <n v="3"/>
    <n v="2"/>
    <n v="20000"/>
    <n v="18000"/>
    <m/>
    <m/>
    <m/>
    <m/>
    <m/>
    <m/>
    <m/>
    <m/>
    <m/>
    <m/>
    <m/>
    <m/>
    <n v="0"/>
    <s v="2020/3"/>
    <s v=""/>
    <x v="1"/>
  </r>
  <r>
    <d v="2020-03-05T00:00:00"/>
    <s v="■送料無料　ネックレス　グッチ　GG　インターロッキングG　ボーンチェーン　シルバー925　中古■□000268"/>
    <s v="店売り"/>
    <x v="5"/>
    <n v="3000"/>
    <n v="3"/>
    <n v="2"/>
    <n v="9800"/>
    <m/>
    <m/>
    <m/>
    <m/>
    <m/>
    <m/>
    <m/>
    <m/>
    <m/>
    <m/>
    <m/>
    <m/>
    <m/>
    <n v="0"/>
    <s v="2020/3"/>
    <s v=""/>
    <x v="1"/>
  </r>
  <r>
    <d v="2020-03-05T00:00:00"/>
    <s v="■未使用　バックビューカメラ　HCE-C1000D-W　(ダイレクト接続タイプ)　HDR　アルパイン製　ナビゲーション専用　ホワイト■□000434"/>
    <s v="済"/>
    <x v="11"/>
    <n v="4000"/>
    <n v="3"/>
    <n v="2"/>
    <n v="9000"/>
    <m/>
    <m/>
    <m/>
    <m/>
    <m/>
    <m/>
    <m/>
    <n v="9900"/>
    <n v="750"/>
    <d v="2020-04-22T00:00:00"/>
    <d v="2020-03-29T00:00:00"/>
    <s v="簡単決済"/>
    <s v="WORLD CARHAMAMATSU"/>
    <n v="10650"/>
    <s v="2020/3"/>
    <s v="2020/3"/>
    <x v="44"/>
  </r>
  <r>
    <d v="2019-11-01T00:00:00"/>
    <s v="■スナップオン　ソケット　ディープインパクト用　六角　214SIMFMYA　12本セット　中古■□"/>
    <s v="済"/>
    <x v="8"/>
    <m/>
    <m/>
    <m/>
    <n v="14000"/>
    <m/>
    <m/>
    <m/>
    <m/>
    <m/>
    <m/>
    <m/>
    <n v="15400"/>
    <n v="0"/>
    <d v="2020-04-22T00:00:00"/>
    <d v="2020-03-05T00:00:00"/>
    <s v="簡単決済"/>
    <s v="石橋慎二"/>
    <n v="15400"/>
    <s v="2019/11"/>
    <s v="2020/3"/>
    <x v="198"/>
  </r>
  <r>
    <d v="2020-03-06T00:00:00"/>
    <s v="■送料無料　ラウンドファスナー　長財布　ヴィヴィアン・ウエストウッド　黒　中古■□000305"/>
    <m/>
    <x v="5"/>
    <n v="4500"/>
    <n v="3"/>
    <n v="2"/>
    <n v="12300"/>
    <n v="9500"/>
    <m/>
    <m/>
    <m/>
    <m/>
    <m/>
    <m/>
    <m/>
    <m/>
    <m/>
    <m/>
    <m/>
    <m/>
    <n v="0"/>
    <s v="2020/3"/>
    <s v=""/>
    <x v="1"/>
  </r>
  <r>
    <d v="2020-03-07T00:00:00"/>
    <s v="■送料無料　文鎮　バカラ　クリスタルペーパーウェイト　ハート　置物　中古■□000436"/>
    <m/>
    <x v="5"/>
    <n v="750"/>
    <n v="3"/>
    <n v="2"/>
    <n v="8000"/>
    <m/>
    <m/>
    <m/>
    <m/>
    <m/>
    <m/>
    <m/>
    <m/>
    <m/>
    <m/>
    <m/>
    <m/>
    <m/>
    <n v="0"/>
    <s v="2020/3"/>
    <s v=""/>
    <x v="1"/>
  </r>
  <r>
    <d v="2020-03-08T00:00:00"/>
    <s v="■未使用　保管品　鉋　岩鉄　70m/m　台付き鉋■□000356"/>
    <s v="済"/>
    <x v="8"/>
    <m/>
    <n v="3"/>
    <n v="2"/>
    <n v="6000"/>
    <m/>
    <m/>
    <m/>
    <m/>
    <m/>
    <m/>
    <m/>
    <n v="6600"/>
    <n v="1050"/>
    <d v="2020-04-22T00:00:00"/>
    <d v="2020-03-22T00:00:00"/>
    <s v="簡単決済"/>
    <s v="大阪バイイー"/>
    <n v="7650"/>
    <s v="2020/3"/>
    <s v="2020/3"/>
    <x v="66"/>
  </r>
  <r>
    <d v="2020-03-08T00:00:00"/>
    <s v="■送料無料　未開封　Snap-on　205ANM　3/8　12-19㎜　フレアナット　クローフットレンチ　セット　スナップオン■□000332"/>
    <s v="済"/>
    <x v="8"/>
    <m/>
    <n v="3"/>
    <n v="2"/>
    <n v="14000"/>
    <m/>
    <m/>
    <m/>
    <m/>
    <m/>
    <m/>
    <m/>
    <n v="15400"/>
    <n v="0"/>
    <d v="2020-04-22T00:00:00"/>
    <d v="2020-03-20T00:00:00"/>
    <s v="簡単決済"/>
    <s v="古澤正光"/>
    <n v="15400"/>
    <s v="2020/3"/>
    <s v="2020/3"/>
    <x v="53"/>
  </r>
  <r>
    <d v="2020-03-08T00:00:00"/>
    <s v="■送料無料　未使用　充電式インパクトドライバ　18V　3.0Ah　TD149DRFXW　白　マキタ■□000320"/>
    <m/>
    <x v="8"/>
    <n v="20000"/>
    <n v="3"/>
    <n v="2"/>
    <n v="29500"/>
    <n v="28500"/>
    <m/>
    <m/>
    <m/>
    <m/>
    <m/>
    <m/>
    <m/>
    <m/>
    <m/>
    <m/>
    <m/>
    <m/>
    <n v="0"/>
    <s v="2020/3"/>
    <s v=""/>
    <x v="1"/>
  </r>
  <r>
    <d v="2020-03-08T00:00:00"/>
    <s v="■キャノン デジタル一眼レフカメラ EOS Kiss Digital X DS126151 レンズセット 中古■□000301"/>
    <s v="済"/>
    <x v="2"/>
    <n v="1200"/>
    <n v="2"/>
    <n v="3"/>
    <n v="10000"/>
    <m/>
    <m/>
    <m/>
    <m/>
    <m/>
    <m/>
    <m/>
    <n v="11000"/>
    <n v="0"/>
    <d v="2020-06-23T00:00:00"/>
    <d v="2020-05-15T00:00:00"/>
    <s v="簡単決済"/>
    <s v="安部信之"/>
    <n v="11000"/>
    <s v="2020/3"/>
    <s v="2020/5"/>
    <x v="137"/>
  </r>
  <r>
    <d v="2020-03-08T00:00:00"/>
    <s v="■送料無j料　花瓶 ゴールド　ピンク インテリア 雑貨 置物 中古■□000311"/>
    <s v="店売り"/>
    <x v="7"/>
    <n v="6000"/>
    <n v="2"/>
    <n v="3"/>
    <n v="12000"/>
    <n v="8000"/>
    <m/>
    <m/>
    <m/>
    <m/>
    <m/>
    <m/>
    <m/>
    <m/>
    <m/>
    <m/>
    <m/>
    <m/>
    <n v="0"/>
    <s v="2020/3"/>
    <s v=""/>
    <x v="1"/>
  </r>
  <r>
    <d v="2020-03-08T00:00:00"/>
    <s v="■新品未使用 ニンテンドースイッチ ライト Switch Lite グレー 任天堂 HDH-001■□000415"/>
    <m/>
    <x v="1"/>
    <n v="13000"/>
    <n v="2"/>
    <n v="3"/>
    <n v="21000"/>
    <m/>
    <m/>
    <m/>
    <m/>
    <m/>
    <m/>
    <m/>
    <m/>
    <m/>
    <m/>
    <m/>
    <m/>
    <m/>
    <n v="0"/>
    <s v="2020/3"/>
    <s v=""/>
    <x v="1"/>
  </r>
  <r>
    <d v="2020-03-08T00:00:00"/>
    <s v="■未使用未開封 GoPro HERO7 ホワイト CHDHB-601-FW ゴープロ■□000308"/>
    <s v="店売り"/>
    <x v="2"/>
    <n v="155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送料無料 未使用 マキタ 充電式インパクトドライバ TD171DGX 限定色フレッシュイエロー■□000456"/>
    <s v="店売り"/>
    <x v="8"/>
    <n v="30000"/>
    <n v="2"/>
    <n v="3"/>
    <n v="39000"/>
    <m/>
    <m/>
    <m/>
    <m/>
    <m/>
    <m/>
    <m/>
    <m/>
    <m/>
    <m/>
    <m/>
    <m/>
    <m/>
    <n v="0"/>
    <s v="2020/3"/>
    <s v=""/>
    <x v="1"/>
  </r>
  <r>
    <d v="2019-11-01T00:00:00"/>
    <s v="ｼｬﾈﾙ　ミニバック　パーティーバック　USED"/>
    <s v="済"/>
    <x v="5"/>
    <n v="31000"/>
    <m/>
    <m/>
    <m/>
    <m/>
    <m/>
    <m/>
    <m/>
    <m/>
    <m/>
    <m/>
    <n v="52800"/>
    <n v="0"/>
    <d v="2020-04-22T00:00:00"/>
    <d v="2020-03-07T00:00:00"/>
    <s v="簡単決済"/>
    <s v="横山征龍"/>
    <n v="52800"/>
    <s v="2019/11"/>
    <s v="2020/3"/>
    <x v="199"/>
  </r>
  <r>
    <d v="2020-01-30T00:00:00"/>
    <s v="ハーレーダビットソン　アフィニティメッシュ　ライディングジャケット"/>
    <s v="済"/>
    <x v="3"/>
    <n v="12000"/>
    <m/>
    <m/>
    <m/>
    <m/>
    <m/>
    <m/>
    <m/>
    <m/>
    <m/>
    <m/>
    <n v="20900"/>
    <n v="1300"/>
    <d v="2020-04-22T00:00:00"/>
    <d v="2020-03-07T00:00:00"/>
    <s v="簡単決済"/>
    <s v="高橋博幸"/>
    <n v="22200"/>
    <s v="2020/1"/>
    <s v="2020/3"/>
    <x v="96"/>
  </r>
  <r>
    <d v="2020-03-10T00:00:00"/>
    <s v="■未使用  ダイソン　ヒーター＆扇風機　dyson　hot＆cool　AM50　2013年販売　リコール対象外■□000464"/>
    <s v="済"/>
    <x v="0"/>
    <n v="5000"/>
    <n v="3"/>
    <n v="2"/>
    <n v="20000"/>
    <m/>
    <m/>
    <m/>
    <m/>
    <m/>
    <m/>
    <m/>
    <n v="18700"/>
    <n v="1500"/>
    <d v="2020-05-21T00:00:00"/>
    <d v="2020-04-30T00:00:00"/>
    <s v="簡単決済"/>
    <s v="高橋博史"/>
    <n v="20200"/>
    <s v="2020/3"/>
    <s v="2020/4"/>
    <x v="78"/>
  </r>
  <r>
    <d v="2020-03-08T00:00:00"/>
    <s v="■フェラーリ　F40　1987，1/18　burago　Ｇｏｌｄ　Collection　Made in ITALY　保管品　中古■□000381"/>
    <m/>
    <x v="1"/>
    <n v="1100"/>
    <n v="3"/>
    <n v="2"/>
    <n v="5000"/>
    <m/>
    <m/>
    <m/>
    <m/>
    <m/>
    <m/>
    <m/>
    <m/>
    <m/>
    <m/>
    <m/>
    <m/>
    <m/>
    <n v="0"/>
    <s v="2020/3"/>
    <s v=""/>
    <x v="1"/>
  </r>
  <r>
    <d v="2020-03-11T00:00:00"/>
    <s v="■送料無料　PRADA　プラダ　キーリング　キーホルダー　2PP042　黒　中古■□000380"/>
    <s v="済"/>
    <x v="5"/>
    <n v="4000"/>
    <n v="3"/>
    <n v="2"/>
    <n v="11000"/>
    <m/>
    <m/>
    <m/>
    <m/>
    <m/>
    <m/>
    <m/>
    <n v="12100"/>
    <n v="0"/>
    <d v="2020-06-23T00:00:00"/>
    <d v="2020-06-01T00:00:00"/>
    <s v="簡単決済"/>
    <s v="渡辺正人"/>
    <n v="12100"/>
    <s v="2020/3"/>
    <s v="2020/6"/>
    <x v="24"/>
  </r>
  <r>
    <d v="2020-03-08T00:00:00"/>
    <s v="■送料無料　スナップオン　Snap-on　エクステンションバー　PAKTY093　FXK11・8・6・4　4点セット　中古■□000387"/>
    <s v="済"/>
    <x v="8"/>
    <n v="1600"/>
    <n v="3"/>
    <n v="2"/>
    <n v="6000"/>
    <m/>
    <m/>
    <m/>
    <m/>
    <m/>
    <m/>
    <m/>
    <n v="6600"/>
    <n v="0"/>
    <d v="2020-05-21T00:00:00"/>
    <d v="2020-04-18T00:00:00"/>
    <s v="簡単決済"/>
    <s v="入江智樹"/>
    <n v="6600"/>
    <s v="2020/3"/>
    <s v="2020/4"/>
    <x v="71"/>
  </r>
  <r>
    <d v="2020-03-08T00:00:00"/>
    <s v="■アンティーク調　真鍮　回転式　砂時計　15分　インテリア　置物　■□000376"/>
    <m/>
    <x v="4"/>
    <n v="4500"/>
    <n v="2"/>
    <n v="3"/>
    <n v="24000"/>
    <m/>
    <m/>
    <m/>
    <m/>
    <m/>
    <m/>
    <m/>
    <m/>
    <m/>
    <m/>
    <m/>
    <m/>
    <m/>
    <n v="0"/>
    <s v="2020/3"/>
    <s v=""/>
    <x v="1"/>
  </r>
  <r>
    <d v="2020-03-08T00:00:00"/>
    <s v="■送料無料　木彫り　不動明王　60cm　仏像　仏教美術　■□000399"/>
    <s v="済"/>
    <x v="4"/>
    <n v="10000"/>
    <n v="2"/>
    <n v="3"/>
    <n v="34000"/>
    <m/>
    <m/>
    <m/>
    <m/>
    <m/>
    <m/>
    <m/>
    <n v="37400"/>
    <n v="0"/>
    <d v="2020-04-22T00:00:00"/>
    <d v="2020-03-25T00:00:00"/>
    <s v="簡単決済"/>
    <s v="川本進一"/>
    <n v="37400"/>
    <s v="2020/3"/>
    <s v="2020/3"/>
    <x v="140"/>
  </r>
  <r>
    <d v="2020-03-08T00:00:00"/>
    <s v="■木彫り 不動明王 70cm 仏像 仏教美術 ■□000333"/>
    <m/>
    <x v="4"/>
    <n v="17000"/>
    <n v="2"/>
    <n v="3"/>
    <n v="52000"/>
    <n v="45000"/>
    <m/>
    <m/>
    <m/>
    <m/>
    <m/>
    <m/>
    <m/>
    <m/>
    <m/>
    <m/>
    <m/>
    <m/>
    <n v="0"/>
    <s v="2020/3"/>
    <s v=""/>
    <x v="1"/>
  </r>
  <r>
    <d v="2020-03-08T00:00:00"/>
    <s v="■中古 XBOX ONE 1TB CALL OF DUTY ADVANCED WARFARE コール オブ デューティー アドバンスド・ウォーフェア■□000422"/>
    <m/>
    <x v="1"/>
    <n v="19800"/>
    <n v="2"/>
    <n v="3"/>
    <n v="20000"/>
    <m/>
    <m/>
    <m/>
    <m/>
    <m/>
    <m/>
    <m/>
    <m/>
    <m/>
    <m/>
    <m/>
    <m/>
    <m/>
    <n v="0"/>
    <s v="2020/3"/>
    <s v=""/>
    <x v="1"/>
  </r>
  <r>
    <d v="2020-03-08T00:00:00"/>
    <s v="■未使用 ちび菜 プレミアムZippo 6個セット 中森明菜 歌姫伝説 ジッポ■□000437"/>
    <s v="済"/>
    <x v="4"/>
    <n v="6600"/>
    <n v="2"/>
    <n v="3"/>
    <n v="50000"/>
    <m/>
    <m/>
    <m/>
    <m/>
    <m/>
    <m/>
    <m/>
    <n v="44000"/>
    <n v="0"/>
    <d v="2020-08-21T00:00:00"/>
    <d v="2020-07-27T00:00:00"/>
    <s v="簡単決済"/>
    <s v="坂田哲也"/>
    <n v="44000"/>
    <s v="2020/3"/>
    <s v="2020/7"/>
    <x v="200"/>
  </r>
  <r>
    <d v="2020-03-08T00:00:00"/>
    <s v="■SONY サイバーショット デジカメ DSC-HX10V 中古■□000334"/>
    <s v="済"/>
    <x v="2"/>
    <n v="800"/>
    <n v="2"/>
    <n v="3"/>
    <n v="5000"/>
    <m/>
    <m/>
    <m/>
    <m/>
    <m/>
    <m/>
    <m/>
    <n v="5500"/>
    <n v="0"/>
    <d v="2020-04-22T00:00:00"/>
    <d v="2020-03-15T00:00:00"/>
    <s v="簡単決算"/>
    <s v="酒出明敏"/>
    <n v="5500"/>
    <s v="2020/3"/>
    <s v="2020/3"/>
    <x v="79"/>
  </r>
  <r>
    <d v="2020-03-08T00:00:00"/>
    <s v="■送料無料 フェラーリ F2002 ミハエル・シューマッハ 1/18 ホットウィール 54626 未開封■□000391"/>
    <s v="済"/>
    <x v="1"/>
    <n v="1100"/>
    <n v="2"/>
    <n v="3"/>
    <n v="4000"/>
    <m/>
    <m/>
    <m/>
    <m/>
    <m/>
    <m/>
    <m/>
    <n v="4400"/>
    <n v="0"/>
    <d v="2020-08-21T00:00:00"/>
    <d v="2020-07-11T00:00:00"/>
    <s v="簡単決済"/>
    <s v="草薙佳雄"/>
    <n v="4400"/>
    <s v="2020/3"/>
    <s v="2020/7"/>
    <x v="198"/>
  </r>
  <r>
    <d v="2020-03-08T00:00:00"/>
    <s v="■送料無料 デビルメイクライ5 PS4 ソフト 中古■□000448"/>
    <m/>
    <x v="1"/>
    <m/>
    <n v="2"/>
    <n v="3"/>
    <n v="3300"/>
    <n v="3000"/>
    <m/>
    <m/>
    <m/>
    <m/>
    <m/>
    <m/>
    <m/>
    <m/>
    <m/>
    <m/>
    <m/>
    <m/>
    <n v="0"/>
    <s v="2020/3"/>
    <s v=""/>
    <x v="1"/>
  </r>
  <r>
    <d v="2020-03-08T00:00:00"/>
    <s v="■送料無料 メトロエクソダス PS4 ソフト 中古■□000324"/>
    <m/>
    <x v="1"/>
    <m/>
    <n v="2"/>
    <n v="3"/>
    <n v="2800"/>
    <n v="2500"/>
    <m/>
    <m/>
    <m/>
    <m/>
    <m/>
    <m/>
    <m/>
    <m/>
    <m/>
    <m/>
    <m/>
    <m/>
    <n v="0"/>
    <s v="2020/3"/>
    <s v=""/>
    <x v="1"/>
  </r>
  <r>
    <d v="2020-03-08T00:00:00"/>
    <s v="■送料無料 バイオハザードRE:2 Zver. PS4 ソフト 中古■□000392"/>
    <s v="済"/>
    <x v="1"/>
    <m/>
    <n v="2"/>
    <n v="3"/>
    <n v="3800"/>
    <n v="3300"/>
    <m/>
    <m/>
    <m/>
    <m/>
    <m/>
    <m/>
    <n v="3630"/>
    <n v="0"/>
    <d v="2020-06-23T00:00:00"/>
    <d v="2020-05-24T00:00:00"/>
    <s v="簡単決済"/>
    <s v="小杉文啓"/>
    <n v="3630"/>
    <s v="2020/3"/>
    <s v="2020/5"/>
    <x v="201"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x v="1"/>
  </r>
  <r>
    <d v="2020-03-11T00:00:00"/>
    <s v="■ルイヴィトン ポシェット アクセソワール M51980 Louis Vuitton USED■□000447"/>
    <s v="店売り"/>
    <x v="5"/>
    <n v="3300"/>
    <n v="2"/>
    <n v="3"/>
    <n v="20000"/>
    <m/>
    <m/>
    <m/>
    <m/>
    <m/>
    <m/>
    <m/>
    <m/>
    <m/>
    <m/>
    <m/>
    <m/>
    <m/>
    <n v="0"/>
    <s v="2020/3"/>
    <s v=""/>
    <x v="1"/>
  </r>
  <r>
    <d v="2020-02-01T00:00:00"/>
    <s v="■手巻き　懐中時計　ロンジン　LONGINES　ヘリテージポケットウォッチ　中古■"/>
    <s v="済"/>
    <x v="5"/>
    <n v="20000"/>
    <n v="2"/>
    <n v="3"/>
    <n v="32000"/>
    <m/>
    <m/>
    <m/>
    <m/>
    <m/>
    <m/>
    <m/>
    <n v="35200"/>
    <n v="750"/>
    <d v="2020-04-22T00:00:00"/>
    <d v="2020-03-08T00:00:00"/>
    <s v="簡単決済"/>
    <s v="合田圭四郎"/>
    <n v="35950"/>
    <s v="2020/2"/>
    <s v="2020/3"/>
    <x v="174"/>
  </r>
  <r>
    <d v="2020-02-01T00:00:00"/>
    <s v="■美品　スナップオン　SNAP-ON　3/8　フレックスヘッド　ラチェットレンチ　FF80■□000025"/>
    <s v="済"/>
    <x v="8"/>
    <n v="0"/>
    <n v="2"/>
    <n v="3"/>
    <n v="11000"/>
    <m/>
    <m/>
    <m/>
    <m/>
    <m/>
    <m/>
    <m/>
    <n v="11000"/>
    <n v="750"/>
    <d v="2020-04-22T00:00:00"/>
    <d v="2020-03-08T00:00:00"/>
    <s v="簡単決済"/>
    <s v="田中　聡"/>
    <n v="11750"/>
    <s v="2020/2"/>
    <s v="2020/3"/>
    <x v="174"/>
  </r>
  <r>
    <d v="2020-03-08T00:00:00"/>
    <s v="■ジブリ DVD もののけ姫 千と千尋の神隠し セット 中古■□000445"/>
    <s v="済"/>
    <x v="1"/>
    <n v="0"/>
    <n v="2"/>
    <n v="3"/>
    <n v="4000"/>
    <m/>
    <m/>
    <m/>
    <m/>
    <m/>
    <m/>
    <m/>
    <n v="6100"/>
    <n v="0"/>
    <d v="2020-04-22T00:00:00"/>
    <d v="2020-03-12T00:00:00"/>
    <s v="簡単決済"/>
    <s v="中武　ゆうた"/>
    <n v="6100"/>
    <s v="2020/3"/>
    <s v="2020/3"/>
    <x v="62"/>
  </r>
  <r>
    <d v="2020-02-13T00:00:00"/>
    <s v="■未使用 キャリーケース ピジョール 機内持込み適応サイズ キャリーバッグ PUJOLS トラベルケース■□CTNo-000262"/>
    <m/>
    <x v="14"/>
    <n v="3000"/>
    <n v="2"/>
    <n v="3"/>
    <n v="8000"/>
    <m/>
    <m/>
    <m/>
    <m/>
    <m/>
    <m/>
    <m/>
    <m/>
    <m/>
    <m/>
    <m/>
    <m/>
    <m/>
    <n v="0"/>
    <s v="2020/2"/>
    <s v=""/>
    <x v="1"/>
  </r>
  <r>
    <d v="2020-03-10T00:00:00"/>
    <s v="■送料無料 美品 Snap-on 310TWMYA 2/1 10-19mm (17,18mm欠品)フランクドライブ シャローソケット 8個セット■□000335"/>
    <s v="済"/>
    <x v="8"/>
    <m/>
    <n v="3"/>
    <n v="2"/>
    <n v="10000"/>
    <m/>
    <m/>
    <m/>
    <m/>
    <m/>
    <m/>
    <m/>
    <n v="11000"/>
    <n v="0"/>
    <d v="2020-09-23T00:00:00"/>
    <d v="2020-08-09T00:00:00"/>
    <s v="簡単決済"/>
    <s v="岩橋秀一"/>
    <n v="11000"/>
    <s v="2020/3"/>
    <s v="2020/8"/>
    <x v="133"/>
  </r>
  <r>
    <d v="2020-03-10T00:00:00"/>
    <s v="■美品 スナップオン Snap-on 3/8 フレックスヘッド ラチェットレンチ FF80■□000450"/>
    <s v="済"/>
    <x v="8"/>
    <m/>
    <n v="3"/>
    <n v="2"/>
    <n v="10000"/>
    <m/>
    <m/>
    <m/>
    <m/>
    <m/>
    <m/>
    <m/>
    <n v="11000"/>
    <n v="750"/>
    <d v="2020-07-20T00:00:00"/>
    <d v="2020-06-02T00:00:00"/>
    <s v="簡単決済"/>
    <s v="田村雄一"/>
    <n v="11750"/>
    <s v="2020/3"/>
    <s v="2020/6"/>
    <x v="61"/>
  </r>
  <r>
    <d v="2020-03-10T00:00:00"/>
    <s v="■送料無料 未使用 ルイヴィトン LOUIS VUITTON キーリング モノグラム エクリプス ポルトクレ・クロッシュ クレ M63620■□000390"/>
    <s v="済"/>
    <x v="5"/>
    <n v="20000"/>
    <n v="3"/>
    <n v="2"/>
    <n v="36000"/>
    <n v="34000"/>
    <m/>
    <m/>
    <m/>
    <m/>
    <m/>
    <m/>
    <n v="37400"/>
    <n v="0"/>
    <d v="2020-08-21T00:00:00"/>
    <d v="2020-07-17T00:00:00"/>
    <s v="簡単決済"/>
    <s v="小栗英樹"/>
    <n v="37400"/>
    <s v="2020/3"/>
    <s v="2020/7"/>
    <x v="134"/>
  </r>
  <r>
    <d v="2020-03-10T00:00:00"/>
    <s v="■送料無料　旅行券　1000円×12枚　12000円分　Ｎｔｏｕｒ旅行券　農協観光■□000369"/>
    <s v="済"/>
    <x v="13"/>
    <n v="7000"/>
    <n v="3"/>
    <n v="2"/>
    <n v="11500"/>
    <m/>
    <m/>
    <m/>
    <m/>
    <m/>
    <m/>
    <m/>
    <n v="11500"/>
    <n v="0"/>
    <d v="2020-04-22T00:00:00"/>
    <d v="2020-03-16T00:00:00"/>
    <s v="簡単決済"/>
    <s v="宮原さちこ"/>
    <n v="11500"/>
    <s v="2020/3"/>
    <s v="2020/3"/>
    <x v="58"/>
  </r>
  <r>
    <d v="2020-03-10T00:00:00"/>
    <s v="■送料無料　未来舎　POWER　TITE　FI-S703A　700W　DC-ACインバーター　DC24V　未使用■□000433"/>
    <s v="済"/>
    <x v="8"/>
    <n v="3300"/>
    <n v="3"/>
    <n v="2"/>
    <n v="16000"/>
    <m/>
    <m/>
    <m/>
    <m/>
    <m/>
    <m/>
    <m/>
    <n v="18150"/>
    <n v="0"/>
    <d v="2020-04-22T00:00:00"/>
    <d v="2020-03-15T00:00:00"/>
    <s v="簡単決済"/>
    <s v="大黒正実"/>
    <n v="18150"/>
    <s v="2020/3"/>
    <s v="2020/3"/>
    <x v="59"/>
  </r>
  <r>
    <d v="2020-03-10T00:00:00"/>
    <s v="■未使用　ラジコン　タイヨー　ラジカン　ランチア ストラトス ピレリ　1/32　未開封　保管品■□000379"/>
    <s v="済"/>
    <x v="1"/>
    <n v="100"/>
    <n v="3"/>
    <n v="2"/>
    <n v="4500"/>
    <m/>
    <m/>
    <m/>
    <m/>
    <m/>
    <m/>
    <m/>
    <n v="4950"/>
    <n v="1050"/>
    <d v="2020-04-22T00:00:00"/>
    <d v="2020-03-15T00:00:00"/>
    <s v="簡単決済"/>
    <s v="リュウ　シン"/>
    <n v="6000"/>
    <s v="2020/3"/>
    <s v="2020/3"/>
    <x v="59"/>
  </r>
  <r>
    <d v="2020-03-10T00:00:00"/>
    <s v="■送料無料 マランツ SA8005 SUPER AUDIO CD PLAYER CD USB DSD 再生対応 iPod/iPhone接続可能 ハイレゾ 中古■□000384"/>
    <s v="済"/>
    <x v="0"/>
    <n v="27000"/>
    <n v="2"/>
    <n v="3"/>
    <n v="60000"/>
    <n v="55000"/>
    <n v="5000"/>
    <m/>
    <m/>
    <m/>
    <m/>
    <m/>
    <n v="56100"/>
    <n v="0"/>
    <d v="2020-02-23T00:00:00"/>
    <d v="2020-05-18T00:00:00"/>
    <s v="簡単決済"/>
    <s v="林英樹"/>
    <n v="56100"/>
    <s v="2020/3"/>
    <s v="2020/5"/>
    <x v="31"/>
  </r>
  <r>
    <d v="2020-03-10T00:00:00"/>
    <s v="■競技専用エアソフトガン DESERT EAGL.50 A.E.MAXI 8mmBB弾 Marushin IMI社公認モデル 18歳以上 中古■□000374"/>
    <s v="済"/>
    <x v="1"/>
    <n v="2200"/>
    <n v="2"/>
    <n v="3"/>
    <n v="9000"/>
    <m/>
    <m/>
    <m/>
    <m/>
    <m/>
    <m/>
    <m/>
    <n v="9900"/>
    <n v="1300"/>
    <d v="2020-09-23T00:00:00"/>
    <d v="2020-08-10T00:00:00"/>
    <s v="簡単決済"/>
    <s v="内村友哉"/>
    <n v="11200"/>
    <s v="2020/3"/>
    <s v="2020/8"/>
    <x v="202"/>
  </r>
  <r>
    <d v="2020-03-10T00:00:00"/>
    <s v="■送料無料　ヤマハ　NS-10M　X　2本セット　2ウェイスピーカー　8オーム　中古■□000476"/>
    <s v="済"/>
    <x v="0"/>
    <n v="2000"/>
    <n v="2"/>
    <n v="3"/>
    <n v="16000"/>
    <m/>
    <m/>
    <m/>
    <m/>
    <m/>
    <m/>
    <m/>
    <n v="18150"/>
    <n v="0"/>
    <d v="2020-04-22T00:00:00"/>
    <d v="2020-03-14T00:00:00"/>
    <s v="簡単決算"/>
    <s v="合同会社TAKUMI武政良宏"/>
    <n v="18150"/>
    <s v="2020/3"/>
    <s v="2020/3"/>
    <x v="62"/>
  </r>
  <r>
    <d v="2020-03-10T00:00:00"/>
    <s v="■腕時計 Furbo design フルボデザイン F5012 自動巻き キーリング付き 中古■□000314"/>
    <m/>
    <x v="3"/>
    <n v="2000"/>
    <n v="3"/>
    <n v="2"/>
    <n v="10000"/>
    <n v="8000"/>
    <m/>
    <m/>
    <m/>
    <m/>
    <m/>
    <m/>
    <m/>
    <m/>
    <m/>
    <m/>
    <m/>
    <m/>
    <n v="0"/>
    <s v="2020/3"/>
    <s v=""/>
    <x v="1"/>
  </r>
  <r>
    <d v="2020-03-10T00:00:00"/>
    <s v="■財布　BARCOS　バルコス　ラウンドファスナー　長財布　グリーン系　中古■□000076"/>
    <s v="済"/>
    <x v="3"/>
    <n v="1650"/>
    <n v="3"/>
    <n v="2"/>
    <n v="5000"/>
    <n v="4000"/>
    <m/>
    <m/>
    <m/>
    <m/>
    <m/>
    <m/>
    <n v="4620"/>
    <n v="750"/>
    <d v="2020-06-23T00:00:00"/>
    <d v="2020-05-18T00:00:00"/>
    <s v="簡単決済"/>
    <s v="向井義実"/>
    <n v="5370"/>
    <s v="2020/3"/>
    <s v="2020/5"/>
    <x v="31"/>
  </r>
  <r>
    <d v="2020-03-10T00:00:00"/>
    <s v="■送料無料　LOUIS VUITTON　2折札入れ　ルイヴィトン　M60930　モノグラム　ポルト ビエ・9カルト クレディ　中古■□000453"/>
    <m/>
    <x v="3"/>
    <n v="7000"/>
    <n v="3"/>
    <n v="2"/>
    <n v="17800"/>
    <n v="15000"/>
    <m/>
    <m/>
    <m/>
    <m/>
    <m/>
    <m/>
    <m/>
    <m/>
    <m/>
    <m/>
    <m/>
    <m/>
    <n v="0"/>
    <s v="2020/3"/>
    <s v=""/>
    <x v="1"/>
  </r>
  <r>
    <d v="2020-03-10T00:00:00"/>
    <s v="■送料無料　掃除機　dyson　ダイソン　コードレスクリーナー　SV09　中古■□000417"/>
    <s v="店売り"/>
    <x v="0"/>
    <n v="5000"/>
    <n v="3"/>
    <n v="2"/>
    <n v="12000"/>
    <m/>
    <m/>
    <m/>
    <m/>
    <m/>
    <m/>
    <m/>
    <m/>
    <m/>
    <m/>
    <m/>
    <m/>
    <m/>
    <n v="0"/>
    <s v="2020/3"/>
    <s v=""/>
    <x v="1"/>
  </r>
  <r>
    <d v="2020-03-10T00:00:00"/>
    <s v="■送料無料 中古美品 DZT2011 DW6D1 2018年 DIESEL ON スマートウォッチ ディーゼルオン■□000386"/>
    <s v="済"/>
    <x v="3"/>
    <n v="14300"/>
    <n v="2"/>
    <n v="3"/>
    <n v="29000"/>
    <n v="26000"/>
    <n v="25000"/>
    <m/>
    <m/>
    <m/>
    <m/>
    <m/>
    <n v="27500"/>
    <n v="0"/>
    <d v="2020-07-20T00:00:00"/>
    <d v="2020-06-09T00:00:00"/>
    <s v="簡単決済"/>
    <s v="池田哲也"/>
    <n v="27500"/>
    <s v="2020/3"/>
    <s v="2020/6"/>
    <x v="203"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x v="1"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m/>
    <m/>
    <m/>
    <m/>
    <m/>
    <m/>
    <m/>
    <m/>
    <m/>
    <m/>
    <m/>
    <m/>
    <m/>
    <n v="0"/>
    <s v="2020/3"/>
    <s v=""/>
    <x v="1"/>
  </r>
  <r>
    <d v="2020-03-11T00:00:00"/>
    <s v="■マキタ 充電式 草刈機 ナイロンコード MUR141D 中古■□000462"/>
    <s v="店売り"/>
    <x v="8"/>
    <n v="3500"/>
    <n v="2"/>
    <n v="3"/>
    <n v="8800"/>
    <m/>
    <m/>
    <m/>
    <m/>
    <m/>
    <m/>
    <m/>
    <m/>
    <m/>
    <m/>
    <m/>
    <m/>
    <m/>
    <n v="0"/>
    <s v="2020/3"/>
    <s v=""/>
    <x v="1"/>
  </r>
  <r>
    <d v="2020-03-11T00:00:00"/>
    <s v="■送料無料 HITACHI サイクロン掃除機 2017年製 日立 サイクロンクリーナー CV-TS500 中古■□000600"/>
    <s v="店売り"/>
    <x v="0"/>
    <n v="2500"/>
    <n v="2"/>
    <n v="3"/>
    <n v="11000"/>
    <n v="9000"/>
    <m/>
    <m/>
    <m/>
    <m/>
    <m/>
    <m/>
    <m/>
    <m/>
    <m/>
    <m/>
    <m/>
    <m/>
    <n v="0"/>
    <s v="2020/3"/>
    <s v=""/>
    <x v="1"/>
  </r>
  <r>
    <d v="2020-03-12T00:00:00"/>
    <s v="■送料無料　加湿空気清浄機　プラズマクラスター7000　SHARP　シャープ　KC-30T6　2018年製　中古■□000588"/>
    <s v="済"/>
    <x v="0"/>
    <n v="2500"/>
    <n v="3"/>
    <n v="2"/>
    <n v="10000"/>
    <m/>
    <m/>
    <m/>
    <m/>
    <m/>
    <m/>
    <m/>
    <n v="11000"/>
    <n v="0"/>
    <d v="2020-04-22T00:00:00"/>
    <d v="2020-03-15T00:00:00"/>
    <s v="簡単決算"/>
    <s v="酒谷潤"/>
    <n v="11000"/>
    <s v="2020/3"/>
    <s v="2020/3"/>
    <x v="70"/>
  </r>
  <r>
    <d v="2020-03-12T00:00:00"/>
    <s v="■未使用　ミキサー　ジュース　ドリンク　ミックスジューサー　SURPEER■□000460"/>
    <m/>
    <x v="0"/>
    <n v="10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送料無料　消毒器　紫外線消毒器　ビューティーガレージ　KRS-989　中古■□000555_x000a_"/>
    <s v="済"/>
    <x v="9"/>
    <n v="500"/>
    <n v="3"/>
    <n v="2"/>
    <n v="6000"/>
    <m/>
    <m/>
    <m/>
    <m/>
    <m/>
    <m/>
    <m/>
    <n v="6600"/>
    <n v="0"/>
    <d v="2020-04-22T00:00:00"/>
    <d v="2020-03-28T00:00:00"/>
    <s v="簡単決済"/>
    <s v="河辺俊秀"/>
    <n v="6600"/>
    <s v="2020/3"/>
    <s v="2020/3"/>
    <x v="111"/>
  </r>
  <r>
    <d v="2020-03-12T00:00:00"/>
    <s v="■送料無料　庭木の玉造り・細枝の剪定　RYOBI　リョービ　ヘッジトリマ　HT-2110　二重絶縁　中古■□000458"/>
    <s v="店売り"/>
    <x v="8"/>
    <n v="1800"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未使用　充電式インパクトドライバ　18V　6.0Ah　マキタ　TD171DGXFC　限定色　フレッシュカッパー■□000486"/>
    <s v="済"/>
    <x v="8"/>
    <n v="32000"/>
    <n v="3"/>
    <n v="2"/>
    <n v="38500"/>
    <m/>
    <m/>
    <m/>
    <m/>
    <m/>
    <m/>
    <m/>
    <n v="40700"/>
    <n v="0"/>
    <d v="2020-09-23T00:00:00"/>
    <d v="2020-08-02T00:00:00"/>
    <s v="簡単決済"/>
    <s v="下平健"/>
    <n v="40700"/>
    <s v="2020/3"/>
    <s v="2020/8"/>
    <x v="105"/>
  </r>
  <r>
    <d v="2020-03-12T00:00:00"/>
    <s v="■未使用　保管品　ハーフムーン　リバーシブル　ギアレンチ　14×17mm　・S型リバーシブル　ギアレンチ　11×13mm　ライト精機■□000576_x000a_"/>
    <m/>
    <x v="8"/>
    <m/>
    <n v="3"/>
    <n v="2"/>
    <n v="5000"/>
    <m/>
    <m/>
    <m/>
    <m/>
    <m/>
    <m/>
    <m/>
    <m/>
    <m/>
    <m/>
    <m/>
    <m/>
    <m/>
    <n v="0"/>
    <s v="2020/3"/>
    <s v=""/>
    <x v="1"/>
  </r>
  <r>
    <d v="2020-03-12T00:00:00"/>
    <s v="■商品券　西武百貨店　額面　1万円■□000398"/>
    <s v="済"/>
    <x v="13"/>
    <n v="7000"/>
    <n v="3"/>
    <n v="2"/>
    <n v="9800"/>
    <m/>
    <m/>
    <m/>
    <m/>
    <m/>
    <m/>
    <m/>
    <n v="9800"/>
    <n v="0"/>
    <d v="2020-04-22T00:00:00"/>
    <d v="2020-03-18T00:00:00"/>
    <s v="簡単決算"/>
    <s v="中村隆広"/>
    <n v="9800"/>
    <s v="2020/3"/>
    <s v="2020/3"/>
    <x v="58"/>
  </r>
  <r>
    <d v="2020-03-12T00:00:00"/>
    <s v="■送料無料 ラジコン用エンジン OS MAX 45FSR 未使用品■□000567"/>
    <m/>
    <x v="1"/>
    <n v="3000"/>
    <n v="3"/>
    <n v="2"/>
    <n v="15000"/>
    <m/>
    <m/>
    <m/>
    <m/>
    <m/>
    <m/>
    <m/>
    <m/>
    <m/>
    <m/>
    <m/>
    <m/>
    <m/>
    <n v="0"/>
    <s v="2020/3"/>
    <s v=""/>
    <x v="1"/>
  </r>
  <r>
    <d v="2020-03-12T00:00:00"/>
    <s v="■送料無料 ギター用マルチエフェクター ZOOM GFX-3 動作品 中古■□000552"/>
    <m/>
    <x v="10"/>
    <n v="500"/>
    <n v="2"/>
    <n v="3"/>
    <n v="5000"/>
    <n v="4300"/>
    <m/>
    <m/>
    <m/>
    <m/>
    <m/>
    <m/>
    <m/>
    <m/>
    <m/>
    <m/>
    <m/>
    <m/>
    <n v="0"/>
    <s v="2020/3"/>
    <s v=""/>
    <x v="1"/>
  </r>
  <r>
    <d v="2020-03-12T00:00:00"/>
    <s v="■ヴィンテージ　マンドリン　ラファエレ・カラーチェ　Raffaele Calace &amp; Figlio  Anno 1926?　■□000570"/>
    <m/>
    <x v="10"/>
    <n v="1100"/>
    <n v="2"/>
    <n v="3"/>
    <n v="70000"/>
    <n v="50000"/>
    <n v="45000"/>
    <m/>
    <m/>
    <m/>
    <m/>
    <m/>
    <m/>
    <m/>
    <m/>
    <m/>
    <m/>
    <m/>
    <n v="0"/>
    <s v="2020/3"/>
    <s v=""/>
    <x v="1"/>
  </r>
  <r>
    <d v="2020-03-12T00:00:00"/>
    <s v="■送料無料 天使 置物 インテリア ガーデニング オーナメント ガーデンオブジェ 2個セット 中古■□000542"/>
    <s v="店売り"/>
    <x v="7"/>
    <n v="300"/>
    <n v="2"/>
    <n v="3"/>
    <n v="6000"/>
    <m/>
    <m/>
    <m/>
    <m/>
    <m/>
    <m/>
    <m/>
    <m/>
    <m/>
    <m/>
    <m/>
    <m/>
    <m/>
    <n v="0"/>
    <s v="2020/3"/>
    <s v=""/>
    <x v="1"/>
  </r>
  <r>
    <d v="2020-03-12T00:00:00"/>
    <s v="■一人掛け ソファ 花柄 シングルソファ 中古■□000589"/>
    <s v="済"/>
    <x v="12"/>
    <m/>
    <n v="2"/>
    <n v="3"/>
    <n v="5000"/>
    <m/>
    <m/>
    <m/>
    <m/>
    <m/>
    <m/>
    <m/>
    <n v="5500"/>
    <n v="11495"/>
    <d v="2020-07-12T00:00:00"/>
    <d v="2020-07-12T00:00:00"/>
    <s v="銀行振込"/>
    <s v="政香里沙"/>
    <n v="16995"/>
    <s v="2020/3"/>
    <s v="2020/7"/>
    <x v="196"/>
  </r>
  <r>
    <d v="2020-03-12T00:00:00"/>
    <s v="■フジ医療器 AS-LS1 ロースタイルマッサージチェア Bluetooth対応 スピーカー付き マッサージ機 中古■□000583"/>
    <s v="済"/>
    <x v="0"/>
    <n v="14000"/>
    <n v="2"/>
    <n v="3"/>
    <n v="40000"/>
    <m/>
    <m/>
    <m/>
    <m/>
    <m/>
    <m/>
    <m/>
    <n v="44000"/>
    <n v="0"/>
    <d v="2020-04-22T00:00:00"/>
    <d v="2020-03-29T00:00:00"/>
    <s v="簡単決済"/>
    <s v="守谷太志"/>
    <n v="44000"/>
    <s v="2020/3"/>
    <s v="2020/3"/>
    <x v="140"/>
  </r>
  <r>
    <d v="2020-03-12T00:00:00"/>
    <s v="■ファミリーメディカルチェアD.2 FMC-1800 マッサージチェア 中古■□000523"/>
    <s v="済"/>
    <x v="0"/>
    <n v="2000"/>
    <n v="2"/>
    <n v="3"/>
    <n v="30000"/>
    <m/>
    <m/>
    <m/>
    <m/>
    <m/>
    <m/>
    <m/>
    <n v="33000"/>
    <n v="22055"/>
    <d v="2020-07-20T00:00:00"/>
    <d v="2020-06-18T00:00:00"/>
    <s v="簡単決済"/>
    <s v="AutoStage.FACTORY"/>
    <n v="55055"/>
    <s v="2020/3"/>
    <s v="2020/6"/>
    <x v="100"/>
  </r>
  <r>
    <d v="2020-03-12T00:00:00"/>
    <s v="■送料無料 Hide Qposket prince -hide- メタリックカラーVer ノーマルカラーVer 2体セット 未開封■□000582"/>
    <m/>
    <x v="1"/>
    <n v="2000"/>
    <n v="3"/>
    <n v="2"/>
    <n v="16000"/>
    <n v="12000"/>
    <m/>
    <m/>
    <m/>
    <m/>
    <m/>
    <m/>
    <n v="13200"/>
    <n v="0"/>
    <d v="2020-04-22T00:00:00"/>
    <d v="2020-03-28T00:00:00"/>
    <s v="簡単決済"/>
    <s v="柏バイイー"/>
    <n v="13200"/>
    <s v="2020/3"/>
    <s v="2020/3"/>
    <x v="111"/>
  </r>
  <r>
    <d v="2020-03-12T00:00:00"/>
    <s v="■米津玄師 BOOTLEG ブート盤 CD＋ダミーレコード 初回限定 中古■□000577"/>
    <s v="済"/>
    <x v="1"/>
    <m/>
    <n v="2"/>
    <n v="3"/>
    <n v="4000"/>
    <m/>
    <m/>
    <m/>
    <m/>
    <m/>
    <m/>
    <m/>
    <n v="4400"/>
    <n v="0"/>
    <d v="2020-04-22T00:00:00"/>
    <d v="2020-03-22T00:00:00"/>
    <s v="簡単決済"/>
    <s v="宇根俊宏"/>
    <n v="4400"/>
    <s v="2020/3"/>
    <s v="2020/3"/>
    <x v="76"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x v="1"/>
  </r>
  <r>
    <d v="2020-03-15T00:00:00"/>
    <s v="■未使用　ヨーグルトメーカー　カスピ海　カスピラボ　HR-4873FJ■□000509"/>
    <s v="済"/>
    <x v="0"/>
    <n v="1100"/>
    <n v="3"/>
    <n v="2"/>
    <n v="3800"/>
    <m/>
    <m/>
    <m/>
    <m/>
    <m/>
    <m/>
    <m/>
    <n v="4180"/>
    <n v="1300"/>
    <d v="2020-09-23T00:00:00"/>
    <d v="2020-08-09T00:00:00"/>
    <s v="簡単決済"/>
    <s v="中川さおり"/>
    <n v="5480"/>
    <s v="2020/3"/>
    <s v="2020/8"/>
    <x v="55"/>
  </r>
  <r>
    <d v="2020-03-15T00:00:00"/>
    <s v="■送料無料　炊飯器　5.5合　IHジャー炊飯器　アイリスオーヤマ　IC50型　RC-IC50-W　中古■□000484"/>
    <s v="済"/>
    <x v="0"/>
    <n v="2750"/>
    <n v="3"/>
    <n v="2"/>
    <n v="8000"/>
    <m/>
    <m/>
    <m/>
    <m/>
    <m/>
    <m/>
    <m/>
    <n v="8250"/>
    <n v="0"/>
    <d v="2020-05-21T00:00:00"/>
    <d v="2020-04-19T00:00:00"/>
    <s v="簡単決済"/>
    <s v="平井紬香"/>
    <n v="8250"/>
    <s v="2020/3"/>
    <s v="2020/4"/>
    <x v="101"/>
  </r>
  <r>
    <d v="2020-03-15T00:00:00"/>
    <s v="■送料無料　掃除機　Dibea　ディベラ　F20　MAX　充電・壁掛け式　コードレス掃除機■□000597"/>
    <s v="済"/>
    <x v="0"/>
    <n v="2500"/>
    <n v="3"/>
    <n v="2"/>
    <n v="10000"/>
    <m/>
    <m/>
    <m/>
    <m/>
    <m/>
    <m/>
    <m/>
    <n v="11000"/>
    <n v="0"/>
    <d v="2020-04-22T00:00:00"/>
    <d v="2020-04-01T00:00:00"/>
    <s v="簡単決済"/>
    <s v="岡本勝哉"/>
    <n v="11000"/>
    <s v="2020/3"/>
    <s v="2020/4"/>
    <x v="140"/>
  </r>
  <r>
    <d v="2020-03-14T00:00:00"/>
    <s v="■送料無料 未使用 Zippo ハーレーダビットソン 台座付き 限定版 シリアルナンバー入り イーグルメタル■□000328"/>
    <s v="済"/>
    <x v="5"/>
    <n v="15000"/>
    <n v="3"/>
    <n v="2"/>
    <n v="32000"/>
    <m/>
    <m/>
    <m/>
    <m/>
    <m/>
    <m/>
    <m/>
    <n v="36850"/>
    <n v="0"/>
    <d v="2020-04-22T00:00:00"/>
    <d v="2020-03-25T00:00:00"/>
    <s v="簡単決済"/>
    <s v="堀部公望"/>
    <n v="36850"/>
    <s v="2020/3"/>
    <s v="2020/3"/>
    <x v="82"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ロングウォレット ボッテガヴェネタ パイソン柄 スネーク ラウンドファスナー 長財布 USED■□000329"/>
    <m/>
    <x v="5"/>
    <n v="15000"/>
    <n v="2"/>
    <n v="3"/>
    <n v="25000"/>
    <m/>
    <m/>
    <m/>
    <m/>
    <m/>
    <m/>
    <m/>
    <m/>
    <m/>
    <m/>
    <m/>
    <m/>
    <m/>
    <n v="0"/>
    <s v="2020/3"/>
    <s v=""/>
    <x v="1"/>
  </r>
  <r>
    <d v="2020-03-16T00:00:00"/>
    <s v="■■送料無料 ルイヴィトン サテライト53 M23356 モノグラム トラベルバッグ 旅行鞄 スーツケース シリアル MB0999 USED■□000566"/>
    <m/>
    <x v="5"/>
    <n v="77600"/>
    <n v="2"/>
    <n v="3"/>
    <n v="85000"/>
    <m/>
    <m/>
    <m/>
    <m/>
    <m/>
    <m/>
    <m/>
    <m/>
    <m/>
    <m/>
    <m/>
    <m/>
    <m/>
    <n v="0"/>
    <s v="2020/3"/>
    <s v=""/>
    <x v="1"/>
  </r>
  <r>
    <d v="2020-03-16T00:00:00"/>
    <s v="■送料無料　ルイヴィトン　2Way　バッグ　ダミエ　ガバ　ローズベリー　N41177　レディース　USED■□000501"/>
    <m/>
    <x v="5"/>
    <n v="81000"/>
    <n v="2"/>
    <n v="3"/>
    <n v="100000"/>
    <n v="95000"/>
    <n v="90000"/>
    <m/>
    <m/>
    <m/>
    <m/>
    <m/>
    <m/>
    <m/>
    <m/>
    <m/>
    <m/>
    <m/>
    <n v="0"/>
    <s v="2020/3"/>
    <s v=""/>
    <x v="1"/>
  </r>
  <r>
    <d v="2020-03-16T00:00:00"/>
    <s v="■美品 コーチ ディンキアー ペブル レザーウィズ ワルド ディーローズ フリンジショルダーバッグ L1681 ピンク・シルバー系 中古■□000551"/>
    <m/>
    <x v="5"/>
    <n v="5000"/>
    <n v="3"/>
    <n v="2"/>
    <n v="15000"/>
    <n v="12000"/>
    <m/>
    <m/>
    <m/>
    <m/>
    <m/>
    <m/>
    <m/>
    <m/>
    <m/>
    <m/>
    <m/>
    <m/>
    <n v="0"/>
    <s v="2020/3"/>
    <s v=""/>
    <x v="1"/>
  </r>
  <r>
    <d v="2020-03-16T00:00:00"/>
    <s v="■送料無料　PORTER　ポーター　ボストンバッグ　中古■□000560"/>
    <m/>
    <x v="5"/>
    <n v="4950"/>
    <n v="3"/>
    <n v="2"/>
    <n v="12000"/>
    <m/>
    <m/>
    <m/>
    <m/>
    <m/>
    <m/>
    <m/>
    <m/>
    <m/>
    <m/>
    <m/>
    <m/>
    <m/>
    <n v="0"/>
    <s v="2020/3"/>
    <s v=""/>
    <x v="1"/>
  </r>
  <r>
    <d v="2020-03-16T00:00:00"/>
    <s v="■送料無料　ペン立て　バカラ　コロンビーヌベース　中古■□000446"/>
    <s v="済"/>
    <x v="5"/>
    <n v="250"/>
    <n v="3"/>
    <n v="2"/>
    <n v="7000"/>
    <m/>
    <m/>
    <m/>
    <m/>
    <m/>
    <m/>
    <m/>
    <n v="7975"/>
    <n v="0"/>
    <d v="2020-04-22T00:00:00"/>
    <d v="2020-03-22T00:00:00"/>
    <s v="簡単決算"/>
    <s v="別所八千代"/>
    <n v="7975"/>
    <s v="2020/3"/>
    <s v="2020/3"/>
    <x v="58"/>
  </r>
  <r>
    <d v="2020-03-16T00:00:00"/>
    <s v="■送料無料　灰皿　バカラ　トテム　中古■□000553"/>
    <s v="済"/>
    <x v="5"/>
    <n v="750"/>
    <n v="3"/>
    <n v="2"/>
    <n v="10000"/>
    <m/>
    <m/>
    <m/>
    <m/>
    <m/>
    <m/>
    <m/>
    <n v="11000"/>
    <n v="0"/>
    <d v="2020-05-21T00:00:00"/>
    <d v="2020-04-30T00:00:00"/>
    <s v="簡単決済"/>
    <s v="横田大樹"/>
    <n v="11000"/>
    <s v="2020/3"/>
    <s v="2020/4"/>
    <x v="56"/>
  </r>
  <r>
    <d v="2020-03-16T00:00:00"/>
    <s v="■東京ディズニーリゾート　1デーパスポート　大人2枚　指定入園日　2019.12.30　有効期限2020.12.22■□000363"/>
    <s v="済"/>
    <x v="13"/>
    <n v="8000"/>
    <n v="3"/>
    <n v="2"/>
    <n v="13000"/>
    <m/>
    <m/>
    <m/>
    <m/>
    <m/>
    <m/>
    <m/>
    <n v="13000"/>
    <n v="84"/>
    <d v="2020-04-22T00:00:00"/>
    <d v="2020-03-23T00:00:00"/>
    <s v="簡単決済"/>
    <s v="中阿地友梨"/>
    <n v="13084"/>
    <s v="2020/3"/>
    <s v="2020/3"/>
    <x v="79"/>
  </r>
  <r>
    <d v="2020-03-16T00:00:00"/>
    <s v="■なた　片刃　鉈　銘 西山商会 清龍物製 1本　銘なし 1本　2本セット　中古■□000550"/>
    <m/>
    <x v="8"/>
    <n v="8500"/>
    <n v="3"/>
    <n v="2"/>
    <n v="20000"/>
    <m/>
    <m/>
    <m/>
    <m/>
    <m/>
    <m/>
    <m/>
    <m/>
    <m/>
    <m/>
    <m/>
    <m/>
    <m/>
    <n v="0"/>
    <s v="2020/3"/>
    <s v=""/>
    <x v="1"/>
  </r>
  <r>
    <d v="2020-03-17T00:00:00"/>
    <s v="■耕運機 家庭用電動耕運機 YOU COH 通販のユーコー 美品 中古■□000442"/>
    <s v="済"/>
    <x v="8"/>
    <n v="1000"/>
    <n v="3"/>
    <n v="2"/>
    <n v="6000"/>
    <m/>
    <m/>
    <m/>
    <m/>
    <m/>
    <m/>
    <m/>
    <n v="6600"/>
    <n v="1500"/>
    <d v="2020-04-22T00:00:00"/>
    <d v="2020-03-23T00:00:00"/>
    <s v="簡単決済"/>
    <s v="長尾和夫"/>
    <n v="8100"/>
    <s v="2020/3"/>
    <s v="2020/3"/>
    <x v="58"/>
  </r>
  <r>
    <d v="2020-03-16T00:00:00"/>
    <s v="■コンクリートカッター　205mm　8型カッタ　マキタ　4108R　1989年式　中古■□000565"/>
    <m/>
    <x v="8"/>
    <n v="1700"/>
    <n v="3"/>
    <n v="2"/>
    <n v="10000"/>
    <m/>
    <m/>
    <m/>
    <m/>
    <m/>
    <m/>
    <m/>
    <m/>
    <m/>
    <m/>
    <m/>
    <m/>
    <m/>
    <n v="0"/>
    <s v="2020/3"/>
    <s v=""/>
    <x v="1"/>
  </r>
  <r>
    <d v="2020-03-16T00:00:00"/>
    <s v="■HERMES ネクタイ アニマル柄 3本セット エルメス USED■□000545"/>
    <s v="店売り"/>
    <x v="5"/>
    <n v="2400"/>
    <n v="2"/>
    <n v="3"/>
    <n v="15000"/>
    <m/>
    <m/>
    <m/>
    <m/>
    <m/>
    <m/>
    <m/>
    <m/>
    <m/>
    <m/>
    <m/>
    <m/>
    <m/>
    <n v="0"/>
    <s v="2020/3"/>
    <s v=""/>
    <x v="1"/>
  </r>
  <r>
    <d v="2020-03-16T00:00:00"/>
    <s v="■HERMES ネクタイ 3本セット エルメス USED■□000499"/>
    <s v="済"/>
    <x v="5"/>
    <n v="2400"/>
    <n v="2"/>
    <n v="3"/>
    <n v="15000"/>
    <m/>
    <m/>
    <m/>
    <m/>
    <m/>
    <m/>
    <m/>
    <n v="16500"/>
    <n v="0"/>
    <d v="2020-06-23T00:00:00"/>
    <d v="2020-05-03T00:00:00"/>
    <s v="簡単決済"/>
    <s v="大阪バイイー"/>
    <n v="16500"/>
    <s v="2020/3"/>
    <s v="2020/5"/>
    <x v="45"/>
  </r>
  <r>
    <d v="2020-03-16T00:00:00"/>
    <s v="■エルメス ネクタイ HERMES 3本セット USED■□000482"/>
    <m/>
    <x v="5"/>
    <n v="2400"/>
    <n v="2"/>
    <n v="3"/>
    <n v="16000"/>
    <m/>
    <m/>
    <m/>
    <m/>
    <m/>
    <m/>
    <m/>
    <m/>
    <m/>
    <m/>
    <m/>
    <m/>
    <m/>
    <n v="0"/>
    <s v="2020/3"/>
    <s v=""/>
    <x v="1"/>
  </r>
  <r>
    <d v="2020-03-16T00:00:00"/>
    <s v="■コンバース CT70 27.5cm チャックテイラー CONVERS オールスター ハイカット USED■□000507"/>
    <s v="済"/>
    <x v="3"/>
    <n v="7000"/>
    <n v="2"/>
    <n v="3"/>
    <n v="15000"/>
    <m/>
    <m/>
    <m/>
    <m/>
    <m/>
    <m/>
    <m/>
    <n v="13200"/>
    <n v="1300"/>
    <d v="2020-07-20T00:00:00"/>
    <d v="2020-06-07T00:00:00"/>
    <s v="簡単決算"/>
    <s v="兼田祐志"/>
    <n v="14500"/>
    <s v="2020/3"/>
    <s v="2020/6"/>
    <x v="38"/>
  </r>
  <r>
    <d v="2020-03-16T00:00:00"/>
    <s v="■送料無料 MAX タイムレコーダー ER-110S5 ラック付き 中古■□000568"/>
    <s v="済"/>
    <x v="14"/>
    <n v="1000"/>
    <n v="2"/>
    <n v="3"/>
    <n v="10000"/>
    <n v="8000"/>
    <m/>
    <m/>
    <m/>
    <m/>
    <m/>
    <m/>
    <n v="8800"/>
    <n v="0"/>
    <d v="2020-07-20T00:00:00"/>
    <d v="2020-06-07T00:00:00"/>
    <s v="簡単決算"/>
    <s v="野村いく夫"/>
    <n v="8800"/>
    <s v="2020/3"/>
    <s v="2020/6"/>
    <x v="38"/>
  </r>
  <r>
    <d v="2020-03-18T00:00:00"/>
    <s v="■未使用 折りたたみ自転車 WACHSEN ヴァクセン 20インチアルミ折りたたみ自転車 6段変速 WeiB BA-101■□000591"/>
    <s v="済"/>
    <x v="6"/>
    <n v="13000"/>
    <n v="3"/>
    <n v="2"/>
    <n v="17000"/>
    <m/>
    <m/>
    <m/>
    <m/>
    <m/>
    <m/>
    <m/>
    <n v="18700"/>
    <n v="4070"/>
    <d v="2020-04-22T00:00:00"/>
    <d v="2020-03-27T00:00:00"/>
    <s v="簡単決算"/>
    <s v="五井伴典"/>
    <n v="22770"/>
    <s v="2020/3"/>
    <s v="2020/3"/>
    <x v="48"/>
  </r>
  <r>
    <d v="2020-03-18T00:00:00"/>
    <s v="■未使用 折りたたみ自転車 Raychell レイチェル MTB-2618RR OOTOMO 黒■□000587"/>
    <s v="店売り"/>
    <x v="6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未使用 座いす マッサージもできるヒーター付き座いす スイッチチェアプレミアム 5 AIM-115 ツカモトエイム■□000539"/>
    <s v="店売り"/>
    <x v="9"/>
    <n v="500"/>
    <n v="3"/>
    <n v="2"/>
    <n v="6000"/>
    <m/>
    <m/>
    <m/>
    <m/>
    <m/>
    <m/>
    <m/>
    <m/>
    <m/>
    <m/>
    <m/>
    <m/>
    <m/>
    <n v="0"/>
    <s v="2020/3"/>
    <s v=""/>
    <x v="1"/>
  </r>
  <r>
    <d v="2020-03-18T00:00:00"/>
    <s v="■ボート LITTLE JON ジョン ボート JD12　Sea　Nymph　中古 引き取り又は運送会社手配をお願いします■□000595"/>
    <m/>
    <x v="6"/>
    <n v="15000"/>
    <n v="3"/>
    <n v="2"/>
    <n v="70000"/>
    <m/>
    <m/>
    <m/>
    <m/>
    <m/>
    <m/>
    <m/>
    <m/>
    <m/>
    <m/>
    <m/>
    <m/>
    <m/>
    <n v="0"/>
    <s v="2020/3"/>
    <s v=""/>
    <x v="1"/>
  </r>
  <r>
    <d v="2020-03-18T00:00:00"/>
    <s v="■ノーマルタイヤ 4本セット ダンロップ SPORT MAXX RT 235/55/R17 インチ 2017年製 中古■□000538"/>
    <s v="済"/>
    <x v="11"/>
    <n v="5000"/>
    <n v="3"/>
    <n v="2"/>
    <n v="30000"/>
    <m/>
    <m/>
    <m/>
    <m/>
    <m/>
    <m/>
    <m/>
    <n v="33000"/>
    <n v="4302"/>
    <d v="2020-06-23T00:00:00"/>
    <d v="2020-06-03T00:00:00"/>
    <s v="簡単決済"/>
    <s v="星野哲也"/>
    <n v="37302"/>
    <s v="2020/3"/>
    <s v="2020/6"/>
    <x v="201"/>
  </r>
  <r>
    <d v="2020-03-18T00:00:00"/>
    <s v="■斧 木曽上松　銘入り　おの　中古■□000571"/>
    <m/>
    <x v="8"/>
    <n v="3500"/>
    <n v="3"/>
    <n v="2"/>
    <n v="10000"/>
    <m/>
    <m/>
    <m/>
    <m/>
    <m/>
    <m/>
    <m/>
    <m/>
    <m/>
    <m/>
    <m/>
    <m/>
    <m/>
    <n v="0"/>
    <s v="2020/3"/>
    <s v=""/>
    <x v="1"/>
  </r>
  <r>
    <d v="2020-03-18T00:00:00"/>
    <s v="■ラジオ　真空管ラジオ　ナショナル　中古■□000485"/>
    <s v="済"/>
    <x v="0"/>
    <n v="5000"/>
    <n v="3"/>
    <n v="2"/>
    <n v="15000"/>
    <n v="13000"/>
    <m/>
    <m/>
    <m/>
    <m/>
    <m/>
    <m/>
    <n v="14300"/>
    <n v="1500"/>
    <d v="2020-09-23T00:00:00"/>
    <d v="2020-08-02T00:00:00"/>
    <s v="簡単決済"/>
    <s v="大阪バイイー"/>
    <n v="15800"/>
    <s v="2020/3"/>
    <s v="2020/8"/>
    <x v="127"/>
  </r>
  <r>
    <d v="2020-03-18T00:00:00"/>
    <s v="■包丁　ヘンケルス　ベルリンシリーズ　ナイフブロックセット　ナイフ×3　ハサミ×1　4点セット　中古■□000554"/>
    <s v="済"/>
    <x v="7"/>
    <m/>
    <n v="3"/>
    <n v="2"/>
    <n v="4200"/>
    <n v="3800"/>
    <m/>
    <m/>
    <m/>
    <m/>
    <m/>
    <m/>
    <n v="4180"/>
    <n v="1300"/>
    <d v="2020-05-21T00:00:00"/>
    <d v="2020-04-29T00:00:00"/>
    <s v="簡単決済"/>
    <s v="辻友子"/>
    <n v="5480"/>
    <s v="2020/3"/>
    <s v="2020/4"/>
    <x v="103"/>
  </r>
  <r>
    <d v="2020-03-18T00:00:00"/>
    <s v="■PS4　Play　Station　プレイステーション4　500GB　SONY　CUH-2200AB01　中古　美品■□000492"/>
    <s v="済"/>
    <x v="1"/>
    <n v="12000"/>
    <n v="3"/>
    <n v="2"/>
    <n v="22000"/>
    <m/>
    <m/>
    <m/>
    <m/>
    <m/>
    <m/>
    <m/>
    <n v="24200"/>
    <n v="1300"/>
    <d v="2020-05-21T00:00:00"/>
    <d v="2020-04-09T00:00:00"/>
    <s v="簡単決済"/>
    <s v="四方明弘"/>
    <n v="25500"/>
    <s v="2020/3"/>
    <s v="2020/4"/>
    <x v="90"/>
  </r>
  <r>
    <d v="2020-03-18T00:00:00"/>
    <s v="■オーブンレンジ　Panasonicパナソニック　エレックス　NE-MS262-K　2015年式　中古■□000596"/>
    <s v="店売り"/>
    <x v="0"/>
    <n v="300"/>
    <n v="3"/>
    <n v="2"/>
    <n v="1000"/>
    <m/>
    <m/>
    <m/>
    <m/>
    <m/>
    <m/>
    <m/>
    <m/>
    <m/>
    <m/>
    <m/>
    <m/>
    <m/>
    <n v="0"/>
    <s v="2020/3"/>
    <s v=""/>
    <x v="1"/>
  </r>
  <r>
    <d v="2020-03-18T00:00:00"/>
    <s v="■未使用　つなぎ　LEE リー　RIDERS　メンズ Sサイズ　オールインワンデニム■□000498"/>
    <s v="済"/>
    <x v="3"/>
    <n v="3850"/>
    <n v="3"/>
    <n v="2"/>
    <n v="8000"/>
    <m/>
    <m/>
    <m/>
    <m/>
    <m/>
    <m/>
    <m/>
    <n v="8800"/>
    <n v="1300"/>
    <d v="2020-05-21T00:00:00"/>
    <d v="2020-04-15T00:00:00"/>
    <s v="簡単決算"/>
    <s v="大野清美く"/>
    <n v="10100"/>
    <s v="2020/3"/>
    <s v="2020/4"/>
    <x v="117"/>
  </r>
  <r>
    <d v="2020-03-18T00:00:00"/>
    <s v="■KRAMER　JK　1000　ホワイト　バナナヘッド　中古■□000586"/>
    <s v="済"/>
    <x v="10"/>
    <n v="1650"/>
    <n v="2"/>
    <n v="3"/>
    <n v="25000"/>
    <m/>
    <m/>
    <m/>
    <m/>
    <m/>
    <m/>
    <m/>
    <n v="27500"/>
    <n v="2000"/>
    <d v="2020-05-21T00:00:00"/>
    <d v="2020-04-30T00:00:00"/>
    <s v="簡単決済"/>
    <s v="RAVEY　BRUCE"/>
    <n v="29500"/>
    <s v="2020/3"/>
    <s v="2020/4"/>
    <x v="155"/>
  </r>
  <r>
    <d v="2020-03-18T00:00:00"/>
    <s v="■送料無料　3DS　LL　Nintendo　黒　中古■□000572"/>
    <s v="店売り"/>
    <x v="1"/>
    <n v="1000"/>
    <n v="2"/>
    <n v="3"/>
    <n v="5500"/>
    <m/>
    <m/>
    <m/>
    <m/>
    <m/>
    <m/>
    <m/>
    <m/>
    <m/>
    <m/>
    <m/>
    <m/>
    <m/>
    <n v="0"/>
    <s v="2020/3"/>
    <s v=""/>
    <x v="1"/>
  </r>
  <r>
    <d v="2020-03-18T00:00:00"/>
    <s v="■ジャンク品　東芝　ダイナブック　サテライト　B522/H　i5　メモリ8GB　256GB　SSD■□000506"/>
    <m/>
    <x v="0"/>
    <n v="8000"/>
    <n v="2"/>
    <n v="3"/>
    <n v="8500"/>
    <m/>
    <m/>
    <m/>
    <m/>
    <m/>
    <m/>
    <m/>
    <m/>
    <m/>
    <m/>
    <m/>
    <m/>
    <m/>
    <n v="0"/>
    <s v="2020/3"/>
    <s v=""/>
    <x v="1"/>
  </r>
  <r>
    <d v="2020-03-18T00:00:00"/>
    <s v="■送料無料　バスヒーター　SUPER風呂バンス1000　アクアブルー　湯沸かし　保温　中古■□000526"/>
    <s v="済"/>
    <x v="0"/>
    <n v="7000"/>
    <n v="2"/>
    <n v="3"/>
    <n v="16000"/>
    <m/>
    <m/>
    <m/>
    <m/>
    <m/>
    <m/>
    <m/>
    <n v="17600"/>
    <n v="0"/>
    <d v="2020-04-20T00:00:00"/>
    <d v="2020-04-21T00:00:00"/>
    <s v="銀行振込"/>
    <s v="斉藤章"/>
    <n v="17600"/>
    <s v="2020/3"/>
    <s v="2020/4"/>
    <x v="49"/>
  </r>
  <r>
    <d v="2020-03-18T00:00:00"/>
    <s v="■送料無料　THE BOD SHOP ボディースクラブ ボディローション 3点セット ■□000340"/>
    <m/>
    <x v="9"/>
    <m/>
    <n v="2"/>
    <n v="3"/>
    <n v="3500"/>
    <n v="2800"/>
    <m/>
    <m/>
    <m/>
    <m/>
    <m/>
    <m/>
    <m/>
    <m/>
    <m/>
    <m/>
    <m/>
    <m/>
    <n v="0"/>
    <s v="2020/3"/>
    <s v=""/>
    <x v="1"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x v="1"/>
  </r>
  <r>
    <d v="2020-03-18T00:00:00"/>
    <s v="■送料無料 バランスウェーブ 3D振動マシン アルインコ FAV3017■□000585"/>
    <s v="済"/>
    <x v="9"/>
    <n v="1500"/>
    <n v="2"/>
    <n v="3"/>
    <n v="12000"/>
    <m/>
    <m/>
    <m/>
    <m/>
    <m/>
    <m/>
    <m/>
    <n v="13200"/>
    <n v="0"/>
    <d v="2020-04-22T00:00:00"/>
    <d v="2020-03-22T00:00:00"/>
    <s v="簡単決済"/>
    <s v="緒方久美"/>
    <n v="13200"/>
    <s v="2020/3"/>
    <s v="2020/3"/>
    <x v="62"/>
  </r>
  <r>
    <d v="2020-03-18T00:00:00"/>
    <s v="■高速切断機　リョービ　C-12NA　高速カッター　中古■□S-000573"/>
    <s v="店売り"/>
    <x v="8"/>
    <n v="3300"/>
    <n v="2"/>
    <n v="3"/>
    <n v="8000"/>
    <m/>
    <m/>
    <m/>
    <m/>
    <m/>
    <m/>
    <m/>
    <m/>
    <m/>
    <m/>
    <m/>
    <m/>
    <m/>
    <n v="0"/>
    <s v="2020/3"/>
    <s v=""/>
    <x v="1"/>
  </r>
  <r>
    <d v="2020-03-19T00:00:00"/>
    <s v="■ゴルフクラブケース　コカ・コーラ　5～6本収納可能　未使用品■□000489"/>
    <s v="済"/>
    <x v="6"/>
    <n v="1320"/>
    <n v="3"/>
    <n v="2"/>
    <n v="8000"/>
    <n v="6800"/>
    <m/>
    <m/>
    <m/>
    <m/>
    <m/>
    <m/>
    <n v="8250"/>
    <n v="2000"/>
    <d v="2020-08-21T00:00:00"/>
    <d v="2020-07-08T00:00:00"/>
    <s v="簡単決済"/>
    <s v="日下部裕美"/>
    <n v="10250"/>
    <s v="2020/3"/>
    <s v="2020/7"/>
    <x v="191"/>
  </r>
  <r>
    <d v="2020-03-19T00:00:00"/>
    <s v="■25cm　ゴルフシューズ　ブリジストン　SHG550　白　atop　リールノブ　中古■□000512"/>
    <s v="済"/>
    <x v="6"/>
    <n v="1650"/>
    <n v="3"/>
    <n v="2"/>
    <n v="5000"/>
    <m/>
    <m/>
    <m/>
    <m/>
    <m/>
    <m/>
    <m/>
    <n v="5500"/>
    <n v="0"/>
    <d v="2020-04-22T00:00:00"/>
    <d v="2020-03-30T00:00:00"/>
    <s v="簡単決済"/>
    <s v="大川雅之"/>
    <n v="5500"/>
    <s v="2020/3"/>
    <s v="2020/3"/>
    <x v="82"/>
  </r>
  <r>
    <d v="2020-03-19T00:00:00"/>
    <s v="■送料無料　龍文堂 鉄瓶 骨董 アンティーク 岩口岩肌■□000497_x000a_"/>
    <m/>
    <x v="4"/>
    <n v="59000"/>
    <n v="3"/>
    <n v="2"/>
    <n v="70000"/>
    <n v="65000"/>
    <n v="60000"/>
    <m/>
    <m/>
    <m/>
    <m/>
    <m/>
    <m/>
    <m/>
    <m/>
    <m/>
    <m/>
    <m/>
    <n v="0"/>
    <s v="2020/3"/>
    <s v=""/>
    <x v="1"/>
  </r>
  <r>
    <d v="2020-03-19T00:00:00"/>
    <s v="■送料無料　龍文堂　鉄瓶　富士型　アンティーク　骨董■□000529"/>
    <m/>
    <x v="4"/>
    <n v="3300"/>
    <n v="3"/>
    <n v="2"/>
    <n v="30000"/>
    <m/>
    <m/>
    <m/>
    <m/>
    <m/>
    <m/>
    <m/>
    <m/>
    <m/>
    <m/>
    <m/>
    <m/>
    <m/>
    <n v="0"/>
    <s v="2020/3"/>
    <s v=""/>
    <x v="1"/>
  </r>
  <r>
    <d v="2020-03-19T00:00:00"/>
    <s v="■送料無料 PS4 PRO CUH-7100B １TB ジェットブラック SONY 中古■□000503"/>
    <s v="済"/>
    <x v="1"/>
    <n v="18500"/>
    <n v="3"/>
    <n v="2"/>
    <n v="29000"/>
    <m/>
    <m/>
    <m/>
    <m/>
    <m/>
    <m/>
    <m/>
    <n v="33000"/>
    <n v="0"/>
    <d v="2020-05-21T00:00:00"/>
    <d v="2020-04-09T00:00:00"/>
    <s v="簡単決済"/>
    <s v="山田裕明"/>
    <n v="33000"/>
    <s v="2020/3"/>
    <s v="2020/4"/>
    <x v="77"/>
  </r>
  <r>
    <d v="2020-03-19T00:00:00"/>
    <s v="■未使用　キャディーバッグ　スタンド式　ゴルフバッグ　OGM　グレー■□000383_x000a_"/>
    <m/>
    <x v="6"/>
    <n v="1650"/>
    <n v="3"/>
    <n v="2"/>
    <n v="4000"/>
    <m/>
    <m/>
    <m/>
    <m/>
    <m/>
    <m/>
    <m/>
    <m/>
    <m/>
    <m/>
    <m/>
    <m/>
    <m/>
    <n v="0"/>
    <s v="2020/3"/>
    <s v=""/>
    <x v="1"/>
  </r>
  <r>
    <d v="2020-03-19T00:00:00"/>
    <s v="■バッグ　レディース　HUNTING　WORLD　ハンティングワールド　キャンパス・レザー　ショルダーバッグ　中古■□000544"/>
    <m/>
    <x v="5"/>
    <n v="6000"/>
    <n v="3"/>
    <n v="2"/>
    <n v="18000"/>
    <n v="15000"/>
    <m/>
    <m/>
    <m/>
    <m/>
    <m/>
    <m/>
    <m/>
    <m/>
    <m/>
    <m/>
    <m/>
    <m/>
    <n v="0"/>
    <s v="2020/3"/>
    <s v=""/>
    <x v="1"/>
  </r>
  <r>
    <d v="2020-03-19T00:00:00"/>
    <s v="■送料無料　CHANEL　シャネル　サングラス　5154-A　中古■□000439"/>
    <s v="店売り"/>
    <x v="5"/>
    <n v="2500"/>
    <n v="3"/>
    <n v="2"/>
    <n v="8000"/>
    <n v="7000"/>
    <m/>
    <m/>
    <m/>
    <m/>
    <m/>
    <m/>
    <m/>
    <m/>
    <m/>
    <m/>
    <m/>
    <m/>
    <n v="0"/>
    <s v="2020/3"/>
    <s v=""/>
    <x v="1"/>
  </r>
  <r>
    <d v="2020-03-20T00:00:00"/>
    <s v="■ショルダーバッグ　PORTER　BEAT　吉田カバン　中古　美品■□000516"/>
    <m/>
    <x v="5"/>
    <n v="7000"/>
    <n v="3"/>
    <n v="2"/>
    <n v="13000"/>
    <n v="11000"/>
    <m/>
    <m/>
    <m/>
    <m/>
    <m/>
    <m/>
    <m/>
    <m/>
    <m/>
    <m/>
    <m/>
    <m/>
    <n v="0"/>
    <s v="2020/3"/>
    <s v=""/>
    <x v="1"/>
  </r>
  <r>
    <d v="2020-03-20T00:00:00"/>
    <s v="■バッグ　COACH　コーチ　スワッガー　27　キャリーオール　ぺブル　レザー　ブロンズ　中古美品■□000502"/>
    <s v="済"/>
    <x v="5"/>
    <n v="4000"/>
    <n v="3"/>
    <n v="2"/>
    <n v="14000"/>
    <n v="10000"/>
    <n v="7000"/>
    <m/>
    <m/>
    <m/>
    <m/>
    <m/>
    <n v="7700"/>
    <n v="750"/>
    <d v="2020-08-21T00:00:00"/>
    <d v="2020-07-25T00:00:00"/>
    <s v="簡単決済"/>
    <s v="越智美保"/>
    <n v="8450"/>
    <s v="2020/3"/>
    <s v="2020/7"/>
    <x v="199"/>
  </r>
  <r>
    <d v="2020-03-20T00:00:00"/>
    <s v="■送料無料　未使用　家庭用　放射線測定器　線量計　ECOTEST　MKS-05■□000558_x000a_"/>
    <m/>
    <x v="8"/>
    <n v="2000"/>
    <n v="3"/>
    <m/>
    <n v="22000"/>
    <m/>
    <m/>
    <m/>
    <m/>
    <m/>
    <m/>
    <m/>
    <m/>
    <m/>
    <m/>
    <m/>
    <m/>
    <m/>
    <n v="0"/>
    <s v="2020/3"/>
    <s v=""/>
    <x v="1"/>
  </r>
  <r>
    <d v="2020-03-20T00:00:00"/>
    <s v="■送料無料　キーリング　PRADA　プラダ　メタルトライアングルロゴ　「サフィアーノ」　レザー(牛革)　キーホルダー　中古美品■□000547"/>
    <m/>
    <x v="5"/>
    <n v="11000"/>
    <n v="3"/>
    <n v="2"/>
    <n v="20000"/>
    <n v="18000"/>
    <n v="15000"/>
    <m/>
    <m/>
    <m/>
    <m/>
    <m/>
    <m/>
    <m/>
    <m/>
    <m/>
    <m/>
    <m/>
    <n v="0"/>
    <s v="2020/3"/>
    <s v=""/>
    <x v="1"/>
  </r>
  <r>
    <d v="2020-03-19T00:00:00"/>
    <s v="■カリモク 花台 サイドテーブル 電話台 家具 インテリア 中古■□000534"/>
    <m/>
    <x v="12"/>
    <n v="500"/>
    <n v="2"/>
    <n v="3"/>
    <n v="12000"/>
    <n v="10000"/>
    <n v="9000"/>
    <m/>
    <m/>
    <m/>
    <m/>
    <m/>
    <m/>
    <m/>
    <m/>
    <m/>
    <m/>
    <m/>
    <n v="0"/>
    <s v="2020/3"/>
    <s v=""/>
    <x v="1"/>
  </r>
  <r>
    <d v="2020-03-19T00:00:00"/>
    <s v="■カリモク マガジンラック ブックラック 家具 インテリア 中古■□000592"/>
    <m/>
    <x v="12"/>
    <n v="500"/>
    <n v="2"/>
    <n v="3"/>
    <n v="5000"/>
    <m/>
    <m/>
    <m/>
    <m/>
    <m/>
    <m/>
    <m/>
    <m/>
    <m/>
    <m/>
    <m/>
    <m/>
    <m/>
    <n v="0"/>
    <s v="2020/3"/>
    <s v=""/>
    <x v="1"/>
  </r>
  <r>
    <d v="2020-03-19T00:00:00"/>
    <s v="■マルニ木工 テーブル サイドテーブル マルニ 家具 インテリア 中古■□000535"/>
    <s v="店売り"/>
    <x v="12"/>
    <n v="0"/>
    <n v="2"/>
    <n v="3"/>
    <n v="7000"/>
    <m/>
    <m/>
    <m/>
    <m/>
    <m/>
    <m/>
    <m/>
    <m/>
    <m/>
    <m/>
    <m/>
    <m/>
    <m/>
    <n v="0"/>
    <s v="2020/3"/>
    <s v=""/>
    <x v="1"/>
  </r>
  <r>
    <d v="2020-03-19T00:00:00"/>
    <s v="■カリモク 花台 サイドテーブル 家具 インテリア 中古■□000598"/>
    <m/>
    <x v="12"/>
    <n v="1000"/>
    <n v="2"/>
    <n v="3"/>
    <n v="14000"/>
    <n v="12000"/>
    <n v="10000"/>
    <m/>
    <m/>
    <m/>
    <m/>
    <m/>
    <m/>
    <m/>
    <m/>
    <m/>
    <m/>
    <m/>
    <n v="0"/>
    <s v="2020/3"/>
    <s v=""/>
    <x v="1"/>
  </r>
  <r>
    <d v="2020-03-20T00:00:00"/>
    <s v="■未使用 ブラインド TOSO 木製 ナチュラル ベネウッド35 TM-1007■□000575"/>
    <m/>
    <x v="7"/>
    <n v="0"/>
    <n v="2"/>
    <n v="3"/>
    <n v="8000"/>
    <n v="7000"/>
    <n v="5500"/>
    <m/>
    <m/>
    <m/>
    <m/>
    <m/>
    <m/>
    <m/>
    <m/>
    <m/>
    <m/>
    <m/>
    <n v="0"/>
    <s v="2020/3"/>
    <s v=""/>
    <x v="1"/>
  </r>
  <r>
    <d v="2020-03-20T00:00:00"/>
    <s v="■未使用 木製 ブラインド TOSO ウッド調 ナチュラル TM-1007■□000562"/>
    <s v="済"/>
    <x v="7"/>
    <n v="0"/>
    <n v="2"/>
    <n v="3"/>
    <n v="7500"/>
    <n v="6000"/>
    <n v="4700"/>
    <m/>
    <m/>
    <m/>
    <m/>
    <m/>
    <n v="5170"/>
    <n v="0"/>
    <d v="2020-08-21T00:00:00"/>
    <d v="2020-07-04T00:00:00"/>
    <s v="簡単決済"/>
    <s v="米地哲志"/>
    <n v="5170"/>
    <s v="2020/3"/>
    <s v="2020/7"/>
    <x v="204"/>
  </r>
  <r>
    <d v="2020-03-20T00:00:00"/>
    <s v="■送料無料 新品未開封 象印 5.5合炊き 極め炊き 豪熱沸とう IH炊飯ジャー ZOJIRUSHI NP-VZ10-TA■□000528"/>
    <s v="済"/>
    <x v="0"/>
    <n v="6000"/>
    <n v="2"/>
    <n v="3"/>
    <n v="12000"/>
    <m/>
    <m/>
    <m/>
    <m/>
    <m/>
    <m/>
    <m/>
    <n v="13200"/>
    <n v="0"/>
    <d v="2020-04-22T00:00:00"/>
    <d v="2020-03-29T00:00:00"/>
    <s v="簡単決済"/>
    <s v="鈴木大地"/>
    <n v="13200"/>
    <s v="2020/3"/>
    <s v="2020/3"/>
    <x v="48"/>
  </r>
  <r>
    <d v="2020-03-20T00:00:00"/>
    <s v="■引き取り限定 飾り壺 武者絵 川中島の戦い 戦国武将 壺 骨董 中古■□000599"/>
    <m/>
    <x v="4"/>
    <n v="10000"/>
    <n v="2"/>
    <n v="3"/>
    <n v="50000"/>
    <m/>
    <m/>
    <m/>
    <m/>
    <m/>
    <m/>
    <m/>
    <m/>
    <m/>
    <m/>
    <m/>
    <m/>
    <m/>
    <n v="0"/>
    <s v="2020/3"/>
    <s v=""/>
    <x v="1"/>
  </r>
  <r>
    <d v="2020-03-20T00:00:00"/>
    <s v="■引き取り限定 壺 川中島の戦い 飾り壺 武者絵 戦国武将 骨董 中古■□000524"/>
    <m/>
    <x v="4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限定45部 ネコ 版画 伊藤陽 どんぐり森の話し シルクスクリーン版画 中古■□000518"/>
    <s v="済"/>
    <x v="4"/>
    <n v="2200"/>
    <n v="2"/>
    <n v="3"/>
    <n v="50000"/>
    <m/>
    <m/>
    <m/>
    <m/>
    <m/>
    <m/>
    <m/>
    <n v="6600"/>
    <n v="0"/>
    <d v="2020-06-23T00:00:00"/>
    <d v="2020-05-24T00:00:00"/>
    <s v="簡単決済"/>
    <s v="北川ひとみ"/>
    <n v="6600"/>
    <s v="2020/3"/>
    <s v="2020/5"/>
    <x v="36"/>
  </r>
  <r>
    <d v="2020-03-21T00:00:00"/>
    <s v="■清水みおり 切り絵 白龍 インテリア 龍 ドラゴン 中古■□000525"/>
    <s v="済"/>
    <x v="4"/>
    <n v="0"/>
    <n v="2"/>
    <n v="3"/>
    <n v="50000"/>
    <n v="4000"/>
    <m/>
    <m/>
    <m/>
    <m/>
    <m/>
    <m/>
    <n v="4400"/>
    <n v="1500"/>
    <d v="2020-06-23T00:00:00"/>
    <d v="2020-05-28T00:00:00"/>
    <s v="簡単決済"/>
    <s v="小金井良人"/>
    <n v="5900"/>
    <s v="2020/3"/>
    <s v="2020/5"/>
    <x v="137"/>
  </r>
  <r>
    <d v="2020-03-21T00:00:00"/>
    <s v="■大理石調 テーブル アンティーク 大理石風 センターテーブル 中古■□000490"/>
    <s v="済"/>
    <x v="12"/>
    <n v="1650"/>
    <n v="2"/>
    <n v="3"/>
    <n v="50000"/>
    <m/>
    <m/>
    <m/>
    <m/>
    <m/>
    <m/>
    <m/>
    <n v="12100"/>
    <n v="4510"/>
    <d v="2020-08-21T00:00:00"/>
    <d v="2020-07-12T00:00:00"/>
    <s v="簡単決済"/>
    <s v="鈴木知子"/>
    <n v="16610"/>
    <s v="2020/3"/>
    <s v="2020/7"/>
    <x v="187"/>
  </r>
  <r>
    <d v="2020-03-21T00:00:00"/>
    <s v="■イタリア製 サイドテーブル アンティーク クラシック 中古■□000561"/>
    <m/>
    <x v="12"/>
    <n v="3000"/>
    <n v="2"/>
    <n v="3"/>
    <n v="50000"/>
    <n v="15000"/>
    <m/>
    <m/>
    <m/>
    <m/>
    <m/>
    <m/>
    <m/>
    <m/>
    <m/>
    <m/>
    <m/>
    <m/>
    <n v="0"/>
    <s v="2020/3"/>
    <s v=""/>
    <x v="1"/>
  </r>
  <r>
    <d v="2020-03-21T00:00:00"/>
    <s v="■美品 PORTER ワンショルダーバッグ ボディバッグ 肩掛け ポーター USED■□000505"/>
    <s v="済"/>
    <x v="5"/>
    <n v="1650"/>
    <n v="2"/>
    <n v="3"/>
    <n v="50000"/>
    <m/>
    <m/>
    <m/>
    <m/>
    <m/>
    <m/>
    <m/>
    <n v="6600"/>
    <n v="0"/>
    <d v="2020-08-21T00:00:00"/>
    <d v="2020-07-08T00:00:00"/>
    <s v="簡単決済"/>
    <s v="大平正之"/>
    <n v="6600"/>
    <s v="2020/3"/>
    <s v="2020/7"/>
    <x v="205"/>
  </r>
  <r>
    <d v="2020-03-21T00:00:00"/>
    <s v="■PORTER ショルダーバッグ 赤 ポーター USED■□000318"/>
    <m/>
    <x v="5"/>
    <n v="3000"/>
    <n v="2"/>
    <n v="3"/>
    <n v="50000"/>
    <n v="6000"/>
    <m/>
    <m/>
    <m/>
    <m/>
    <m/>
    <m/>
    <m/>
    <m/>
    <m/>
    <m/>
    <m/>
    <m/>
    <n v="0"/>
    <s v="2020/3"/>
    <s v=""/>
    <x v="1"/>
  </r>
  <r>
    <d v="2020-03-21T00:00:00"/>
    <s v="■PORTER ウエストポーチ ウエストバッグ ポーター USED■□000543"/>
    <m/>
    <x v="5"/>
    <n v="1100"/>
    <n v="2"/>
    <n v="3"/>
    <n v="50000"/>
    <n v="5800"/>
    <m/>
    <m/>
    <m/>
    <m/>
    <m/>
    <m/>
    <m/>
    <m/>
    <m/>
    <m/>
    <m/>
    <m/>
    <n v="0"/>
    <s v="2020/3"/>
    <s v=""/>
    <x v="1"/>
  </r>
  <r>
    <d v="2020-03-21T00:00:00"/>
    <s v="■SONY サイバーショット 本体のみ DSC-WX500 カメラケース付き デジカメ 中古■□000495"/>
    <s v="店売り"/>
    <x v="2"/>
    <n v="5000"/>
    <n v="2"/>
    <n v="3"/>
    <n v="50000"/>
    <m/>
    <m/>
    <m/>
    <m/>
    <m/>
    <m/>
    <m/>
    <m/>
    <m/>
    <m/>
    <m/>
    <m/>
    <m/>
    <n v="0"/>
    <s v="2020/3"/>
    <s v=""/>
    <x v="1"/>
  </r>
  <r>
    <d v="2020-03-21T00:00:00"/>
    <s v="■ROYAL ORDER ジュエリーBOX ロイヤルオーダー RO-BOX-JD アクセサリーケース USED■□000508"/>
    <s v="済"/>
    <x v="3"/>
    <n v="3000"/>
    <n v="2"/>
    <n v="3"/>
    <n v="50000"/>
    <n v="7500"/>
    <m/>
    <m/>
    <m/>
    <m/>
    <m/>
    <m/>
    <n v="8250"/>
    <m/>
    <d v="2020-06-23T00:00:00"/>
    <d v="2020-05-02T00:00:00"/>
    <s v="簡単決済"/>
    <s v="前尾貴英"/>
    <n v="8250"/>
    <s v="2020/3"/>
    <s v="2020/5"/>
    <x v="103"/>
  </r>
  <r>
    <d v="2020-03-21T00:00:00"/>
    <s v="■OSLO　ガラステーブル　直径70㎝　中古　引き取り又は運送会社の手配をお願いします■□000531"/>
    <m/>
    <x v="7"/>
    <n v="500"/>
    <n v="2"/>
    <n v="3"/>
    <n v="50000"/>
    <n v="12000"/>
    <m/>
    <m/>
    <m/>
    <m/>
    <m/>
    <m/>
    <m/>
    <m/>
    <m/>
    <m/>
    <m/>
    <m/>
    <n v="0"/>
    <s v="2020/3"/>
    <s v=""/>
    <x v="1"/>
  </r>
  <r>
    <d v="2020-03-22T00:00:00"/>
    <s v="■AQUOS ブルーレイディスクレコーダー BD-UT2200 2TB 中古■□000564"/>
    <s v="済"/>
    <x v="0"/>
    <n v="20000"/>
    <n v="2"/>
    <n v="3"/>
    <n v="50000"/>
    <n v="30000"/>
    <m/>
    <m/>
    <m/>
    <m/>
    <m/>
    <m/>
    <n v="36300"/>
    <n v="1500"/>
    <d v="2020-05-21T00:00:00"/>
    <d v="2020-04-30T00:00:00"/>
    <s v="簡単決済"/>
    <s v="菊池直樹"/>
    <n v="37800"/>
    <s v="2020/3"/>
    <s v="2020/4"/>
    <x v="69"/>
  </r>
  <r>
    <d v="2020-03-22T00:00:00"/>
    <s v="■カシオ　エディフィス　ERA-500　クロノグラフ　メンズウォッチ　中古■□000574"/>
    <s v="店売り"/>
    <x v="5"/>
    <n v="25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送料無料 ANGEL CLOVER NN42 エンジェルクローバー メンズウォッチ　未使用■□000483"/>
    <s v="店売り"/>
    <x v="5"/>
    <n v="3000"/>
    <n v="2"/>
    <n v="3"/>
    <n v="50000"/>
    <n v="8000"/>
    <m/>
    <m/>
    <m/>
    <m/>
    <m/>
    <m/>
    <m/>
    <m/>
    <m/>
    <m/>
    <m/>
    <m/>
    <n v="0"/>
    <s v="2020/3"/>
    <s v=""/>
    <x v="1"/>
  </r>
  <r>
    <d v="2020-03-22T00:00:00"/>
    <s v="■美品　G-SHOCK　MTG-900DA　Gショック　海外向けモデル　送料無料　■□000549"/>
    <s v="済"/>
    <x v="5"/>
    <m/>
    <n v="2"/>
    <n v="3"/>
    <n v="50000"/>
    <m/>
    <m/>
    <m/>
    <m/>
    <m/>
    <m/>
    <m/>
    <n v="13750"/>
    <n v="0"/>
    <d v="2020-04-22T00:00:00"/>
    <d v="2020-03-29T00:00:00"/>
    <s v="簡単決済"/>
    <s v="佐藤功一"/>
    <n v="13750"/>
    <s v="2020/3"/>
    <s v="2020/3"/>
    <x v="79"/>
  </r>
  <r>
    <d v="2020-03-22T00:00:00"/>
    <s v="■クーラーボックス 75L PLUKY クーラーBOX PL-75 中古■□000584"/>
    <s v="済"/>
    <x v="6"/>
    <n v="2000"/>
    <n v="2"/>
    <n v="3"/>
    <n v="50000"/>
    <n v="6000"/>
    <m/>
    <m/>
    <m/>
    <m/>
    <m/>
    <m/>
    <n v="6875"/>
    <n v="2695"/>
    <d v="2020-07-20T00:00:00"/>
    <d v="2020-06-23T00:00:00"/>
    <s v="簡単決済"/>
    <s v="三枝雅彦"/>
    <n v="9570"/>
    <s v="2020/3"/>
    <s v="2020/6"/>
    <x v="162"/>
  </r>
  <r>
    <d v="2020-03-22T00:00:00"/>
    <s v="■サイクロトロン GIANT 前輪固定台 ジャイアント 固定ローラー台 中古■□000590"/>
    <s v="済"/>
    <x v="6"/>
    <n v="1500"/>
    <n v="2"/>
    <n v="3"/>
    <n v="50000"/>
    <m/>
    <m/>
    <m/>
    <m/>
    <m/>
    <m/>
    <m/>
    <n v="9900"/>
    <n v="2750"/>
    <d v="2020-05-21T00:00:00"/>
    <d v="2020-04-10T00:00:00"/>
    <s v="簡単決済"/>
    <s v="吉田信一"/>
    <n v="12650"/>
    <s v="2020/3"/>
    <s v="2020/4"/>
    <x v="40"/>
  </r>
  <r>
    <d v="2020-03-22T00:00:00"/>
    <s v="■未使用 ノースフェイス XL Dot Shot Jacket ブルゾン メンズ ドットショットジャケット NP-61930■□000517"/>
    <s v="済"/>
    <x v="3"/>
    <n v="10500"/>
    <n v="2"/>
    <n v="3"/>
    <n v="50000"/>
    <n v="12000"/>
    <m/>
    <m/>
    <m/>
    <m/>
    <m/>
    <m/>
    <n v="13200"/>
    <n v="0"/>
    <d v="2020-06-23T00:00:00"/>
    <d v="2020-05-20T00:00:00"/>
    <s v="簡単決済"/>
    <s v="安田直樹"/>
    <n v="13200"/>
    <s v="2020/3"/>
    <s v="2020/5"/>
    <x v="95"/>
  </r>
  <r>
    <d v="2020-03-22T00:00:00"/>
    <s v="■未使用 COACH メンズ 3点セット 二つ折り財布 パスケース キーリング コーチ■□000513"/>
    <s v="済"/>
    <x v="3"/>
    <n v="3000"/>
    <n v="2"/>
    <n v="3"/>
    <n v="50000"/>
    <n v="8000"/>
    <m/>
    <m/>
    <m/>
    <m/>
    <m/>
    <m/>
    <n v="8800"/>
    <n v="0"/>
    <d v="2020-09-23T00:00:00"/>
    <d v="2020-08-10T00:00:00"/>
    <s v="簡単決済"/>
    <s v="星野衛樹"/>
    <n v="8800"/>
    <s v="2020/3"/>
    <s v="2020/8"/>
    <x v="200"/>
  </r>
  <r>
    <d v="2020-03-22T00:00:00"/>
    <s v="■PENTAX K-S1 ボディ デジタル一眼レフカメラ ペンタックス 中古■□000510"/>
    <s v="済"/>
    <x v="2"/>
    <n v="3000"/>
    <n v="2"/>
    <n v="3"/>
    <n v="50000"/>
    <m/>
    <m/>
    <m/>
    <m/>
    <m/>
    <m/>
    <m/>
    <n v="14300"/>
    <n v="0"/>
    <d v="2020-04-22T00:00:00"/>
    <d v="2020-03-26T00:00:00"/>
    <s v="簡単決済"/>
    <s v="久芳輝夫"/>
    <n v="14300"/>
    <s v="2020/3"/>
    <s v="2020/3"/>
    <x v="62"/>
  </r>
  <r>
    <d v="2020-03-22T00:00:00"/>
    <s v="かん"/>
    <s v="済"/>
    <x v="1"/>
    <n v="20000"/>
    <n v="2"/>
    <n v="3"/>
    <n v="50000"/>
    <m/>
    <m/>
    <m/>
    <m/>
    <m/>
    <m/>
    <m/>
    <n v="43450"/>
    <n v="0"/>
    <d v="2020-04-22T00:00:00"/>
    <d v="2020-03-27T00:00:00"/>
    <s v="簡単決算"/>
    <s v="清水航"/>
    <n v="43450"/>
    <s v="2020/3"/>
    <s v="2020/3"/>
    <x v="59"/>
  </r>
  <r>
    <d v="2020-03-22T00:00:00"/>
    <s v="■MOMO ポルシェホーンボタン スウェード 340㎜ ハンドル 中古■□000378_x000a_"/>
    <s v="済"/>
    <x v="11"/>
    <n v="1000"/>
    <n v="2"/>
    <n v="3"/>
    <n v="50000"/>
    <m/>
    <m/>
    <m/>
    <m/>
    <m/>
    <m/>
    <m/>
    <n v="13200"/>
    <n v="0"/>
    <d v="2020-05-21T00:00:00"/>
    <d v="2020-04-15T00:00:00"/>
    <s v="簡単決算"/>
    <s v="近藤憲弘"/>
    <n v="13200"/>
    <s v="2020/3"/>
    <s v="2020/4"/>
    <x v="44"/>
  </r>
  <r>
    <d v="2020-03-22T00:00:00"/>
    <s v="_x0009__x000a_■未使用　ぐい呑み　江戸切子　彩鳳　月兎文様　月　うさぎ　ムラサキ　2個セット　送料無料■□000546"/>
    <s v="済"/>
    <x v="7"/>
    <n v="2000"/>
    <n v="2"/>
    <n v="3"/>
    <n v="50000"/>
    <n v="6500"/>
    <m/>
    <m/>
    <m/>
    <m/>
    <m/>
    <m/>
    <n v="7150"/>
    <n v="0"/>
    <d v="2020-05-21T00:00:00"/>
    <d v="2020-04-12T00:00:00"/>
    <s v="簡単決済"/>
    <s v="西山靖裕"/>
    <n v="7150"/>
    <s v="2020/3"/>
    <s v="2020/4"/>
    <x v="77"/>
  </r>
  <r>
    <d v="2020-03-22T00:00:00"/>
    <s v="■食器乾燥機　象印　EY-GB50　省スペース　中古■□000533"/>
    <s v="済"/>
    <x v="0"/>
    <n v="1000"/>
    <n v="2"/>
    <n v="3"/>
    <n v="50000"/>
    <m/>
    <m/>
    <m/>
    <m/>
    <m/>
    <m/>
    <m/>
    <n v="6600"/>
    <n v="2000"/>
    <d v="2020-04-22T00:00:00"/>
    <d v="2020-03-26T00:00:00"/>
    <s v="簡単決済"/>
    <s v="浜名晃"/>
    <n v="8600"/>
    <s v="2020/3"/>
    <s v="2020/3"/>
    <x v="62"/>
  </r>
  <r>
    <d v="2020-03-22T00:00:00"/>
    <s v="■ホークアイ KJ WORKS KC-02 ガスガン 送料無料　中古■□000496"/>
    <s v="済"/>
    <x v="1"/>
    <n v="6800"/>
    <n v="2"/>
    <n v="3"/>
    <n v="50000"/>
    <m/>
    <m/>
    <m/>
    <m/>
    <m/>
    <m/>
    <m/>
    <n v="29700"/>
    <n v="0"/>
    <d v="2020-04-22T00:00:00"/>
    <d v="2020-03-31T00:00:00"/>
    <s v="簡単決済"/>
    <s v="管壮太"/>
    <n v="29700"/>
    <s v="2020/3"/>
    <s v="2020/3"/>
    <x v="48"/>
  </r>
  <r>
    <d v="2020-03-22T00:00:00"/>
    <s v="■送料無料 25発ショットシェルホルダー レザー ガンベルト カートリッジベルト ホルダー 中古■□000189"/>
    <m/>
    <x v="1"/>
    <n v="125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デジタルコードレス普通紙ファックス　Panasonic　KX-PD102-W　白　子機1台　中古■□000322_x000a_"/>
    <s v="店売り"/>
    <x v="0"/>
    <n v="300"/>
    <n v="2"/>
    <n v="3"/>
    <n v="50000"/>
    <m/>
    <m/>
    <m/>
    <m/>
    <m/>
    <m/>
    <m/>
    <m/>
    <m/>
    <m/>
    <m/>
    <m/>
    <m/>
    <n v="0"/>
    <s v="2020/3"/>
    <s v=""/>
    <x v="1"/>
  </r>
  <r>
    <d v="2020-03-22T00:00:00"/>
    <s v="■未使用　ウェダー　シマノ　Lサイズ　マックスウェダー　WA-052R　グレー　■□000488"/>
    <s v="済"/>
    <x v="6"/>
    <n v="4500"/>
    <n v="2"/>
    <n v="3"/>
    <n v="50000"/>
    <m/>
    <m/>
    <m/>
    <m/>
    <m/>
    <m/>
    <m/>
    <n v="8800"/>
    <n v="1500"/>
    <d v="2020-04-22T00:00:00"/>
    <d v="2020-03-27T00:00:00"/>
    <s v="簡単決済"/>
    <s v="井上由弘"/>
    <n v="10300"/>
    <s v="2020/3"/>
    <s v="2020/3"/>
    <x v="59"/>
  </r>
  <r>
    <d v="2020-03-22T00:00:00"/>
    <s v="■温水ルームヒーター 室内ユニット・室外ユニット(油だき温水ボイラ) FUJITSU KH-60HAA-S・KB-87AS 2014年式 中古■□000530"/>
    <s v="済"/>
    <x v="0"/>
    <n v="1100"/>
    <n v="3"/>
    <n v="2"/>
    <n v="50000"/>
    <m/>
    <m/>
    <m/>
    <m/>
    <m/>
    <m/>
    <m/>
    <n v="25850"/>
    <n v="9933"/>
    <d v="2020-04-22T00:00:00"/>
    <d v="2020-03-27T00:00:00"/>
    <s v="簡単決算"/>
    <s v="長谷川竜司"/>
    <n v="35783"/>
    <s v="2020/3"/>
    <s v="2020/3"/>
    <x v="59"/>
  </r>
  <r>
    <d v="2020-03-22T00:00:00"/>
    <s v="■未使用　LEDライト　Snap-on　スナップオン　ECFONELITEG　12LEDライト■□000494"/>
    <s v="済"/>
    <x v="8"/>
    <m/>
    <n v="3"/>
    <n v="2"/>
    <n v="50000"/>
    <m/>
    <m/>
    <m/>
    <m/>
    <m/>
    <m/>
    <m/>
    <n v="4400"/>
    <n v="750"/>
    <d v="2020-05-21T00:00:00"/>
    <d v="2020-04-20T00:00:00"/>
    <s v="簡単決済"/>
    <s v="稲田英明"/>
    <n v="5150"/>
    <s v="2020/3"/>
    <s v="2020/4"/>
    <x v="91"/>
  </r>
  <r>
    <d v="2020-03-22T00:00:00"/>
    <s v="■送料無料　おしりマッサージ器　Zappino　座ッピーノ　マルタカ　D-972　家庭用マッサージ器　中古■□000548"/>
    <s v="済"/>
    <x v="9"/>
    <m/>
    <n v="3"/>
    <n v="2"/>
    <n v="50000"/>
    <m/>
    <m/>
    <m/>
    <m/>
    <m/>
    <m/>
    <m/>
    <n v="3850"/>
    <n v="0"/>
    <d v="2020-06-23T00:00:00"/>
    <d v="2020-05-22T00:00:00"/>
    <s v="簡単決済"/>
    <s v="保坂武道"/>
    <n v="3850"/>
    <s v="2020/3"/>
    <s v="2020/5"/>
    <x v="153"/>
  </r>
  <r>
    <d v="2020-03-22T00:00:00"/>
    <s v="■未使用　口腔洗浄器　エアーフロス　HX8243ー08　フィリップス　ソニッケアー　エアーフロス　8000シリーズ■□000491"/>
    <s v="済"/>
    <x v="9"/>
    <n v="2200"/>
    <n v="3"/>
    <n v="2"/>
    <n v="50000"/>
    <m/>
    <m/>
    <m/>
    <m/>
    <m/>
    <m/>
    <m/>
    <n v="5500"/>
    <n v="1050"/>
    <d v="2020-04-22T00:00:00"/>
    <d v="2020-03-29T00:00:00"/>
    <s v="簡単決算"/>
    <s v="松岡聖浩"/>
    <n v="6550"/>
    <s v="2020/3"/>
    <s v="2020/3"/>
    <x v="79"/>
  </r>
  <r>
    <d v="2020-03-22T00:00:00"/>
    <s v="■エアもみ　フットマッサージャー　アテックス　AX-HXT172　家庭用マッサージ器　中古■□000432"/>
    <s v="済"/>
    <x v="9"/>
    <n v="2000"/>
    <n v="3"/>
    <n v="2"/>
    <n v="50000"/>
    <m/>
    <m/>
    <m/>
    <m/>
    <m/>
    <m/>
    <m/>
    <n v="3850"/>
    <n v="1300"/>
    <d v="2020-08-21T00:00:00"/>
    <d v="2020-07-02T00:00:00"/>
    <s v="簡単決算"/>
    <s v="グエンゴックカン"/>
    <n v="5150"/>
    <s v="2020/3"/>
    <s v="2020/7"/>
    <x v="206"/>
  </r>
  <r>
    <d v="2020-03-22T00:00:00"/>
    <s v="■送料無料　長財布　L'arcobaleno　ラルコバレーノ　エンベロップ(封筒)型　二つ折り長財布　レディース　中古■□000326"/>
    <s v="済"/>
    <x v="5"/>
    <n v="4400"/>
    <n v="3"/>
    <n v="2"/>
    <n v="50000"/>
    <m/>
    <m/>
    <m/>
    <m/>
    <m/>
    <m/>
    <m/>
    <n v="4400"/>
    <n v="0"/>
    <d v="2020-04-22T00:00:00"/>
    <d v="2020-03-29T00:00:00"/>
    <s v="簡単決算"/>
    <s v="滄木治美"/>
    <n v="4400"/>
    <s v="2020/3"/>
    <s v="2020/3"/>
    <x v="79"/>
  </r>
  <r>
    <d v="2020-03-22T00:00:00"/>
    <s v="■未使用　シートマッサージャー　ツインバード　EM-2546　お使いの椅子がマッサージチェアに■□000519"/>
    <m/>
    <x v="0"/>
    <n v="1000"/>
    <n v="3"/>
    <n v="2"/>
    <n v="50000"/>
    <m/>
    <m/>
    <m/>
    <m/>
    <m/>
    <m/>
    <m/>
    <m/>
    <m/>
    <m/>
    <m/>
    <m/>
    <m/>
    <n v="0"/>
    <s v="2020/3"/>
    <s v=""/>
    <x v="1"/>
  </r>
  <r>
    <d v="2020-03-22T00:00:00"/>
    <s v="■充電式　LED　スタンドライト　ML805　マキタ　本体のみ　バッテリ＆AC100Vから選んで使えるハイブリット電源　中古■□000569"/>
    <s v="済"/>
    <x v="8"/>
    <n v="2500"/>
    <n v="3"/>
    <n v="2"/>
    <n v="50000"/>
    <m/>
    <m/>
    <m/>
    <m/>
    <m/>
    <m/>
    <m/>
    <n v="7480"/>
    <n v="1300"/>
    <d v="2020-04-22T00:00:00"/>
    <d v="2020-03-29T00:00:00"/>
    <s v="簡単決算"/>
    <s v="梶原克文"/>
    <n v="8780"/>
    <s v="2020/3"/>
    <s v="2020/3"/>
    <x v="79"/>
  </r>
  <r>
    <d v="2020-03-22T00:00:00"/>
    <s v="■サドル　ASTUTE　アスチュート　SEA　ブラック・ブルー　中古■□000578"/>
    <s v="済"/>
    <x v="6"/>
    <n v="800"/>
    <n v="3"/>
    <n v="2"/>
    <n v="50000"/>
    <m/>
    <m/>
    <m/>
    <m/>
    <m/>
    <m/>
    <m/>
    <n v="6600"/>
    <n v="1050"/>
    <d v="2020-06-23T00:00:00"/>
    <d v="2020-05-14T00:00:00"/>
    <s v="簡単決算"/>
    <s v="中源博之"/>
    <n v="7650"/>
    <s v="2020/3"/>
    <s v="2020/5"/>
    <x v="88"/>
  </r>
  <r>
    <d v="2020-03-22T00:00:00"/>
    <s v="■送料無料 未使用　財布　BEAMZ SQUARE　ビームススクエア　バッファローレザー製　ダブルジップ折財布　メンズ　BS-1679■□000487"/>
    <s v="店売り"/>
    <x v="5"/>
    <n v="1500"/>
    <n v="3"/>
    <n v="2"/>
    <n v="50000"/>
    <m/>
    <m/>
    <m/>
    <m/>
    <m/>
    <m/>
    <m/>
    <m/>
    <m/>
    <m/>
    <m/>
    <m/>
    <m/>
    <n v="0"/>
    <s v="2020/3"/>
    <s v=""/>
    <x v="1"/>
  </r>
  <r>
    <d v="2020-02-01T00:00:00"/>
    <s v="ヤマハ　電子ピアノ　YDP-151C"/>
    <s v="店売り"/>
    <x v="10"/>
    <n v="3000"/>
    <m/>
    <m/>
    <m/>
    <m/>
    <m/>
    <m/>
    <m/>
    <m/>
    <m/>
    <m/>
    <m/>
    <m/>
    <m/>
    <m/>
    <m/>
    <m/>
    <n v="0"/>
    <s v="2020/2"/>
    <s v=""/>
    <x v="1"/>
  </r>
  <r>
    <d v="2020-03-22T00:00:00"/>
    <s v="■未使用　電気圧力鍋　家庭用マイコン電気圧力鍋　STL-EC30　D＆S■□000500"/>
    <s v="店売り"/>
    <x v="0"/>
    <n v="1100"/>
    <n v="3"/>
    <n v="2"/>
    <n v="8000"/>
    <m/>
    <m/>
    <m/>
    <m/>
    <m/>
    <m/>
    <m/>
    <m/>
    <m/>
    <m/>
    <m/>
    <m/>
    <m/>
    <n v="0"/>
    <s v="2020/3"/>
    <s v=""/>
    <x v="1"/>
  </r>
  <r>
    <d v="2020-03-22T00:00:00"/>
    <s v="■送料無料　香水　男性用　BVLGARI　ブルガリ　マン イン ブラック　オードパルファン　11I23G2　数回使用■□000559"/>
    <m/>
    <x v="5"/>
    <n v="2000"/>
    <n v="3"/>
    <n v="2"/>
    <n v="5000"/>
    <n v="4500"/>
    <m/>
    <m/>
    <m/>
    <m/>
    <m/>
    <m/>
    <m/>
    <m/>
    <m/>
    <m/>
    <m/>
    <m/>
    <n v="0"/>
    <s v="2020/3"/>
    <s v=""/>
    <x v="1"/>
  </r>
  <r>
    <d v="2020-03-22T00:00:00"/>
    <s v="■送料無料　ネックレス　GUCCI　グッチ　インフィニティ　ネックレス　Ag925　中古■□000563"/>
    <s v="済"/>
    <x v="5"/>
    <n v="5000"/>
    <n v="3"/>
    <n v="2"/>
    <n v="13000"/>
    <m/>
    <m/>
    <m/>
    <m/>
    <m/>
    <m/>
    <m/>
    <n v="14850"/>
    <n v="0"/>
    <d v="2020-05-21T00:00:00"/>
    <d v="2020-04-13T00:00:00"/>
    <s v="簡単決済"/>
    <s v="伊藤拓己"/>
    <n v="14850"/>
    <s v="2020/3"/>
    <s v="2020/4"/>
    <x v="90"/>
  </r>
  <r>
    <d v="2020-03-22T00:00:00"/>
    <s v="■送料無料　未使用品　財布　メンズ　BALLY　バリー　二つ折り財布　エンボスカーフ　ブラウン　MARTELS・91■□000556"/>
    <s v="済"/>
    <x v="5"/>
    <n v="2000"/>
    <n v="3"/>
    <n v="2"/>
    <n v="10000"/>
    <m/>
    <m/>
    <m/>
    <m/>
    <m/>
    <m/>
    <m/>
    <n v="11000"/>
    <n v="0"/>
    <d v="2020-04-22T00:00:00"/>
    <d v="2020-03-30T00:00:00"/>
    <s v="簡単決済"/>
    <s v="高木定欣"/>
    <n v="11000"/>
    <s v="2020/3"/>
    <s v="2020/3"/>
    <x v="72"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x v="1"/>
  </r>
  <r>
    <d v="2020-03-22T00:00:00"/>
    <s v="■未使用　LEDシーリングライト　ユアサプライムス　YLC-L48　LEDシーリングライト　～8畳　3800lm■□000772"/>
    <s v="済"/>
    <x v="0"/>
    <n v="5719"/>
    <n v="3"/>
    <n v="2"/>
    <n v="6600"/>
    <m/>
    <m/>
    <m/>
    <m/>
    <m/>
    <m/>
    <m/>
    <n v="3850"/>
    <n v="2000"/>
    <d v="2020-06-23T00:00:00"/>
    <d v="2020-05-28T00:00:00"/>
    <s v="簡単決済"/>
    <s v="新日本警備保障"/>
    <n v="5850"/>
    <s v="2020/3"/>
    <s v="2020/5"/>
    <x v="183"/>
  </r>
  <r>
    <d v="2020-03-23T00:00:00"/>
    <s v="■未使用品　未開封　LEDシーリングライト　オーデリック　OX9743LDR　～6畳用■□000770"/>
    <s v="店売り"/>
    <x v="0"/>
    <n v="1430"/>
    <n v="3"/>
    <n v="2"/>
    <n v="3800"/>
    <m/>
    <m/>
    <m/>
    <m/>
    <m/>
    <m/>
    <m/>
    <m/>
    <m/>
    <m/>
    <m/>
    <m/>
    <m/>
    <n v="0"/>
    <s v="2020/3"/>
    <s v=""/>
    <x v="1"/>
  </r>
  <r>
    <d v="2020-03-22T00:00:00"/>
    <s v="■adidas×UNDFTD 28.0cm スニーカー アディダス アンディフィーテッド G26650 中古■□000511"/>
    <s v="済"/>
    <x v="3"/>
    <n v="8000"/>
    <n v="2"/>
    <n v="3"/>
    <n v="18000"/>
    <n v="14000"/>
    <m/>
    <m/>
    <m/>
    <m/>
    <m/>
    <m/>
    <n v="15400"/>
    <n v="0"/>
    <d v="2020-08-21T00:00:00"/>
    <d v="2020-07-20T00:00:00"/>
    <s v="簡単決済"/>
    <s v="坂尾展康"/>
    <n v="15400"/>
    <s v="2020/3"/>
    <s v="2020/7"/>
    <x v="21"/>
  </r>
  <r>
    <d v="2020-03-22T00:00:00"/>
    <s v="■美品 NIKE 26.0cm ZOOM 2K ナイキ ズーム スニーカー メンズ 中古■□000481"/>
    <m/>
    <x v="3"/>
    <n v="1650"/>
    <n v="2"/>
    <n v="3"/>
    <n v="6800"/>
    <m/>
    <m/>
    <m/>
    <m/>
    <m/>
    <m/>
    <m/>
    <m/>
    <m/>
    <m/>
    <m/>
    <m/>
    <m/>
    <n v="0"/>
    <s v="2020/3"/>
    <s v=""/>
    <x v="1"/>
  </r>
  <r>
    <d v="2020-03-22T00:00:00"/>
    <s v="■送料無料 かぼちゃカッター 平野製作所 中古■□000594"/>
    <s v="済"/>
    <x v="14"/>
    <n v="1100"/>
    <n v="2"/>
    <n v="3"/>
    <n v="12000"/>
    <m/>
    <m/>
    <m/>
    <m/>
    <m/>
    <m/>
    <m/>
    <n v="13200"/>
    <n v="0"/>
    <d v="2020-06-23T00:00:00"/>
    <d v="2020-05-11T00:00:00"/>
    <s v="簡単決済"/>
    <s v="植竹英之"/>
    <n v="13200"/>
    <s v="2020/3"/>
    <s v="2020/5"/>
    <x v="47"/>
  </r>
  <r>
    <d v="2020-03-22T00:00:00"/>
    <s v="■GUCCI スクエアプレート ネックレス シルバー グッチ USED■□000601"/>
    <m/>
    <x v="5"/>
    <n v="3000"/>
    <n v="2"/>
    <n v="3"/>
    <n v="7000"/>
    <m/>
    <m/>
    <m/>
    <m/>
    <m/>
    <m/>
    <m/>
    <m/>
    <m/>
    <m/>
    <m/>
    <m/>
    <m/>
    <n v="0"/>
    <s v="2020/3"/>
    <s v=""/>
    <x v="1"/>
  </r>
  <r>
    <d v="2020-03-22T00:00:00"/>
    <s v="■未使用 cromia 長財布 イタリア製 メンズ ネイビー クロミア 2400026■□000673"/>
    <m/>
    <x v="3"/>
    <n v="2200"/>
    <n v="2"/>
    <n v="3"/>
    <n v="9000"/>
    <m/>
    <m/>
    <m/>
    <m/>
    <m/>
    <m/>
    <m/>
    <m/>
    <m/>
    <m/>
    <m/>
    <m/>
    <m/>
    <n v="0"/>
    <s v="2020/3"/>
    <s v=""/>
    <x v="1"/>
  </r>
  <r>
    <d v="2020-03-23T00:00:00"/>
    <s v="■ポールスミス ビジネスバッグ ショルダーバッグ Paul Smith 中古■□000631"/>
    <m/>
    <x v="3"/>
    <n v="800"/>
    <n v="2"/>
    <n v="3"/>
    <n v="6000"/>
    <m/>
    <m/>
    <m/>
    <m/>
    <m/>
    <m/>
    <m/>
    <m/>
    <m/>
    <m/>
    <m/>
    <m/>
    <m/>
    <n v="0"/>
    <s v="2020/3"/>
    <s v=""/>
    <x v="1"/>
  </r>
  <r>
    <d v="2020-03-22T00:00:00"/>
    <s v="■送料無料 マッサージャー スライヴ MD-8801 THRIVE マッサージ機 中古■□000650"/>
    <s v="済"/>
    <x v="9"/>
    <n v="1500"/>
    <n v="2"/>
    <n v="3"/>
    <n v="12000"/>
    <m/>
    <m/>
    <m/>
    <m/>
    <m/>
    <m/>
    <m/>
    <n v="13200"/>
    <n v="0"/>
    <d v="2020-05-21T00:00:00"/>
    <d v="2020-04-07T00:00:00"/>
    <s v="簡単決済"/>
    <s v="湯崎 裕司"/>
    <n v="13200"/>
    <s v="2020/3"/>
    <s v="2020/4"/>
    <x v="111"/>
  </r>
  <r>
    <d v="2020-02-01T00:00:00"/>
    <s v="■88鍵　カシオ　電子ピアノ　000229"/>
    <s v="店売り"/>
    <x v="10"/>
    <m/>
    <m/>
    <m/>
    <m/>
    <m/>
    <m/>
    <m/>
    <m/>
    <m/>
    <m/>
    <m/>
    <m/>
    <m/>
    <m/>
    <m/>
    <m/>
    <m/>
    <n v="0"/>
    <s v="2020/2"/>
    <s v=""/>
    <x v="1"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x v="1"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x v="1"/>
  </r>
  <r>
    <d v="2020-03-25T00:00:00"/>
    <s v="■未使用 dyson v8 fluffy extra ブラック ダイソン 掃除機 クリーナー■□000648"/>
    <s v="店売り"/>
    <x v="0"/>
    <m/>
    <n v="2"/>
    <n v="3"/>
    <n v="42000"/>
    <n v="40000"/>
    <n v="38000"/>
    <m/>
    <m/>
    <m/>
    <m/>
    <m/>
    <m/>
    <m/>
    <m/>
    <m/>
    <m/>
    <m/>
    <n v="0"/>
    <s v="2020/3"/>
    <s v=""/>
    <x v="1"/>
  </r>
  <r>
    <d v="2020-03-25T00:00:00"/>
    <s v="■Supreme ストライプシャツ Sサイズ 長袖 メンズ シュプリーム USED■□000671"/>
    <m/>
    <x v="3"/>
    <n v="0"/>
    <n v="2"/>
    <n v="3"/>
    <n v="10000"/>
    <n v="8500"/>
    <n v="7000"/>
    <m/>
    <m/>
    <m/>
    <m/>
    <m/>
    <m/>
    <m/>
    <m/>
    <m/>
    <m/>
    <m/>
    <n v="0"/>
    <s v="2020/3"/>
    <s v=""/>
    <x v="1"/>
  </r>
  <r>
    <d v="2020-03-25T00:00:00"/>
    <s v="■東正宗 鉋 木心堂 かんな 中古■□000666"/>
    <s v="済"/>
    <x v="8"/>
    <n v="2000"/>
    <n v="2"/>
    <n v="3"/>
    <n v="8000"/>
    <m/>
    <m/>
    <m/>
    <m/>
    <m/>
    <m/>
    <m/>
    <n v="8800"/>
    <n v="0"/>
    <d v="2020-06-23T00:00:00"/>
    <d v="2020-05-08T00:00:00"/>
    <s v="簡単決済"/>
    <s v="大阪バイイー"/>
    <n v="8800"/>
    <s v="2020/3"/>
    <s v="2020/5"/>
    <x v="54"/>
  </r>
  <r>
    <d v="2020-03-25T00:00:00"/>
    <s v="■未使用 放射線センサー iGAMMA 放射線測定 iPhone iPad apple対応 アイガンマ■□000726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15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未使用 放射線センサー iGAMMA 放射線測定 iPhone iPad apple対応 アイガンマ■□000698"/>
    <m/>
    <x v="8"/>
    <n v="500"/>
    <n v="2"/>
    <n v="3"/>
    <n v="12000"/>
    <m/>
    <m/>
    <m/>
    <m/>
    <m/>
    <m/>
    <m/>
    <m/>
    <m/>
    <m/>
    <m/>
    <m/>
    <m/>
    <n v="0"/>
    <s v="2020/3"/>
    <s v=""/>
    <x v="1"/>
  </r>
  <r>
    <d v="2020-03-25T00:00:00"/>
    <s v="■7.1ch AVアンプ YAMAHA AVX-V1065 ヤマハ　現状品　中古■□000663"/>
    <s v="済"/>
    <x v="0"/>
    <n v="3300"/>
    <n v="2"/>
    <n v="3"/>
    <n v="10000"/>
    <m/>
    <m/>
    <m/>
    <m/>
    <m/>
    <m/>
    <m/>
    <n v="11000"/>
    <n v="2000"/>
    <d v="2020-04-22T00:00:00"/>
    <d v="2020-04-02T00:00:00"/>
    <s v="簡単決済"/>
    <s v="濱田　怜聡"/>
    <n v="13000"/>
    <s v="2020/3"/>
    <s v="2020/4"/>
    <x v="72"/>
  </r>
  <r>
    <d v="2020-03-25T00:00:00"/>
    <s v="■未使用 ホットサンドメーカー D＆S DS.7727 ホワイト■□000625"/>
    <s v="店売り"/>
    <x v="0"/>
    <m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500円　2枚　(1000円分)■□000737"/>
    <s v="店売り"/>
    <x v="13"/>
    <n v="900"/>
    <n v="3"/>
    <n v="2"/>
    <n v="1000"/>
    <m/>
    <m/>
    <m/>
    <m/>
    <m/>
    <m/>
    <m/>
    <m/>
    <m/>
    <m/>
    <m/>
    <m/>
    <m/>
    <n v="0"/>
    <s v="2020/3"/>
    <s v=""/>
    <x v="1"/>
  </r>
  <r>
    <d v="2020-03-25T00:00:00"/>
    <s v="■クオ・カード　QUOカード　１０００円　5枚　(5000円分)■□000609"/>
    <s v="済"/>
    <x v="13"/>
    <n v="4500"/>
    <n v="3"/>
    <n v="2"/>
    <n v="5000"/>
    <m/>
    <m/>
    <m/>
    <m/>
    <m/>
    <m/>
    <m/>
    <n v="5000"/>
    <n v="160"/>
    <d v="2020-05-21T00:00:00"/>
    <d v="2020-04-18T00:00:00"/>
    <s v="簡単決算"/>
    <s v=" 雲母由美子"/>
    <n v="5160"/>
    <s v="2020/3"/>
    <s v="2020/4"/>
    <x v="44"/>
  </r>
  <r>
    <d v="2020-03-25T00:00:00"/>
    <s v="■送料無料　未使用　ハンドミキサー　TESCOM　テスコム　スティックブレンダー　THM420　ピンク■□000693"/>
    <m/>
    <x v="0"/>
    <n v="1000"/>
    <n v="3"/>
    <n v="2"/>
    <n v="4000"/>
    <m/>
    <m/>
    <m/>
    <m/>
    <m/>
    <m/>
    <m/>
    <m/>
    <m/>
    <m/>
    <m/>
    <m/>
    <m/>
    <n v="0"/>
    <s v="2020/3"/>
    <s v=""/>
    <x v="1"/>
  </r>
  <r>
    <d v="2020-03-25T00:00:00"/>
    <s v="■送料無料　BVLGARI　ブルガリ　ゼロワン　4バンドリンング　１９号　ホワイトゴールド　中古■□000662_x000a_"/>
    <s v="店売り"/>
    <x v="5"/>
    <n v="47340"/>
    <n v="3"/>
    <n v="2"/>
    <n v="53000"/>
    <m/>
    <m/>
    <m/>
    <m/>
    <m/>
    <m/>
    <m/>
    <m/>
    <m/>
    <m/>
    <m/>
    <m/>
    <m/>
    <n v="0"/>
    <s v="2020/3"/>
    <s v=""/>
    <x v="1"/>
  </r>
  <r>
    <d v="2020-03-25T00:00:00"/>
    <s v="■未使用　美肌測定器　COS　BEAUTY　コスビューティー　美肌測定器　パールホワイト■□000746"/>
    <m/>
    <x v="9"/>
    <n v="2000"/>
    <n v="3"/>
    <n v="2"/>
    <n v="3000"/>
    <m/>
    <m/>
    <m/>
    <m/>
    <m/>
    <m/>
    <m/>
    <m/>
    <m/>
    <m/>
    <m/>
    <m/>
    <m/>
    <n v="0"/>
    <s v="2020/3"/>
    <s v=""/>
    <x v="1"/>
  </r>
  <r>
    <d v="2020-03-25T00:00:00"/>
    <s v="■未使用　未開封　電動歯ブラシ　PHILIPS　フィリップス　ソニッケアー　ヘルシーホワイト　HX6713・43　充電式■□000699_x000a_"/>
    <s v="済"/>
    <x v="9"/>
    <n v="2300"/>
    <n v="3"/>
    <n v="2"/>
    <n v="5000"/>
    <m/>
    <m/>
    <m/>
    <m/>
    <m/>
    <m/>
    <m/>
    <n v="5500"/>
    <n v="1050"/>
    <d v="2020-05-21T00:00:00"/>
    <d v="2020-04-04T00:00:00"/>
    <s v="簡単決算"/>
    <s v="伊藤泰加"/>
    <n v="6550"/>
    <s v="2020/3"/>
    <s v="2020/4"/>
    <x v="76"/>
  </r>
  <r>
    <d v="2020-03-25T00:00:00"/>
    <s v="■送料無料　未使用　首マッサージャー　もみたいむ　ALINCO　アルインンコ　MCR8315(T)■□000753"/>
    <s v="済"/>
    <x v="9"/>
    <n v="800"/>
    <n v="3"/>
    <n v="2"/>
    <n v="4200"/>
    <m/>
    <m/>
    <m/>
    <m/>
    <m/>
    <m/>
    <m/>
    <n v="4620"/>
    <n v="0"/>
    <d v="2020-06-23T00:00:00"/>
    <d v="2020-05-11T00:00:00"/>
    <s v="簡単決算"/>
    <s v="稲葉賢作"/>
    <n v="4620"/>
    <s v="2020/3"/>
    <s v="2020/5"/>
    <x v="116"/>
  </r>
  <r>
    <d v="2020-03-25T00:00:00"/>
    <s v="■送料無料　DVD 神様はじめました 1期 全7巻 中古■□000623"/>
    <s v="済"/>
    <x v="1"/>
    <n v="2250"/>
    <n v="2"/>
    <n v="3"/>
    <n v="5500"/>
    <n v="5000"/>
    <m/>
    <m/>
    <m/>
    <m/>
    <m/>
    <m/>
    <n v="5775"/>
    <n v="0"/>
    <d v="2020-07-20T00:00:00"/>
    <d v="2020-06-15T00:00:00"/>
    <s v="簡単決済"/>
    <s v="小笠原祐輔"/>
    <n v="5775"/>
    <s v="2020/3"/>
    <s v="2020/6"/>
    <x v="24"/>
  </r>
  <r>
    <d v="2020-03-25T00:00:00"/>
    <s v="■WEDGWOOD ティーポット クイーンズプレーン ウェッジウッド 中古■□000687"/>
    <m/>
    <x v="7"/>
    <n v="1000"/>
    <n v="2"/>
    <n v="3"/>
    <n v="8000"/>
    <n v="6000"/>
    <m/>
    <m/>
    <m/>
    <m/>
    <m/>
    <m/>
    <m/>
    <m/>
    <m/>
    <m/>
    <m/>
    <m/>
    <n v="0"/>
    <s v="2020/3"/>
    <s v=""/>
    <x v="1"/>
  </r>
  <r>
    <d v="2020-03-25T00:00:00"/>
    <s v="■JAM HOME MADE 22号 スカルリング シルバーリング ジャムホームメイド USED■□000732"/>
    <s v="済"/>
    <x v="3"/>
    <n v="2200"/>
    <n v="2"/>
    <n v="3"/>
    <n v="10000"/>
    <n v="8000"/>
    <m/>
    <m/>
    <m/>
    <m/>
    <m/>
    <m/>
    <n v="8800"/>
    <n v="0"/>
    <d v="2020-06-23T00:00:00"/>
    <d v="2020-05-16T00:00:00"/>
    <s v="簡単決算"/>
    <s v="澁澤大介"/>
    <n v="8800"/>
    <s v="2020/3"/>
    <s v="2020/5"/>
    <x v="164"/>
  </r>
  <r>
    <d v="2020-03-25T00:00:00"/>
    <s v="■送料無料 MCM キーケース 6連 USED■□000694"/>
    <m/>
    <x v="3"/>
    <n v="3000"/>
    <n v="2"/>
    <n v="3"/>
    <n v="9000"/>
    <n v="6500"/>
    <m/>
    <m/>
    <m/>
    <m/>
    <m/>
    <m/>
    <m/>
    <m/>
    <m/>
    <m/>
    <m/>
    <m/>
    <n v="0"/>
    <s v="2020/3"/>
    <s v=""/>
    <x v="1"/>
  </r>
  <r>
    <d v="2020-03-25T00:00:00"/>
    <s v="■送料無料 POLICE クロス ネックレス 十字架 メンズ ポリス USED■□000691"/>
    <m/>
    <x v="3"/>
    <n v="1500"/>
    <n v="2"/>
    <n v="3"/>
    <n v="5000"/>
    <m/>
    <m/>
    <m/>
    <m/>
    <m/>
    <m/>
    <m/>
    <m/>
    <m/>
    <m/>
    <m/>
    <m/>
    <m/>
    <n v="0"/>
    <s v="2020/3"/>
    <s v=""/>
    <x v="1"/>
  </r>
  <r>
    <d v="2020-03-25T00:00:00"/>
    <s v="■未使用 イヴサンローラン ネクタイ 3本セット ブルー系 青系 ブランドネクタイ■□000423"/>
    <s v="済"/>
    <x v="5"/>
    <n v="0"/>
    <n v="2"/>
    <n v="3"/>
    <n v="13000"/>
    <n v="10000"/>
    <n v="8000"/>
    <m/>
    <m/>
    <m/>
    <m/>
    <m/>
    <n v="8800"/>
    <n v="0"/>
    <d v="2020-06-23T00:00:00"/>
    <d v="2020-05-18T00:00:00"/>
    <s v="簡単決済"/>
    <s v="泉日出夫"/>
    <n v="8800"/>
    <s v="2020/3"/>
    <s v="2020/5"/>
    <x v="122"/>
  </r>
  <r>
    <d v="2020-03-25T00:00:00"/>
    <s v="■LONGINES クロノグラフ L4.642.2 ロンジン 腕時計 メンズ 中古■□000665"/>
    <m/>
    <x v="5"/>
    <n v="70000"/>
    <n v="2"/>
    <n v="3"/>
    <n v="120000"/>
    <m/>
    <m/>
    <m/>
    <m/>
    <m/>
    <m/>
    <m/>
    <m/>
    <m/>
    <m/>
    <m/>
    <m/>
    <m/>
    <n v="0"/>
    <s v="2020/3"/>
    <s v=""/>
    <x v="1"/>
  </r>
  <r>
    <d v="2020-03-25T00:00:00"/>
    <s v="■美品 Cartier 名刺入れ L3000771 サントス・ドゥ・カルティエ 黒 カードケース カルティエ USED■□000628"/>
    <s v="済"/>
    <x v="5"/>
    <n v="4000"/>
    <n v="2"/>
    <n v="3"/>
    <n v="14000"/>
    <m/>
    <m/>
    <m/>
    <m/>
    <m/>
    <m/>
    <m/>
    <n v="15400"/>
    <n v="0"/>
    <d v="2020-06-23T00:00:00"/>
    <d v="2020-05-31T00:00:00"/>
    <s v="簡単決済"/>
    <s v="岡部正明"/>
    <n v="15400"/>
    <s v="2020/3"/>
    <s v="2020/5"/>
    <x v="183"/>
  </r>
  <r>
    <d v="2020-03-10T00:00:00"/>
    <s v="豪炎かまど釜　象印　NW-JU10-BA（諏訪から移動）"/>
    <s v="済"/>
    <x v="0"/>
    <n v="35200"/>
    <n v="2"/>
    <n v="3"/>
    <m/>
    <m/>
    <m/>
    <m/>
    <m/>
    <m/>
    <m/>
    <m/>
    <n v="42900"/>
    <n v="1300"/>
    <d v="2020-04-22T00:00:00"/>
    <d v="2020-03-26T00:00:00"/>
    <s v="簡単決算"/>
    <s v="小池達生"/>
    <n v="44200"/>
    <s v="2020/3"/>
    <s v="2020/3"/>
    <x v="111"/>
  </r>
  <r>
    <d v="2020-03-26T00:00:00"/>
    <s v="■A3対応シュレッダー 明光商会 MSシリーズ MS-231MA 中古引き取り又は運送会社の手配をお願いします■□000527"/>
    <m/>
    <x v="14"/>
    <n v="5000"/>
    <n v="2"/>
    <n v="3"/>
    <n v="40000"/>
    <m/>
    <m/>
    <m/>
    <m/>
    <m/>
    <m/>
    <m/>
    <m/>
    <m/>
    <m/>
    <m/>
    <m/>
    <m/>
    <n v="0"/>
    <s v="2020/3"/>
    <s v=""/>
    <x v="1"/>
  </r>
  <r>
    <d v="2020-03-26T00:00:00"/>
    <s v="■送料無料 ベース用コンプレッサー DigTeck BASS SQUEEZE DUAL BAND BASS COMPRESSOR デジテック ■□000755"/>
    <s v="済"/>
    <x v="10"/>
    <n v="500"/>
    <n v="2"/>
    <n v="3"/>
    <n v="6500"/>
    <m/>
    <m/>
    <m/>
    <m/>
    <m/>
    <m/>
    <m/>
    <n v="7150"/>
    <n v="0"/>
    <d v="2020-05-21T00:00:00"/>
    <d v="2020-04-12T00:00:00"/>
    <s v="簡単決済"/>
    <s v="根本昌充"/>
    <n v="7150"/>
    <s v="2020/3"/>
    <s v="2020/4"/>
    <x v="140"/>
  </r>
  <r>
    <d v="2020-03-26T00:00:00"/>
    <s v="■送料無料　ベース用シンセワウ DigTeck BASS SYNTH WAH BASS ENVELOPE FILTER デジテック■□000504"/>
    <s v="済"/>
    <x v="10"/>
    <n v="1000"/>
    <n v="2"/>
    <n v="3"/>
    <n v="7000"/>
    <m/>
    <m/>
    <m/>
    <m/>
    <m/>
    <m/>
    <m/>
    <n v="7700"/>
    <n v="0"/>
    <d v="2020-04-22T00:00:00"/>
    <d v="2020-03-30T00:00:00"/>
    <s v="簡単決済"/>
    <s v="湊健介"/>
    <n v="7700"/>
    <s v="2020/3"/>
    <s v="2020/3"/>
    <x v="62"/>
  </r>
  <r>
    <d v="2020-03-26T00:00:00"/>
    <s v="■送料無料　ベース用イコライザー　BOSS　GEB-7　中古■□000624"/>
    <s v="済"/>
    <x v="10"/>
    <n v="1000"/>
    <n v="2"/>
    <n v="3"/>
    <n v="4000"/>
    <m/>
    <m/>
    <m/>
    <m/>
    <m/>
    <m/>
    <m/>
    <n v="4400"/>
    <n v="0"/>
    <d v="2020-04-22T00:00:00"/>
    <d v="2020-03-30T00:00:00"/>
    <s v="簡単決済"/>
    <s v="星野雄一"/>
    <n v="4400"/>
    <s v="2020/3"/>
    <s v="2020/3"/>
    <x v="62"/>
  </r>
  <r>
    <d v="2020-03-26T00:00:00"/>
    <s v="■送料無料　ベース用リミッター　BOSS　LMB-3　Limiter　Enhancer　リミッター　エンハンサー　中古■□000670"/>
    <s v="店売り"/>
    <x v="10"/>
    <n v="500"/>
    <n v="2"/>
    <n v="3"/>
    <n v="4500"/>
    <m/>
    <m/>
    <m/>
    <m/>
    <m/>
    <m/>
    <m/>
    <m/>
    <m/>
    <m/>
    <m/>
    <m/>
    <m/>
    <n v="0"/>
    <s v="2020/3"/>
    <s v=""/>
    <x v="1"/>
  </r>
  <r>
    <d v="2020-03-26T00:00:00"/>
    <s v="■美品　ワイドバンドレシーバー　AM/FM/WFM　AIR-BAND　SPECIAL　アルインコ　DJ-X8　ハンディレシーバー■□000739"/>
    <s v="済"/>
    <x v="6"/>
    <n v="5500"/>
    <n v="2"/>
    <n v="3"/>
    <n v="15000"/>
    <m/>
    <m/>
    <m/>
    <m/>
    <m/>
    <m/>
    <m/>
    <n v="16500"/>
    <n v="0"/>
    <d v="2020-04-22T00:00:00"/>
    <d v="2020-03-31T00:00:00"/>
    <s v="簡単決済"/>
    <s v="高橋征也"/>
    <n v="16500"/>
    <s v="2020/3"/>
    <s v="2020/3"/>
    <x v="59"/>
  </r>
  <r>
    <d v="2020-03-26T00:00:00"/>
    <s v="■オークリー HALF JACKET 2.0 009153-17 ハーフジャケット OAKLEY サングラス USED■□000440"/>
    <s v="店売り"/>
    <x v="6"/>
    <n v="1650"/>
    <n v="2"/>
    <n v="3"/>
    <n v="7000"/>
    <m/>
    <m/>
    <m/>
    <m/>
    <m/>
    <m/>
    <m/>
    <m/>
    <m/>
    <m/>
    <m/>
    <m/>
    <m/>
    <n v="0"/>
    <s v="2020/3"/>
    <s v=""/>
    <x v="1"/>
  </r>
  <r>
    <d v="2020-03-26T00:00:00"/>
    <s v="■送料無料 NIKE 26.5cm エアフォース1 US9.5 クロムメタリックシルバー CQ6566-001 USED■□000629"/>
    <m/>
    <x v="3"/>
    <n v="2500"/>
    <n v="2"/>
    <n v="3"/>
    <n v="14000"/>
    <n v="12500"/>
    <m/>
    <m/>
    <m/>
    <m/>
    <m/>
    <m/>
    <m/>
    <m/>
    <m/>
    <m/>
    <m/>
    <m/>
    <n v="0"/>
    <s v="2020/3"/>
    <s v=""/>
    <x v="1"/>
  </r>
  <r>
    <d v="2020-03-26T00:00:00"/>
    <s v="■美品 サムライ翔 SP-016/Y21 #1 サングラス SAMURAI SHO 哀川翔 中古■□000616"/>
    <s v="済"/>
    <x v="3"/>
    <n v="3500"/>
    <n v="2"/>
    <n v="3"/>
    <n v="10000"/>
    <m/>
    <m/>
    <m/>
    <m/>
    <m/>
    <m/>
    <m/>
    <n v="11000"/>
    <n v="0"/>
    <d v="2020-04-22T00:00:00"/>
    <d v="2020-03-31T00:00:00"/>
    <s v="簡単決済"/>
    <s v="鈴木健司"/>
    <n v="11000"/>
    <s v="2020/3"/>
    <s v="2020/3"/>
    <x v="59"/>
  </r>
  <r>
    <d v="2020-03-26T00:00:00"/>
    <s v="■送料無料 Baccarat キャンディポット バンブー 蓋物 小物入れ バカラ 中古■□000695"/>
    <m/>
    <x v="7"/>
    <m/>
    <n v="2"/>
    <n v="3"/>
    <n v="16000"/>
    <m/>
    <m/>
    <m/>
    <m/>
    <m/>
    <m/>
    <m/>
    <m/>
    <m/>
    <m/>
    <m/>
    <m/>
    <m/>
    <n v="0"/>
    <s v="2020/3"/>
    <s v=""/>
    <x v="1"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x v="1"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x v="1"/>
  </r>
  <r>
    <d v="2020-03-26T00:00:00"/>
    <s v="■送料無料 マッサージ器 オムロン クッションマッサージャー HM-343 ブラウン 1回使用 中古■□000757"/>
    <m/>
    <x v="9"/>
    <n v="800"/>
    <n v="3"/>
    <n v="2"/>
    <n v="2800"/>
    <m/>
    <m/>
    <m/>
    <m/>
    <m/>
    <m/>
    <m/>
    <m/>
    <m/>
    <m/>
    <m/>
    <m/>
    <m/>
    <n v="0"/>
    <s v="2020/3"/>
    <s v=""/>
    <x v="1"/>
  </r>
  <r>
    <d v="2020-03-26T00:00:00"/>
    <s v="■送料無料　VANSON　バンソン　ジャージパンツ　XXL　メンズ　中古■□000613"/>
    <m/>
    <x v="3"/>
    <n v="1650"/>
    <n v="3"/>
    <n v="2"/>
    <n v="7000"/>
    <m/>
    <m/>
    <m/>
    <m/>
    <m/>
    <m/>
    <m/>
    <m/>
    <m/>
    <m/>
    <m/>
    <m/>
    <m/>
    <n v="0"/>
    <s v="2020/3"/>
    <s v=""/>
    <x v="1"/>
  </r>
  <r>
    <d v="2020-03-26T00:00:00"/>
    <s v="■未使用　サイクルハウス　2台用　南榮　NAN-A　2台用型　1011■□000536_x000a_"/>
    <s v="済"/>
    <x v="7"/>
    <n v="1500"/>
    <n v="3"/>
    <n v="2"/>
    <n v="8000"/>
    <m/>
    <m/>
    <m/>
    <m/>
    <m/>
    <m/>
    <m/>
    <n v="8800"/>
    <n v="2000"/>
    <d v="2020-08-21T00:00:00"/>
    <d v="2020-07-19T00:00:00"/>
    <s v="簡単決済"/>
    <s v="小西孝行"/>
    <n v="10800"/>
    <s v="2020/3"/>
    <s v="2020/7"/>
    <x v="138"/>
  </r>
  <r>
    <d v="2020-03-26T00:00:00"/>
    <s v="■引き取り限定　未使用　未開封　化粧鏡　TOTO　二面鏡　くもり止め付き　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x v="1"/>
  </r>
  <r>
    <d v="2020-03-26T00:00:00"/>
    <s v="■送料無料　マウントLEDライト　カムライト　カメラマウンLEDトライト　PL-1250　中古■□000735"/>
    <m/>
    <x v="2"/>
    <n v="3500"/>
    <n v="3"/>
    <n v="2"/>
    <n v="8800"/>
    <m/>
    <m/>
    <m/>
    <m/>
    <m/>
    <m/>
    <m/>
    <m/>
    <m/>
    <m/>
    <m/>
    <m/>
    <m/>
    <n v="0"/>
    <s v="2020/3"/>
    <s v=""/>
    <x v="1"/>
  </r>
  <r>
    <d v="2020-03-26T00:00:00"/>
    <s v="■送料無料 未使用 デジタルビデオカメラ Coleman CVW9HD-Y 8.0メガピクセル 1080p HD Xtreme デジタルビデオカメラ■□000756"/>
    <m/>
    <x v="2"/>
    <m/>
    <n v="3"/>
    <n v="2"/>
    <n v="15800"/>
    <m/>
    <m/>
    <m/>
    <m/>
    <m/>
    <m/>
    <m/>
    <m/>
    <m/>
    <m/>
    <m/>
    <m/>
    <m/>
    <n v="0"/>
    <s v="2020/3"/>
    <s v=""/>
    <x v="1"/>
  </r>
  <r>
    <d v="2020-03-17T00:00:00"/>
    <s v="■送料無料　電子辞書　SEIKO　セイコー　PASORAMA　SII　SERIES　SP-G10001　中古■□000749"/>
    <s v="済"/>
    <x v="0"/>
    <n v="8000"/>
    <n v="3"/>
    <n v="2"/>
    <n v="25000"/>
    <m/>
    <m/>
    <m/>
    <m/>
    <m/>
    <m/>
    <m/>
    <n v="27500"/>
    <n v="0"/>
    <d v="2020-05-21T00:00:00"/>
    <d v="2020-04-07T00:00:00"/>
    <s v="簡単決算"/>
    <s v="松本茂"/>
    <n v="27500"/>
    <s v="2020/3"/>
    <s v="2020/4"/>
    <x v="77"/>
  </r>
  <r>
    <d v="2020-03-25T00:00:00"/>
    <s v="■未使用未開封 一番くじ ドラゴンボール Awakening warriors ドラゴンボールZ ドッカンバトルC賞 超サイヤ人4ゴジータ フィギュア■□000750"/>
    <m/>
    <x v="1"/>
    <n v="500"/>
    <n v="3"/>
    <n v="2"/>
    <n v="2500"/>
    <m/>
    <m/>
    <m/>
    <m/>
    <m/>
    <m/>
    <m/>
    <m/>
    <m/>
    <m/>
    <m/>
    <m/>
    <m/>
    <n v="0"/>
    <s v="2020/3"/>
    <s v=""/>
    <x v="1"/>
  </r>
  <r>
    <d v="2020-03-25T00:00:00"/>
    <s v="■送料無料 腕時計 レディース ＴＡＧ HEUER タグホイヤー キリウム WL1314 KY5733 中古■□000640"/>
    <s v="済"/>
    <x v="5"/>
    <m/>
    <n v="3"/>
    <n v="2"/>
    <n v="15000"/>
    <m/>
    <m/>
    <m/>
    <m/>
    <m/>
    <m/>
    <m/>
    <n v="16500"/>
    <n v="0"/>
    <d v="2020-04-22T00:00:00"/>
    <d v="2020-03-31T00:00:00"/>
    <s v="簡単決済"/>
    <s v="藤瀬隆一"/>
    <n v="16500"/>
    <s v="2020/3"/>
    <s v="2020/3"/>
    <x v="58"/>
  </r>
  <r>
    <d v="2020-03-25T00:00:00"/>
    <s v="■未使用　未開封 折りたたみ自転車 16インチ Classic Mimugo FDB16 MG-CM16 クラシックレッド■□000654"/>
    <m/>
    <x v="6"/>
    <n v="5000"/>
    <n v="3"/>
    <n v="2"/>
    <n v="10000"/>
    <m/>
    <m/>
    <m/>
    <m/>
    <m/>
    <m/>
    <m/>
    <m/>
    <m/>
    <m/>
    <m/>
    <m/>
    <m/>
    <n v="0"/>
    <s v="2020/3"/>
    <s v=""/>
    <x v="1"/>
  </r>
  <r>
    <d v="2020-03-25T00:00:00"/>
    <s v="■研磨機　ランダムサンダ　125mm　日立工機　SV　13YB　中古■□000514"/>
    <s v="済"/>
    <x v="8"/>
    <n v="330"/>
    <n v="3"/>
    <n v="2"/>
    <n v="5000"/>
    <m/>
    <m/>
    <m/>
    <m/>
    <m/>
    <m/>
    <m/>
    <n v="7425"/>
    <n v="750"/>
    <d v="2020-04-22T00:00:00"/>
    <d v="2020-03-31T00:00:00"/>
    <s v="簡単決済"/>
    <s v="坂木陽一"/>
    <n v="8175"/>
    <s v="2020/3"/>
    <s v="2020/3"/>
    <x v="58"/>
  </r>
  <r>
    <d v="2020-03-31T00:00:00"/>
    <s v="■送料無料　双眼鏡　CELESTRON　大口径双眼鏡　SkyMaster　15×17　CE71009　美品■□000696_x000a_"/>
    <s v="済"/>
    <x v="6"/>
    <n v="3850"/>
    <n v="3"/>
    <n v="2"/>
    <n v="9000"/>
    <m/>
    <m/>
    <m/>
    <m/>
    <m/>
    <m/>
    <m/>
    <n v="9900"/>
    <n v="0"/>
    <d v="2020-06-23T00:00:00"/>
    <d v="2020-05-04T00:00:00"/>
    <s v="簡単決済"/>
    <s v="廣田隆房"/>
    <n v="9900"/>
    <s v="2020/3"/>
    <s v="2020/5"/>
    <x v="49"/>
  </r>
  <r>
    <d v="2020-03-31T00:00:00"/>
    <s v="■送料無料　万年筆　Waterman's　MADE　IN　FRANCE　SUPER　6　18Carats　現状品■□000679"/>
    <s v="済"/>
    <x v="4"/>
    <n v="1300"/>
    <n v="3"/>
    <n v="2"/>
    <n v="6000"/>
    <m/>
    <m/>
    <m/>
    <m/>
    <m/>
    <m/>
    <m/>
    <n v="6600"/>
    <n v="0"/>
    <d v="2020-05-21T00:00:00"/>
    <d v="2020-04-04T00:00:00"/>
    <s v="簡単決済"/>
    <s v="大阪バイイー"/>
    <n v="6600"/>
    <s v="2020/3"/>
    <s v="2020/4"/>
    <x v="62"/>
  </r>
  <r>
    <d v="2020-03-31T00:00:00"/>
    <s v="■送料無料 Baccarat ペアグラス ブランデーグラス 2客 バカラ USED■□000627"/>
    <m/>
    <x v="7"/>
    <m/>
    <n v="2"/>
    <n v="3"/>
    <n v="10000"/>
    <n v="8000"/>
    <m/>
    <m/>
    <m/>
    <m/>
    <m/>
    <m/>
    <m/>
    <m/>
    <m/>
    <m/>
    <m/>
    <m/>
    <n v="0"/>
    <s v="2020/3"/>
    <s v=""/>
    <x v="1"/>
  </r>
  <r>
    <d v="2020-03-25T00:00:00"/>
    <s v="■送料無料 バカラ ペアグラス ブランデーグラス Baccarat 2客 中古■□000751"/>
    <s v="済"/>
    <x v="7"/>
    <m/>
    <n v="2"/>
    <n v="3"/>
    <n v="10000"/>
    <n v="8000"/>
    <m/>
    <m/>
    <m/>
    <m/>
    <m/>
    <m/>
    <n v="8800"/>
    <n v="0"/>
    <d v="2020-09-23T00:00:00"/>
    <d v="2020-08-02T00:00:00"/>
    <s v="簡単決済"/>
    <s v="後藤裕司"/>
    <n v="8800"/>
    <s v="2020/3"/>
    <s v="2020/8"/>
    <x v="207"/>
  </r>
  <r>
    <d v="2020-03-25T00:00:00"/>
    <s v="■送料無料 バカラ マッセナ オールドファッション ラウンド ペアグラス 2客 USED■□000493"/>
    <s v="済"/>
    <x v="7"/>
    <m/>
    <n v="2"/>
    <n v="3"/>
    <n v="15000"/>
    <n v="12000"/>
    <m/>
    <m/>
    <m/>
    <m/>
    <m/>
    <m/>
    <n v="13200"/>
    <n v="0"/>
    <d v="2020-05-21T00:00:00"/>
    <d v="2020-04-16T00:00:00"/>
    <s v="簡単決済"/>
    <s v="田上英明"/>
    <n v="13200"/>
    <s v="2020/3"/>
    <s v="2020/4"/>
    <x v="90"/>
  </r>
  <r>
    <d v="2020-03-25T00:00:00"/>
    <s v="■送料無料 バカラ ナイフレスト バンブートゥルス 9本セット USED■□000677"/>
    <s v="済"/>
    <x v="7"/>
    <m/>
    <n v="2"/>
    <n v="3"/>
    <n v="22000"/>
    <m/>
    <m/>
    <m/>
    <m/>
    <m/>
    <m/>
    <m/>
    <n v="24200"/>
    <n v="0"/>
    <d v="2020-04-22T00:00:00"/>
    <d v="2020-03-31T00:00:00"/>
    <s v="簡単決済"/>
    <s v="工藤春彦"/>
    <n v="24200"/>
    <s v="2020/3"/>
    <s v="2020/3"/>
    <x v="58"/>
  </r>
  <r>
    <d v="2020-03-25T00:00:00"/>
    <s v="■切子 花瓶 ガラス工芸 花器 赤 インテリア 置物 中古■□000763"/>
    <m/>
    <x v="4"/>
    <n v="1000"/>
    <n v="2"/>
    <n v="3"/>
    <n v="15000"/>
    <m/>
    <m/>
    <m/>
    <m/>
    <m/>
    <m/>
    <m/>
    <m/>
    <m/>
    <m/>
    <m/>
    <m/>
    <m/>
    <n v="0"/>
    <s v="2020/3"/>
    <s v=""/>
    <x v="1"/>
  </r>
  <r>
    <d v="2020-03-31T00:00:00"/>
    <s v="■天秤 アンティーク インテリア 置物 中古■□000674"/>
    <m/>
    <x v="7"/>
    <n v="2000"/>
    <n v="2"/>
    <n v="3"/>
    <n v="20000"/>
    <m/>
    <m/>
    <m/>
    <m/>
    <m/>
    <m/>
    <m/>
    <m/>
    <m/>
    <m/>
    <m/>
    <m/>
    <m/>
    <n v="0"/>
    <s v="2020/3"/>
    <s v=""/>
    <x v="1"/>
  </r>
  <r>
    <d v="2020-03-31T00:00:00"/>
    <s v="■贈内閣総理大臣 SEIKO 懐中時計 セイコー ジャンク品■□000632"/>
    <m/>
    <x v="3"/>
    <n v="300"/>
    <n v="2"/>
    <n v="3"/>
    <n v="4500"/>
    <m/>
    <m/>
    <m/>
    <m/>
    <m/>
    <m/>
    <m/>
    <m/>
    <m/>
    <m/>
    <m/>
    <m/>
    <m/>
    <n v="0"/>
    <s v="2020/3"/>
    <s v=""/>
    <x v="1"/>
  </r>
  <r>
    <d v="2020-03-25T00:00:00"/>
    <s v="電動車いす　S637"/>
    <s v="済"/>
    <x v="15"/>
    <n v="75000"/>
    <m/>
    <m/>
    <m/>
    <m/>
    <m/>
    <m/>
    <m/>
    <m/>
    <m/>
    <m/>
    <n v="170000"/>
    <n v="0"/>
    <d v="2020-03-30T00:00:00"/>
    <d v="2020-03-30T00:00:00"/>
    <s v="銀行振込"/>
    <s v="田代"/>
    <n v="170000"/>
    <s v="2020/3"/>
    <s v="2020/3"/>
    <x v="59"/>
  </r>
  <r>
    <d v="2020-03-31T00:00:00"/>
    <s v="■送料無料　未使用　デジタルトランシーバー　ICOM　アイコム　携帯型デジタルトランシーバー　IC-DPR7　種別コード：3R■□000604"/>
    <s v="済"/>
    <x v="6"/>
    <n v="13200"/>
    <n v="3"/>
    <n v="2"/>
    <n v="27000"/>
    <n v="25000"/>
    <m/>
    <m/>
    <m/>
    <m/>
    <m/>
    <m/>
    <n v="27500"/>
    <n v="0"/>
    <d v="2020-08-21T00:00:00"/>
    <d v="2020-07-24T00:00:00"/>
    <s v="簡単決済"/>
    <s v="牧田敏司"/>
    <n v="27500"/>
    <s v="2020/3"/>
    <s v="2020/7"/>
    <x v="138"/>
  </r>
  <r>
    <d v="2020-03-31T00:00:00"/>
    <s v="■自動おろし機　OROSEE　RHG-15　ハッピー工業　中古■□000706_x000a_"/>
    <s v="済"/>
    <x v="14"/>
    <n v="1000"/>
    <n v="3"/>
    <n v="2"/>
    <n v="10000"/>
    <m/>
    <m/>
    <m/>
    <m/>
    <m/>
    <m/>
    <m/>
    <n v="11000"/>
    <n v="1300"/>
    <d v="2020-05-21T00:00:00"/>
    <d v="2020-04-17T00:00:00"/>
    <s v="簡単決済"/>
    <s v="篤丸樹株式会社"/>
    <n v="12300"/>
    <s v="2020/3"/>
    <s v="2020/4"/>
    <x v="140"/>
  </r>
  <r>
    <d v="2020-03-31T00:00:00"/>
    <s v="■美品　スニーカー　VANS　Sk8-Hi　Reissue　cap　26.5cm　黒　中古■□000684"/>
    <m/>
    <x v="3"/>
    <n v="3000"/>
    <n v="3"/>
    <n v="2"/>
    <n v="10000"/>
    <m/>
    <m/>
    <m/>
    <m/>
    <m/>
    <m/>
    <m/>
    <m/>
    <m/>
    <m/>
    <m/>
    <m/>
    <m/>
    <n v="0"/>
    <s v="2020/3"/>
    <s v=""/>
    <x v="1"/>
  </r>
  <r>
    <d v="2020-03-31T00:00:00"/>
    <s v="■スニーカー　Ripery’s　Sugar　＆　CONVERSE　レディース　24.5cm　リメイクスニーカー　保管品■□000721"/>
    <m/>
    <x v="3"/>
    <n v="4000"/>
    <n v="3"/>
    <n v="2"/>
    <n v="6000"/>
    <m/>
    <m/>
    <m/>
    <m/>
    <m/>
    <m/>
    <m/>
    <m/>
    <m/>
    <m/>
    <m/>
    <m/>
    <m/>
    <n v="0"/>
    <s v="2020/3"/>
    <s v=""/>
    <x v="1"/>
  </r>
  <r>
    <d v="2020-03-31T00:00:00"/>
    <s v="■未使用　プリンター　EPSON　エプソン　カラリオプリンター　PX-404A■□000708"/>
    <s v="済"/>
    <x v="0"/>
    <n v="2000"/>
    <n v="3"/>
    <n v="2"/>
    <n v="10000"/>
    <m/>
    <m/>
    <m/>
    <m/>
    <m/>
    <m/>
    <m/>
    <n v="11550"/>
    <n v="1500"/>
    <d v="2020-05-21T00:00:00"/>
    <d v="2020-04-04T00:00:00"/>
    <s v="簡単決済"/>
    <s v="篠原路子"/>
    <n v="13050"/>
    <s v="2020/3"/>
    <s v="2020/4"/>
    <x v="62"/>
  </r>
  <r>
    <d v="2020-03-31T00:00:00"/>
    <s v="■未使用 インクジェットプリンター Canon キャノン PIXUS iP2700■□000638_x000a_"/>
    <m/>
    <x v="0"/>
    <n v="250"/>
    <n v="3"/>
    <n v="2"/>
    <n v="5000"/>
    <m/>
    <m/>
    <m/>
    <m/>
    <m/>
    <m/>
    <m/>
    <m/>
    <m/>
    <m/>
    <m/>
    <m/>
    <m/>
    <n v="0"/>
    <s v="2020/3"/>
    <s v=""/>
    <x v="1"/>
  </r>
  <r>
    <d v="2020-03-31T00:00:00"/>
    <s v="■送料無料　美品　バッグ　COACH　コーチ　シャグネチャー柄　ミニショルダーバッグ　M1J-6023　中古■□000661"/>
    <m/>
    <x v="5"/>
    <n v="5239"/>
    <n v="3"/>
    <n v="2"/>
    <n v="13000"/>
    <n v="7000"/>
    <n v="5000"/>
    <m/>
    <m/>
    <m/>
    <m/>
    <m/>
    <m/>
    <m/>
    <m/>
    <m/>
    <m/>
    <m/>
    <n v="0"/>
    <s v="2020/3"/>
    <s v=""/>
    <x v="1"/>
  </r>
  <r>
    <d v="2020-03-31T00:00:00"/>
    <s v="■送料無料　未使用　バッグ　COACH　コーチ　シグネチャー柄　クリップデミポーチ　M2J-6348　ピンク×ライトブラウン■□000611"/>
    <s v="済"/>
    <x v="5"/>
    <n v="4000"/>
    <n v="3"/>
    <n v="2"/>
    <n v="10000"/>
    <n v="8000"/>
    <n v="6800"/>
    <m/>
    <m/>
    <m/>
    <m/>
    <m/>
    <n v="7480"/>
    <n v="0"/>
    <d v="2020-08-21T00:00:00"/>
    <d v="2020-07-19T00:00:00"/>
    <s v="簡単決済"/>
    <s v="片山善之"/>
    <n v="7480"/>
    <s v="2020/3"/>
    <s v="2020/7"/>
    <x v="208"/>
  </r>
  <r>
    <d v="2020-03-31T00:00:00"/>
    <s v="■ジャンク　iPhone　XR　64GB　ホワイト■□000608"/>
    <m/>
    <x v="2"/>
    <n v="18000"/>
    <n v="3"/>
    <n v="2"/>
    <n v="30000"/>
    <m/>
    <m/>
    <m/>
    <m/>
    <m/>
    <m/>
    <m/>
    <m/>
    <m/>
    <m/>
    <m/>
    <m/>
    <m/>
    <n v="0"/>
    <s v="2020/3"/>
    <s v=""/>
    <x v="1"/>
  </r>
  <r>
    <d v="2020-03-31T00:00:00"/>
    <s v="■万年筆　PLATINUM　プラチナム　2本セット　ペン先14K・18K　現状品■□000626"/>
    <m/>
    <x v="4"/>
    <m/>
    <n v="3"/>
    <n v="2"/>
    <n v="7000"/>
    <m/>
    <m/>
    <m/>
    <m/>
    <m/>
    <m/>
    <m/>
    <m/>
    <m/>
    <m/>
    <m/>
    <m/>
    <m/>
    <n v="0"/>
    <s v="2020/3"/>
    <s v=""/>
    <x v="1"/>
  </r>
  <r>
    <d v="2020-03-31T00:00:00"/>
    <s v="■オールドノリタケ デミタスセット ヴィンテージ デミタスコーヒー 中古■□000685"/>
    <m/>
    <x v="4"/>
    <n v="15472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美品 Kate spade 2wayバッグ ライトブルー ケイトスペード レディース USED■□000606"/>
    <m/>
    <x v="3"/>
    <n v="3300"/>
    <n v="2"/>
    <n v="3"/>
    <n v="12000"/>
    <n v="10000"/>
    <m/>
    <m/>
    <m/>
    <m/>
    <m/>
    <m/>
    <m/>
    <m/>
    <m/>
    <m/>
    <m/>
    <m/>
    <n v="0"/>
    <s v="2020/3"/>
    <s v=""/>
    <x v="1"/>
  </r>
  <r>
    <d v="2020-03-31T00:00:00"/>
    <s v="■未使用 ロイヤルコペンハーゲン カップ＆ソーサー 6客セット 中古■□000612"/>
    <m/>
    <x v="7"/>
    <n v="20464"/>
    <n v="2"/>
    <n v="3"/>
    <n v="25000"/>
    <m/>
    <m/>
    <m/>
    <m/>
    <m/>
    <m/>
    <m/>
    <m/>
    <m/>
    <m/>
    <m/>
    <m/>
    <m/>
    <n v="0"/>
    <s v="2020/3"/>
    <s v=""/>
    <x v="1"/>
  </r>
  <r>
    <d v="2020-03-31T00:00:00"/>
    <s v="■SEIKO デコール 置時計 Westminster-St.Michael セイコー 中古■□000740"/>
    <s v="済"/>
    <x v="7"/>
    <n v="3000"/>
    <n v="2"/>
    <n v="3"/>
    <n v="7000"/>
    <m/>
    <m/>
    <m/>
    <m/>
    <m/>
    <m/>
    <m/>
    <n v="14436"/>
    <n v="1050"/>
    <d v="2020-05-21T00:00:00"/>
    <d v="2020-04-05T00:00:00"/>
    <s v="簡単決済"/>
    <s v="ゴーゴー商事"/>
    <n v="15486"/>
    <s v="2020/3"/>
    <s v="2020/4"/>
    <x v="59"/>
  </r>
  <r>
    <d v="2020-03-31T00:00:00"/>
    <s v="■PING EYE2 ベリリウムカッパー #3-9 ノーマルW 8本セット ピンアイ アイアン 中古■□000710"/>
    <s v="済"/>
    <x v="6"/>
    <n v="3000"/>
    <n v="2"/>
    <n v="3"/>
    <n v="12000"/>
    <m/>
    <m/>
    <m/>
    <m/>
    <m/>
    <m/>
    <m/>
    <n v="13200"/>
    <n v="1500"/>
    <d v="2020-04-07T00:00:00"/>
    <d v="2020-04-07T00:00:00"/>
    <s v="銀行振込"/>
    <s v="藤原喜久雄  "/>
    <n v="14700"/>
    <s v="2020/3"/>
    <s v="2020/4"/>
    <x v="79"/>
  </r>
  <r>
    <d v="2020-03-31T00:00:00"/>
    <s v="■PADRONE 41 プレーントゥ ビジネスシューズ パドローネ 中古■□000730"/>
    <s v="済"/>
    <x v="3"/>
    <n v="5500"/>
    <n v="2"/>
    <n v="3"/>
    <n v="8000"/>
    <m/>
    <m/>
    <m/>
    <m/>
    <m/>
    <m/>
    <m/>
    <n v="8800"/>
    <n v="1050"/>
    <d v="2020-05-21T00:00:00"/>
    <d v="2020-04-17T00:00:00"/>
    <s v="簡単決済"/>
    <s v="福田拓也"/>
    <n v="9850"/>
    <s v="2020/3"/>
    <s v="2020/4"/>
    <x v="140"/>
  </r>
  <r>
    <d v="2020-03-31T00:00:00"/>
    <s v="■美品 ノースフェイス 26cm ウルトラロー2 NF51701 THE NORTH FACE 中古■□000672"/>
    <s v="店売り"/>
    <x v="6"/>
    <n v="1650"/>
    <n v="2"/>
    <n v="3"/>
    <n v="5500"/>
    <m/>
    <m/>
    <m/>
    <m/>
    <m/>
    <m/>
    <m/>
    <m/>
    <m/>
    <m/>
    <m/>
    <m/>
    <m/>
    <n v="0"/>
    <s v="2020/3"/>
    <s v=""/>
    <x v="1"/>
  </r>
  <r>
    <d v="2020-03-31T00:00:00"/>
    <s v="■送料無料 ブルガリ 灰皿 ローゼンタール BVLGARI 中古■□000619"/>
    <s v="済"/>
    <x v="5"/>
    <n v="750"/>
    <n v="2"/>
    <n v="3"/>
    <n v="5000"/>
    <m/>
    <m/>
    <m/>
    <m/>
    <m/>
    <m/>
    <m/>
    <n v="5500"/>
    <n v="0"/>
    <d v="2020-05-21T00:00:00"/>
    <d v="2020-04-27T00:00:00"/>
    <s v="簡単決済"/>
    <s v="石村トシミツ"/>
    <n v="5500"/>
    <s v="2020/3"/>
    <s v="2020/4"/>
    <x v="159"/>
  </r>
  <r>
    <d v="2020-03-31T00:00:00"/>
    <s v="■送料無料 BVLGARI 灰皿 ローゼンタール ブルガリ 中古■□000724"/>
    <s v="済"/>
    <x v="5"/>
    <n v="0"/>
    <n v="2"/>
    <n v="3"/>
    <n v="5000"/>
    <m/>
    <m/>
    <m/>
    <m/>
    <m/>
    <m/>
    <m/>
    <n v="5500"/>
    <n v="0"/>
    <d v="2020-05-21T00:00:00"/>
    <d v="2020-04-10T00:00:00"/>
    <s v="簡単決済"/>
    <s v="上田翔也"/>
    <n v="5500"/>
    <s v="2020/3"/>
    <s v="2020/4"/>
    <x v="76"/>
  </r>
  <r>
    <d v="2020-03-31T00:00:00"/>
    <s v="■ブルガリ 灰皿 小物入れ ローゼンタール BVLGARI 中古■□000682"/>
    <s v="済"/>
    <x v="5"/>
    <n v="0"/>
    <n v="2"/>
    <n v="3"/>
    <n v="6000"/>
    <m/>
    <m/>
    <m/>
    <m/>
    <m/>
    <m/>
    <m/>
    <n v="6600"/>
    <n v="0"/>
    <d v="2020-08-21T00:00:00"/>
    <d v="2020-07-25T00:00:00"/>
    <s v="簡単決済"/>
    <s v="原博文"/>
    <n v="6600"/>
    <s v="2020/3"/>
    <s v="2020/7"/>
    <x v="136"/>
  </r>
  <r>
    <d v="2020-03-31T00:00:00"/>
    <s v="■未使用 Cartier セカンドバッグ マストドゥカルティエ メンズ カルティエ USED■□000754"/>
    <s v="済"/>
    <x v="5"/>
    <n v="3000"/>
    <n v="2"/>
    <n v="3"/>
    <n v="22000"/>
    <n v="15000"/>
    <m/>
    <m/>
    <m/>
    <m/>
    <m/>
    <m/>
    <n v="16500"/>
    <n v="0"/>
    <d v="2020-05-21T00:00:00"/>
    <d v="2020-04-17T00:00:00"/>
    <s v="簡単決済"/>
    <s v="石田真子"/>
    <n v="16500"/>
    <s v="2020/3"/>
    <s v="2020/4"/>
    <x v="140"/>
  </r>
  <r>
    <d v="2020-03-31T00:00:00"/>
    <s v="■未使用 makita 充電式インパクトドライバ 18V TD171DGX フレッシュカッパー マキタ■□000688"/>
    <s v="店売り"/>
    <x v="8"/>
    <n v="30000"/>
    <n v="2"/>
    <n v="3"/>
    <n v="37000"/>
    <m/>
    <m/>
    <m/>
    <m/>
    <m/>
    <m/>
    <m/>
    <m/>
    <m/>
    <m/>
    <m/>
    <m/>
    <m/>
    <n v="0"/>
    <s v="2020/3"/>
    <s v=""/>
    <x v="1"/>
  </r>
  <r>
    <d v="2020-03-31T00:00:00"/>
    <s v="■美品 ノースフェイス 26cm トレッキングシューズ エンデュラスハイク GORE-TEX NF01722 USED■□000747"/>
    <s v="済"/>
    <x v="6"/>
    <n v="2750"/>
    <n v="2"/>
    <n v="3"/>
    <n v="10000"/>
    <m/>
    <m/>
    <m/>
    <m/>
    <m/>
    <m/>
    <m/>
    <n v="11000"/>
    <n v="0"/>
    <d v="2020-05-21T00:00:00"/>
    <d v="2020-04-05T00:00:00"/>
    <s v="簡単決済"/>
    <s v="小宮太郎"/>
    <n v="11000"/>
    <s v="2020/3"/>
    <s v="2020/4"/>
    <x v="59"/>
  </r>
  <r>
    <d v="2020-03-31T00:00:00"/>
    <s v="■未使用 DIESEL 23.0cm ハイテクスニーカー S-KBY レディース ディーゼル■□000760"/>
    <m/>
    <x v="3"/>
    <n v="2500"/>
    <n v="2"/>
    <n v="3"/>
    <n v="9000"/>
    <m/>
    <m/>
    <m/>
    <m/>
    <m/>
    <m/>
    <m/>
    <m/>
    <m/>
    <m/>
    <m/>
    <m/>
    <m/>
    <n v="0"/>
    <s v="2020/3"/>
    <s v=""/>
    <x v="1"/>
  </r>
  <r>
    <d v="2020-03-31T00:00:00"/>
    <s v="■送料無料 未使用 25.5cm adidas スーパースター EF2102 アディダス■□000743"/>
    <m/>
    <x v="3"/>
    <n v="2200"/>
    <n v="2"/>
    <n v="3"/>
    <n v="8200"/>
    <m/>
    <m/>
    <m/>
    <m/>
    <m/>
    <m/>
    <m/>
    <m/>
    <m/>
    <m/>
    <m/>
    <m/>
    <m/>
    <n v="0"/>
    <s v="2020/3"/>
    <s v=""/>
    <x v="1"/>
  </r>
  <r>
    <d v="2020-03-31T00:00:00"/>
    <s v="■限定950点 王立地理学会 21世紀記念 ワールドクロック 地球儀 置時計 インテリア 中古■□000644"/>
    <s v="済"/>
    <x v="7"/>
    <n v="3000"/>
    <n v="2"/>
    <n v="3"/>
    <n v="18000"/>
    <m/>
    <m/>
    <m/>
    <m/>
    <m/>
    <m/>
    <m/>
    <n v="19800"/>
    <n v="0"/>
    <d v="2020-05-21T00:00:00"/>
    <d v="2020-04-04T00:00:00"/>
    <s v="簡単決済"/>
    <s v="吉川令子"/>
    <n v="19800"/>
    <s v="2020/3"/>
    <s v="2020/4"/>
    <x v="62"/>
  </r>
  <r>
    <d v="2020-03-31T00:00:00"/>
    <s v="■リール シマノ CALCUTTA CONQUEST 14カルカッタ コンクエスト 101 中古■□000758"/>
    <s v="済"/>
    <x v="6"/>
    <n v="19800"/>
    <n v="3"/>
    <n v="2"/>
    <n v="23000"/>
    <m/>
    <m/>
    <m/>
    <m/>
    <m/>
    <m/>
    <m/>
    <n v="25850"/>
    <n v="750"/>
    <d v="2020-04-19T00:00:00"/>
    <d v="2020-04-20T00:00:00"/>
    <s v="銀行振込"/>
    <s v="金澤義行"/>
    <n v="26600"/>
    <s v="2020/3"/>
    <s v="2020/4"/>
    <x v="85"/>
  </r>
  <r>
    <d v="2020-03-31T00:00:00"/>
    <s v="■万年筆　IRIDIUM　イリジウム　現状品■□000752"/>
    <s v="済"/>
    <x v="4"/>
    <m/>
    <n v="3"/>
    <n v="2"/>
    <n v="2580"/>
    <m/>
    <m/>
    <m/>
    <m/>
    <m/>
    <m/>
    <m/>
    <n v="2838"/>
    <n v="750"/>
    <d v="2020-06-23T00:00:00"/>
    <d v="2020-05-26T00:00:00"/>
    <s v="簡単決済"/>
    <s v="中島弘徳"/>
    <n v="3588"/>
    <s v="2020/3"/>
    <s v="2020/5"/>
    <x v="93"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x v="1"/>
  </r>
  <r>
    <d v="2020-03-31T00:00:00"/>
    <s v="■デジタル顕微鏡 MCO USB顕微鏡 UK-01 BK(ブラック) 中古■□000621"/>
    <s v="済"/>
    <x v="0"/>
    <m/>
    <n v="3"/>
    <n v="2"/>
    <n v="3580"/>
    <m/>
    <m/>
    <m/>
    <m/>
    <m/>
    <m/>
    <m/>
    <n v="3938"/>
    <n v="750"/>
    <d v="2020-05-21T00:00:00"/>
    <d v="2020-04-19T00:00:00"/>
    <s v="簡単決済"/>
    <s v="荒木穣二"/>
    <n v="4688"/>
    <s v="2020/3"/>
    <s v="2020/4"/>
    <x v="40"/>
  </r>
  <r>
    <d v="2020-04-01T00:00:00"/>
    <s v="■電動アシスト自転車 YAMAHA ヤマハ PAS Ami 中古■□000769"/>
    <s v="店売り"/>
    <x v="6"/>
    <n v="8000"/>
    <n v="3"/>
    <n v="2"/>
    <n v="38000"/>
    <n v="33000"/>
    <m/>
    <m/>
    <m/>
    <m/>
    <m/>
    <m/>
    <m/>
    <m/>
    <m/>
    <m/>
    <m/>
    <m/>
    <n v="0"/>
    <s v="2020/4"/>
    <s v=""/>
    <x v="1"/>
  </r>
  <r>
    <d v="2020-04-01T00:00:00"/>
    <s v="■送料無料　美品　マッサージシート　ドクターエア　3Dマッサージシート　プレミアム　MS-002　2017年発売モデル　中古■□000645_x000a_"/>
    <s v="済"/>
    <x v="9"/>
    <n v="4000"/>
    <n v="3"/>
    <n v="2"/>
    <n v="25000"/>
    <n v="23000"/>
    <m/>
    <m/>
    <m/>
    <m/>
    <m/>
    <m/>
    <n v="25300"/>
    <n v="0"/>
    <d v="2020-08-21T00:00:00"/>
    <d v="2020-07-16T00:00:00"/>
    <s v="簡単決済"/>
    <s v="竹田宜樹"/>
    <n v="25300"/>
    <s v="2020/4"/>
    <s v="2020/7"/>
    <x v="204"/>
  </r>
  <r>
    <d v="2020-04-01T00:00:00"/>
    <s v="■未使用 ルーフキャリア TUFREQ タフレック HH22 Hシリーズ ルーフキャリア■□000764"/>
    <m/>
    <x v="11"/>
    <n v="2500"/>
    <n v="3"/>
    <n v="2"/>
    <n v="19000"/>
    <m/>
    <m/>
    <m/>
    <m/>
    <m/>
    <m/>
    <m/>
    <m/>
    <m/>
    <m/>
    <m/>
    <m/>
    <m/>
    <n v="0"/>
    <s v="2020/4"/>
    <s v=""/>
    <x v="1"/>
  </r>
  <r>
    <d v="2020-03-31T00:00:00"/>
    <s v="■25.5cm　サンダル　POLO　RALPH　LAUREN　ポロ　ラルフローレン　CAYSON－SN-CSL■□000630"/>
    <m/>
    <x v="5"/>
    <m/>
    <n v="2"/>
    <n v="3"/>
    <n v="6000"/>
    <n v="4800"/>
    <m/>
    <m/>
    <m/>
    <m/>
    <m/>
    <m/>
    <m/>
    <m/>
    <m/>
    <m/>
    <m/>
    <m/>
    <n v="0"/>
    <s v="2020/3"/>
    <s v=""/>
    <x v="1"/>
  </r>
  <r>
    <d v="2020-03-31T00:00:00"/>
    <s v="■送料無料　Paul Smith シングルスーツ R0237 セットアップ ジャケット A-46パンツ 30 黒 ストライプ柄 メンズ ■□000723"/>
    <m/>
    <x v="5"/>
    <n v="3300"/>
    <n v="2"/>
    <n v="3"/>
    <n v="32000"/>
    <n v="2800"/>
    <m/>
    <m/>
    <m/>
    <m/>
    <m/>
    <m/>
    <m/>
    <m/>
    <m/>
    <m/>
    <m/>
    <m/>
    <n v="0"/>
    <s v="2020/3"/>
    <s v=""/>
    <x v="1"/>
  </r>
  <r>
    <d v="2020-03-31T00:00:00"/>
    <s v="■YAMAHA　FS-423S　TMB　アコースティックギター　中古■□000719"/>
    <s v="済"/>
    <x v="10"/>
    <n v="1500"/>
    <n v="2"/>
    <n v="3"/>
    <n v="10000"/>
    <m/>
    <m/>
    <m/>
    <m/>
    <m/>
    <m/>
    <m/>
    <n v="12650"/>
    <n v="2000"/>
    <d v="2020-05-21T00:00:00"/>
    <d v="2020-04-28T00:00:00"/>
    <s v="簡単決済"/>
    <s v="関美代子"/>
    <n v="14650"/>
    <s v="2020/3"/>
    <s v="2020/4"/>
    <x v="117"/>
  </r>
  <r>
    <d v="2020-04-01T00:00:00"/>
    <s v="■斎藤隆　サイン入りバット　44　ロサンゼルス　ドジャース　MAX　BAT　MODEL　205　TAKASHI SAITO　送料無料■□000773"/>
    <s v="済"/>
    <x v="6"/>
    <n v="500"/>
    <n v="2"/>
    <n v="3"/>
    <n v="12000"/>
    <m/>
    <m/>
    <m/>
    <m/>
    <m/>
    <m/>
    <m/>
    <n v="13200"/>
    <n v="0"/>
    <d v="2020-05-21T00:00:00"/>
    <d v="2020-04-19T00:00:00"/>
    <s v="簡単決済"/>
    <s v="池尻申"/>
    <n v="13200"/>
    <s v="2020/4"/>
    <s v="2020/4"/>
    <x v="89"/>
  </r>
  <r>
    <d v="2020-04-03T00:00:00"/>
    <s v="■ガスブローバックガン　D・O・R　CAL　.45　東京マルイ　　送料無料　中古■□000618"/>
    <s v="店売り"/>
    <x v="1"/>
    <n v="3000"/>
    <n v="2"/>
    <n v="3"/>
    <n v="12000"/>
    <n v="10500"/>
    <m/>
    <m/>
    <m/>
    <m/>
    <m/>
    <m/>
    <m/>
    <m/>
    <m/>
    <m/>
    <m/>
    <m/>
    <n v="0"/>
    <s v="2020/4"/>
    <s v=""/>
    <x v="1"/>
  </r>
  <r>
    <d v="2020-04-03T00:00:00"/>
    <s v="■美品　送料無料　G-SHOCK　GW-M5610　電波ソーラー　反転液晶　20気圧防水中古■□000736"/>
    <s v="店売り"/>
    <x v="5"/>
    <n v="33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送料無料 美品 G-SHOCK GW-M5610 電波ソーラー 反転液晶 20気圧防水中古■□000689"/>
    <s v="店売り"/>
    <x v="5"/>
    <n v="4400"/>
    <n v="2"/>
    <n v="3"/>
    <n v="11000"/>
    <m/>
    <m/>
    <m/>
    <m/>
    <m/>
    <m/>
    <m/>
    <m/>
    <m/>
    <m/>
    <m/>
    <m/>
    <m/>
    <n v="0"/>
    <s v="2020/4"/>
    <s v=""/>
    <x v="1"/>
  </r>
  <r>
    <d v="2020-04-03T00:00:00"/>
    <s v="■ジャンク品 AKAI オープンリールデッキ GX-635D リール付き カバー付き■□000700"/>
    <s v="済"/>
    <x v="0"/>
    <n v="10000"/>
    <n v="2"/>
    <n v="3"/>
    <n v="60000"/>
    <m/>
    <m/>
    <m/>
    <m/>
    <m/>
    <m/>
    <m/>
    <n v="66000"/>
    <n v="2000"/>
    <d v="2020-05-21T00:00:00"/>
    <d v="2020-04-06T00:00:00"/>
    <s v="簡単決算"/>
    <s v="ＪＢＳ株式会社"/>
    <n v="68000"/>
    <s v="2020/4"/>
    <s v="2020/4"/>
    <x v="70"/>
  </r>
  <r>
    <d v="2020-04-03T00:00:00"/>
    <s v="■ジャンク AKAI オープンリールデッキ GX-635D■□000593"/>
    <s v="済"/>
    <x v="0"/>
    <m/>
    <n v="2"/>
    <n v="3"/>
    <n v="50000"/>
    <m/>
    <m/>
    <m/>
    <m/>
    <m/>
    <m/>
    <m/>
    <n v="55000"/>
    <n v="2000"/>
    <d v="2020-05-21T00:00:00"/>
    <d v="2020-04-21T00:00:00"/>
    <s v="簡単決済"/>
    <s v="ジェイエスエスロジティック株式会社"/>
    <n v="57000"/>
    <s v="2020/4"/>
    <s v="2020/4"/>
    <x v="89"/>
  </r>
  <r>
    <d v="2020-04-03T00:00:00"/>
    <s v="■大樋焼 大樋楽山 黒茶碗 中古■□000664"/>
    <s v="済"/>
    <x v="4"/>
    <n v="0"/>
    <n v="2"/>
    <n v="3"/>
    <n v="7000"/>
    <m/>
    <m/>
    <m/>
    <m/>
    <m/>
    <m/>
    <m/>
    <n v="7700"/>
    <n v="0"/>
    <d v="2020-05-21T00:00:00"/>
    <d v="2020-04-22T00:00:00"/>
    <s v="簡単決済"/>
    <s v="さくら建設株式会社"/>
    <n v="7700"/>
    <s v="2020/4"/>
    <s v="2020/4"/>
    <x v="40"/>
  </r>
  <r>
    <d v="2020-04-04T00:00:00"/>
    <s v="■脇差 日本刀 中古■□000602"/>
    <m/>
    <x v="4"/>
    <n v="40000"/>
    <n v="2"/>
    <n v="3"/>
    <n v="258000"/>
    <n v="230000"/>
    <m/>
    <m/>
    <m/>
    <m/>
    <m/>
    <m/>
    <m/>
    <m/>
    <m/>
    <m/>
    <m/>
    <m/>
    <n v="0"/>
    <s v="2020/4"/>
    <s v=""/>
    <x v="1"/>
  </r>
  <r>
    <d v="2020-04-03T00:00:00"/>
    <s v="■木彫り フクロウ 置物 インテリア オブジェ ふくろう 中古■□000704"/>
    <s v="済"/>
    <x v="7"/>
    <n v="1000"/>
    <n v="2"/>
    <n v="3"/>
    <n v="10000"/>
    <m/>
    <m/>
    <m/>
    <m/>
    <m/>
    <m/>
    <m/>
    <n v="11000"/>
    <n v="0"/>
    <d v="2020-06-23T00:00:00"/>
    <d v="2020-05-20T00:00:00"/>
    <s v="簡単決済"/>
    <s v="呉吉洙"/>
    <n v="11000"/>
    <s v="2020/4"/>
    <s v="2020/5"/>
    <x v="116"/>
  </r>
  <r>
    <d v="2020-04-03T00:00:00"/>
    <s v="■ペンダントウォッチ　ミキモト　7P　ベビーパールネックレス　チョーカー時計　NNS-372F　現状品■□000680_x000a_"/>
    <s v="済"/>
    <x v="3"/>
    <m/>
    <n v="3"/>
    <n v="2"/>
    <n v="4500"/>
    <m/>
    <m/>
    <m/>
    <m/>
    <m/>
    <m/>
    <m/>
    <n v="4950"/>
    <n v="750"/>
    <d v="2020-05-21T00:00:00"/>
    <d v="2020-04-24T00:00:00"/>
    <s v="簡単決済"/>
    <s v="景徳森"/>
    <n v="5700"/>
    <s v="2020/4"/>
    <s v="2020/4"/>
    <x v="77"/>
  </r>
  <r>
    <d v="2020-04-03T00:00:00"/>
    <s v="■送料無料　ピンバッチ　ロイヤル　オーダー　ピンバッチ　中古■□000734"/>
    <m/>
    <x v="3"/>
    <m/>
    <n v="3"/>
    <n v="2"/>
    <n v="3980"/>
    <n v="2500"/>
    <m/>
    <m/>
    <m/>
    <m/>
    <m/>
    <m/>
    <m/>
    <m/>
    <m/>
    <m/>
    <m/>
    <m/>
    <n v="0"/>
    <s v="2020/4"/>
    <s v=""/>
    <x v="1"/>
  </r>
  <r>
    <d v="2020-04-03T00:00:00"/>
    <s v="■送料無料　ポーチ　Chloe　クロエ　コスメポーチ・ポーチ　オレンジ系　美品■□000675_x000a_"/>
    <m/>
    <x v="3"/>
    <n v="4000"/>
    <n v="3"/>
    <n v="2"/>
    <n v="6000"/>
    <m/>
    <m/>
    <m/>
    <m/>
    <m/>
    <m/>
    <m/>
    <m/>
    <m/>
    <m/>
    <m/>
    <m/>
    <m/>
    <n v="0"/>
    <s v="2020/4"/>
    <s v=""/>
    <x v="1"/>
  </r>
  <r>
    <d v="2020-04-03T00:00:00"/>
    <s v="■送料無料　旅行券　JTB旅行券　NICE　TRIP　ナイス　トリップ　10000円分■□000610"/>
    <s v="済"/>
    <x v="13"/>
    <m/>
    <n v="3"/>
    <n v="2"/>
    <n v="9800"/>
    <m/>
    <m/>
    <m/>
    <m/>
    <m/>
    <m/>
    <m/>
    <n v="9800"/>
    <n v="0"/>
    <d v="2020-06-23T00:00:00"/>
    <d v="2020-05-20T00:00:00"/>
    <s v="簡単決済"/>
    <s v="佐多研史"/>
    <n v="9800"/>
    <s v="2020/4"/>
    <s v="2020/5"/>
    <x v="116"/>
  </r>
  <r>
    <d v="2020-04-03T00:00:00"/>
    <s v="■送料無料　Snap-on　スナップ　オン　REX10B　マルチスプライン　エキストラクター　7ピース　セット　3ピース欠品　中古■□000603_x000a_"/>
    <s v="済"/>
    <x v="8"/>
    <m/>
    <n v="3"/>
    <n v="2"/>
    <n v="3500"/>
    <m/>
    <m/>
    <m/>
    <m/>
    <m/>
    <m/>
    <m/>
    <n v="3850"/>
    <n v="0"/>
    <d v="2020-07-20T00:00:00"/>
    <d v="2020-06-23T00:00:00"/>
    <s v="簡単決済"/>
    <s v="小板橋洋介"/>
    <n v="3850"/>
    <s v="2020/4"/>
    <s v="2020/6"/>
    <x v="165"/>
  </r>
  <r>
    <d v="2020-04-07T00:00:00"/>
    <s v="■送料無料 ディープソケット Snap-on スナップオン 3/8 ディープソケット8～12、14～17　9本セット その他2本(他社製品) 中古■□000742"/>
    <s v="済"/>
    <x v="8"/>
    <n v="1650"/>
    <n v="3"/>
    <n v="2"/>
    <n v="7900"/>
    <m/>
    <m/>
    <m/>
    <m/>
    <m/>
    <m/>
    <m/>
    <n v="8690"/>
    <n v="0"/>
    <d v="2020-05-21T00:00:00"/>
    <d v="2020-04-15T00:00:00"/>
    <s v="簡単決済"/>
    <s v="佐藤弘"/>
    <n v="8690"/>
    <s v="2020/4"/>
    <s v="2020/4"/>
    <x v="72"/>
  </r>
  <r>
    <d v="2020-04-03T00:00:00"/>
    <s v="■送料無料　未使用　未開封　魔法つかいプリキュア　リンクルスマホン　対象年齢3歳以上　バンダイ■□000727"/>
    <s v="済"/>
    <x v="1"/>
    <n v="4000"/>
    <n v="3"/>
    <n v="2"/>
    <n v="6500"/>
    <m/>
    <m/>
    <m/>
    <m/>
    <m/>
    <m/>
    <m/>
    <n v="7150"/>
    <n v="0"/>
    <d v="2020-08-21T00:00:00"/>
    <d v="2020-07-12T00:00:00"/>
    <s v="簡単決済"/>
    <s v="信夫絵美"/>
    <n v="7150"/>
    <s v="2020/4"/>
    <s v="2020/7"/>
    <x v="141"/>
  </r>
  <r>
    <d v="2020-04-03T00:00:00"/>
    <s v="■タミヤ スプレーワーク ペインティングブースⅡ ツインファン 中古■□000637"/>
    <s v="済"/>
    <x v="1"/>
    <n v="3850"/>
    <n v="2"/>
    <n v="3"/>
    <n v="10000"/>
    <m/>
    <m/>
    <m/>
    <m/>
    <m/>
    <m/>
    <m/>
    <n v="13200"/>
    <n v="1500"/>
    <d v="2020-05-21T00:00:00"/>
    <d v="2020-04-07T00:00:00"/>
    <s v="簡単決済"/>
    <s v="渡部信"/>
    <n v="14700"/>
    <s v="2020/4"/>
    <s v="2020/4"/>
    <x v="62"/>
  </r>
  <r>
    <d v="2020-04-03T00:00:00"/>
    <s v="■送料無料 PS4 500GB CUH-2200A ジェットブラック HDMIケーブル欠品 プレステ4 中古■□000655"/>
    <s v="済"/>
    <x v="1"/>
    <n v="16500"/>
    <n v="2"/>
    <n v="3"/>
    <n v="20000"/>
    <m/>
    <m/>
    <m/>
    <m/>
    <m/>
    <m/>
    <m/>
    <n v="24200"/>
    <n v="0"/>
    <d v="2020-05-21T00:00:00"/>
    <d v="2020-04-09T00:00:00"/>
    <s v="簡単決済"/>
    <s v="中原文彦"/>
    <n v="24200"/>
    <s v="2020/4"/>
    <s v="2020/4"/>
    <x v="58"/>
  </r>
  <r>
    <d v="2020-04-05T00:00:00"/>
    <s v="■切子グラス 彩花切子 東洋佐々木ガラス 3個セット 中古■□000759"/>
    <s v="店売り"/>
    <x v="4"/>
    <m/>
    <n v="2"/>
    <n v="3"/>
    <n v="8500"/>
    <m/>
    <m/>
    <m/>
    <m/>
    <m/>
    <m/>
    <m/>
    <m/>
    <m/>
    <m/>
    <m/>
    <m/>
    <m/>
    <n v="0"/>
    <s v="2020/4"/>
    <s v=""/>
    <x v="1"/>
  </r>
  <r>
    <d v="2020-04-03T00:00:00"/>
    <s v="■LOGOS クイックスクエアシェルター210 71457566 テント アウトドア キャンプ ロゴス 中古■□000744"/>
    <s v="済"/>
    <x v="6"/>
    <n v="0"/>
    <n v="2"/>
    <n v="3"/>
    <n v="6000"/>
    <m/>
    <m/>
    <m/>
    <m/>
    <m/>
    <m/>
    <m/>
    <n v="6600"/>
    <n v="0"/>
    <d v="2020-07-20T00:00:00"/>
    <d v="2020-07-01T00:00:00"/>
    <s v="簡単決済"/>
    <s v="木野村一"/>
    <n v="6600"/>
    <s v="2020/4"/>
    <s v="2020/7"/>
    <x v="63"/>
  </r>
  <r>
    <d v="2020-04-05T00:00:00"/>
    <s v="■送料無料 G－SHOCK DW-6900CR-7JF ホワイト デコレーションカバー 中古■□000733"/>
    <s v="店売り"/>
    <x v="5"/>
    <n v="3300"/>
    <n v="2"/>
    <n v="3"/>
    <n v="6500"/>
    <m/>
    <m/>
    <m/>
    <m/>
    <m/>
    <m/>
    <m/>
    <m/>
    <m/>
    <m/>
    <m/>
    <m/>
    <m/>
    <n v="0"/>
    <s v="2020/4"/>
    <s v=""/>
    <x v="1"/>
  </r>
  <r>
    <d v="2020-04-04T00:00:00"/>
    <s v="■送料無料　展示品　カシオ　G-SHOCK　DW-6900B-9　ブラック　■□000722"/>
    <s v="済"/>
    <x v="5"/>
    <n v="5000"/>
    <n v="2"/>
    <n v="3"/>
    <n v="7000"/>
    <m/>
    <m/>
    <m/>
    <m/>
    <m/>
    <m/>
    <m/>
    <n v="7700"/>
    <n v="0"/>
    <d v="2020-05-21T00:00:00"/>
    <d v="2020-04-11T00:00:00"/>
    <s v="簡単決済"/>
    <s v="日野バイイー"/>
    <n v="7700"/>
    <s v="2020/4"/>
    <s v="2020/4"/>
    <x v="79"/>
  </r>
  <r>
    <d v="2020-04-04T00:00:00"/>
    <s v="■送料無料　G-SHOCK　25周年記念　限定モデル　GW-9125C-1JF　GULFMAN　タフソーラー　電波時計　中古■□000729"/>
    <s v="済"/>
    <x v="5"/>
    <n v="2200"/>
    <n v="2"/>
    <n v="3"/>
    <n v="10000"/>
    <m/>
    <m/>
    <m/>
    <m/>
    <m/>
    <m/>
    <m/>
    <n v="11000"/>
    <n v="0"/>
    <d v="2020-05-21T00:00:00"/>
    <d v="2020-04-20T00:00:00"/>
    <s v="簡単決済"/>
    <s v="日野バイイー"/>
    <n v="11000"/>
    <s v="2020/4"/>
    <s v="2020/4"/>
    <x v="111"/>
  </r>
  <r>
    <d v="2020-04-04T00:00:00"/>
    <s v="■送料無料　G-SHOCK　SKY　COCKPIT　スカイコックピット　GRAVITYMASTER　GW-3000B-1AJF　クロノグラフ　■□000697"/>
    <m/>
    <x v="5"/>
    <n v="17000"/>
    <n v="2"/>
    <n v="3"/>
    <n v="19500"/>
    <m/>
    <m/>
    <m/>
    <m/>
    <m/>
    <m/>
    <m/>
    <m/>
    <m/>
    <m/>
    <m/>
    <m/>
    <m/>
    <n v="0"/>
    <s v="2020/4"/>
    <s v=""/>
    <x v="1"/>
  </r>
  <r>
    <d v="2020-04-04T00:00:00"/>
    <s v="■送料無料　ニコン用？望遠レンズ　シグマ　170-500mm 1.5-6.3D APO　中古■□000605"/>
    <s v="済"/>
    <x v="2"/>
    <n v="4000"/>
    <n v="2"/>
    <n v="3"/>
    <n v="12000"/>
    <m/>
    <m/>
    <m/>
    <m/>
    <m/>
    <m/>
    <m/>
    <n v="13200"/>
    <n v="0"/>
    <d v="2020-05-21T00:00:00"/>
    <d v="2020-04-08T00:00:00"/>
    <s v="簡単決済"/>
    <s v="山門由宗"/>
    <n v="13200"/>
    <s v="2020/4"/>
    <s v="2020/4"/>
    <x v="62"/>
  </r>
  <r>
    <d v="2020-04-04T00:00:00"/>
    <s v="■超望遠ミニズームS 360～600mm　レンズのみ　■□000636"/>
    <m/>
    <x v="2"/>
    <n v="2000"/>
    <n v="2"/>
    <n v="3"/>
    <n v="9000"/>
    <m/>
    <m/>
    <m/>
    <m/>
    <m/>
    <m/>
    <m/>
    <m/>
    <m/>
    <m/>
    <m/>
    <m/>
    <m/>
    <n v="0"/>
    <s v="2020/4"/>
    <s v=""/>
    <x v="1"/>
  </r>
  <r>
    <d v="2020-04-04T00:00:00"/>
    <s v="■ジャンク　カメラレンズ2本　NIKKO　レフレックスレンズ　ミラーレンズ　516077　CANON　75-300ｍｍ　1：4-5.6■□000633"/>
    <m/>
    <x v="2"/>
    <n v="7500"/>
    <n v="2"/>
    <n v="3"/>
    <n v="12000"/>
    <m/>
    <m/>
    <m/>
    <m/>
    <m/>
    <m/>
    <m/>
    <m/>
    <m/>
    <m/>
    <m/>
    <m/>
    <m/>
    <n v="0"/>
    <s v="2020/4"/>
    <s v=""/>
    <x v="1"/>
  </r>
  <r>
    <d v="2020-04-04T00:00:00"/>
    <s v="■送料無料 お米ギフト券 1Kg 10枚 4400円分 全国共通 全国農業協同組合連合会■□000617"/>
    <s v="済"/>
    <x v="13"/>
    <m/>
    <n v="3"/>
    <n v="2"/>
    <n v="4200"/>
    <m/>
    <m/>
    <m/>
    <m/>
    <m/>
    <m/>
    <m/>
    <n v="4300"/>
    <n v="0"/>
    <d v="2020-05-21T00:00:00"/>
    <d v="2020-04-08T00:00:00"/>
    <s v="簡単決済"/>
    <s v="福田　康司"/>
    <n v="4300"/>
    <s v="2020/4"/>
    <s v="2020/4"/>
    <x v="62"/>
  </r>
  <r>
    <d v="2020-04-04T00:00:00"/>
    <s v="■送料無料　おこめ券　1Kg　17枚　7480円分　全国共通　全米販■□000681"/>
    <s v="済"/>
    <x v="13"/>
    <m/>
    <n v="3"/>
    <n v="2"/>
    <n v="7140"/>
    <m/>
    <m/>
    <m/>
    <m/>
    <m/>
    <m/>
    <m/>
    <n v="7140"/>
    <n v="0"/>
    <d v="2020-05-21T00:00:00"/>
    <d v="2020-04-08T00:00:00"/>
    <s v="簡単決済"/>
    <s v="中村隆広"/>
    <n v="7140"/>
    <s v="2020/4"/>
    <s v="2020/4"/>
    <x v="62"/>
  </r>
  <r>
    <d v="2020-04-04T00:00:00"/>
    <s v="■未使用　防護ズボン　OREGON　オレゴン　フィヨルドランド・クラス1　Sサイズ　EN381-5　チャップス適用■□000686"/>
    <s v="済"/>
    <x v="3"/>
    <n v="3000"/>
    <n v="3"/>
    <n v="2"/>
    <n v="16000"/>
    <m/>
    <m/>
    <m/>
    <m/>
    <m/>
    <m/>
    <m/>
    <n v="17600"/>
    <n v="1050"/>
    <d v="2020-06-23T00:00:00"/>
    <d v="2020-05-14T00:00:00"/>
    <s v="簡単決済"/>
    <s v="八田利一"/>
    <n v="18650"/>
    <s v="2020/4"/>
    <s v="2020/5"/>
    <x v="102"/>
  </r>
  <r>
    <d v="2020-04-04T00:00:00"/>
    <s v="■送料無料　FURUKAWA　600V　架橋ポリエチレン絶縁ビニールシースケーブル　2心　600V　CV　23kg　約150m■□000709_x000a_"/>
    <m/>
    <x v="8"/>
    <n v="5000"/>
    <n v="3"/>
    <n v="2"/>
    <n v="18000"/>
    <m/>
    <m/>
    <m/>
    <m/>
    <m/>
    <m/>
    <m/>
    <m/>
    <m/>
    <m/>
    <m/>
    <m/>
    <m/>
    <n v="0"/>
    <s v="2020/4"/>
    <s v=""/>
    <x v="1"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x v="1"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x v="1"/>
  </r>
  <r>
    <d v="2020-04-05T00:00:00"/>
    <s v="■オルゴール　イタリア製　REUGE　リュージュ　からくり　オルゴール　煙草入れ　中古■□000676_x000a_"/>
    <s v="済"/>
    <x v="4"/>
    <n v="2000"/>
    <n v="3"/>
    <n v="2"/>
    <n v="17000"/>
    <m/>
    <m/>
    <m/>
    <m/>
    <m/>
    <m/>
    <m/>
    <n v="18700"/>
    <n v="1300"/>
    <d v="2020-05-21T00:00:00"/>
    <d v="2020-04-11T00:00:00"/>
    <s v="簡単決済"/>
    <s v="ゴーゴー商事"/>
    <n v="20000"/>
    <s v="2020/4"/>
    <s v="2020/4"/>
    <x v="58"/>
  </r>
  <r>
    <d v="2020-04-05T00:00:00"/>
    <s v="■ウインドシンセサイザー　AKAI　EWI-USB　中古■□000766"/>
    <s v="済"/>
    <x v="10"/>
    <n v="4000"/>
    <n v="2"/>
    <n v="3"/>
    <n v="13000"/>
    <m/>
    <m/>
    <m/>
    <m/>
    <m/>
    <m/>
    <m/>
    <n v="16500"/>
    <n v="1500"/>
    <d v="2020-05-21T00:00:00"/>
    <d v="2020-04-09T00:00:00"/>
    <s v="簡単決済"/>
    <s v="多田佳"/>
    <n v="18000"/>
    <s v="2020/4"/>
    <s v="2020/4"/>
    <x v="62"/>
  </r>
  <r>
    <d v="2020-04-05T00:00:00"/>
    <s v="■ノリタケ M-NIPPON印 ティーセット 10点　アンティーク　陶器　金　花柄■□000622"/>
    <m/>
    <x v="4"/>
    <n v="15376"/>
    <n v="2"/>
    <n v="3"/>
    <n v="45000"/>
    <n v="30000"/>
    <m/>
    <m/>
    <m/>
    <m/>
    <m/>
    <m/>
    <m/>
    <m/>
    <m/>
    <m/>
    <m/>
    <m/>
    <n v="0"/>
    <s v="2020/4"/>
    <s v=""/>
    <x v="1"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x v="1"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x v="1"/>
  </r>
  <r>
    <d v="2020-04-05T00:00:00"/>
    <s v="■鉄製　茶釜　骨董　置きもの■□000660"/>
    <m/>
    <x v="4"/>
    <n v="2500"/>
    <n v="2"/>
    <n v="3"/>
    <n v="25000"/>
    <m/>
    <m/>
    <m/>
    <m/>
    <m/>
    <m/>
    <m/>
    <m/>
    <m/>
    <m/>
    <m/>
    <m/>
    <m/>
    <n v="0"/>
    <s v="2020/4"/>
    <s v=""/>
    <x v="1"/>
  </r>
  <r>
    <d v="2020-04-05T00:00:00"/>
    <s v="■ポット一式 シルバーティーセット BSC アンティーク インテリア 中古■□000707"/>
    <m/>
    <x v="4"/>
    <n v="28882"/>
    <n v="2"/>
    <n v="3"/>
    <n v="50000"/>
    <m/>
    <m/>
    <m/>
    <m/>
    <m/>
    <m/>
    <m/>
    <m/>
    <m/>
    <m/>
    <m/>
    <m/>
    <m/>
    <n v="0"/>
    <s v="2020/4"/>
    <s v=""/>
    <x v="1"/>
  </r>
  <r>
    <d v="2020-04-05T00:00:00"/>
    <s v="■未使用 26.0cm adidas スタンスミス F36575 アディダス スニーカー 白■□000668"/>
    <s v="済"/>
    <x v="3"/>
    <n v="3500"/>
    <n v="2"/>
    <n v="3"/>
    <n v="7500"/>
    <m/>
    <m/>
    <m/>
    <m/>
    <m/>
    <m/>
    <m/>
    <n v="8250"/>
    <n v="1050"/>
    <d v="2020-08-21T00:00:00"/>
    <d v="2020-07-23T00:00:00"/>
    <s v="簡単決済"/>
    <s v="温井由紀夫"/>
    <n v="9300"/>
    <s v="2020/4"/>
    <s v="2020/7"/>
    <x v="205"/>
  </r>
  <r>
    <d v="2020-04-05T00:00:00"/>
    <s v="■電動ガン MP5 中国製 送料無料 中古■□000658"/>
    <s v="済"/>
    <x v="1"/>
    <n v="5600"/>
    <n v="2"/>
    <n v="3"/>
    <n v="13000"/>
    <m/>
    <m/>
    <m/>
    <m/>
    <m/>
    <m/>
    <m/>
    <n v="14300"/>
    <n v="0"/>
    <d v="2020-05-21T00:00:00"/>
    <d v="2020-04-12T00:00:00"/>
    <s v="簡単決済"/>
    <s v="鈴木淳子"/>
    <n v="14300"/>
    <s v="2020/4"/>
    <s v="2020/4"/>
    <x v="79"/>
  </r>
  <r>
    <d v="2020-04-05T00:00:00"/>
    <s v="■MARC JACOBS レディース MJ1591 腕時計 マークジェイコブス USED■□000711"/>
    <m/>
    <x v="3"/>
    <n v="3000"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コールマン　ランタン　ノーススター　NothStar　ホワイトガソリン　GLOBE　NO　2000D043　中古■□000635"/>
    <s v="済"/>
    <x v="6"/>
    <n v="3300"/>
    <n v="2"/>
    <n v="3"/>
    <n v="10000"/>
    <m/>
    <m/>
    <m/>
    <m/>
    <m/>
    <m/>
    <m/>
    <n v="11000"/>
    <n v="1300"/>
    <d v="2020-06-01T00:00:00"/>
    <d v="2020-06-01T00:00:00"/>
    <s v="銀行振込"/>
    <s v="熊谷悠太"/>
    <n v="12300"/>
    <s v="2020/4"/>
    <s v="2020/6"/>
    <x v="50"/>
  </r>
  <r>
    <d v="2020-04-07T00:00:00"/>
    <s v="■シマノ　SEDONA　4000　セドナ　リール　中古■□000634"/>
    <m/>
    <x v="6"/>
    <n v="1650"/>
    <n v="2"/>
    <n v="3"/>
    <n v="4000"/>
    <m/>
    <m/>
    <m/>
    <m/>
    <m/>
    <m/>
    <m/>
    <m/>
    <m/>
    <m/>
    <m/>
    <m/>
    <m/>
    <n v="0"/>
    <s v="2020/4"/>
    <s v=""/>
    <x v="1"/>
  </r>
  <r>
    <d v="2020-04-07T00:00:00"/>
    <s v="■現状品 MAKUストーブ SOTO SOD-371 ガソリンストーブ シングルバーナー FUEL BOTTLE 700ml 動作未確認　中古■□000715"/>
    <s v="済"/>
    <x v="6"/>
    <n v="2000"/>
    <n v="2"/>
    <n v="3"/>
    <n v="10000"/>
    <m/>
    <m/>
    <m/>
    <m/>
    <m/>
    <m/>
    <m/>
    <n v="11000"/>
    <n v="0"/>
    <d v="2020-05-21T00:00:00"/>
    <d v="2020-04-17T00:00:00"/>
    <s v="簡単決済"/>
    <s v="眞田佳明"/>
    <n v="11000"/>
    <s v="2020/4"/>
    <s v="2020/4"/>
    <x v="76"/>
  </r>
  <r>
    <d v="2020-04-07T00:00:00"/>
    <s v="■オイルランプ　OLYMPE　フランス製　アンティーク■□000780"/>
    <m/>
    <x v="4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囲炉裏　銅壺(ドーコ)　鉄製　中古　引き取り又は運送会社の手配をお願いします■□000713"/>
    <m/>
    <x v="4"/>
    <n v="2200"/>
    <n v="3"/>
    <n v="2"/>
    <n v="17000"/>
    <m/>
    <m/>
    <m/>
    <m/>
    <m/>
    <m/>
    <m/>
    <m/>
    <m/>
    <m/>
    <m/>
    <m/>
    <m/>
    <n v="0"/>
    <s v="2020/4"/>
    <s v=""/>
    <x v="1"/>
  </r>
  <r>
    <d v="2020-04-07T00:00:00"/>
    <s v="■サイドテーブル　カリモク　FURNITURE　丸テーブル　中古■□S000705"/>
    <s v="済"/>
    <x v="7"/>
    <n v="1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充電式マルノコ　165mm　18V　4.0Ah　マキタ　HS630D　中古■□000667"/>
    <s v="店売り"/>
    <x v="8"/>
    <n v="3500"/>
    <n v="3"/>
    <n v="2"/>
    <n v="15000"/>
    <m/>
    <m/>
    <m/>
    <m/>
    <m/>
    <m/>
    <m/>
    <n v="11000"/>
    <n v="3245"/>
    <d v="2020-05-21T00:00:00"/>
    <d v="2020-04-18T00:00:00"/>
    <s v="簡単決済"/>
    <s v="北村正典"/>
    <n v="14245"/>
    <s v="2020/4"/>
    <s v="2020/4"/>
    <x v="82"/>
  </r>
  <r>
    <d v="2020-04-07T00:00:00"/>
    <s v="■アングルドリル　13mm　マキタ　DA4000LR　本体のみ　中古■□000725"/>
    <m/>
    <x v="8"/>
    <n v="1200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パーカー　メンズ　THE　NORTH　FACE　ノースフェイス　バックスクエアロゴフーディ　XL　グレー　NT12034　中古■□000692"/>
    <s v="店売り"/>
    <x v="3"/>
    <n v="3200"/>
    <n v="3"/>
    <n v="2"/>
    <n v="7000"/>
    <m/>
    <m/>
    <m/>
    <m/>
    <m/>
    <m/>
    <m/>
    <m/>
    <m/>
    <m/>
    <m/>
    <m/>
    <m/>
    <n v="0"/>
    <s v="2020/4"/>
    <s v=""/>
    <x v="1"/>
  </r>
  <r>
    <d v="2020-04-07T00:00:00"/>
    <s v="■未使用 未開封　東芝 dynabook PRX73FBESNGFA 13.3インチ ブラック■□000748"/>
    <s v="済"/>
    <x v="0"/>
    <n v="60500"/>
    <n v="3"/>
    <n v="2"/>
    <n v="73000"/>
    <m/>
    <m/>
    <m/>
    <m/>
    <m/>
    <m/>
    <m/>
    <n v="80300"/>
    <n v="1300"/>
    <d v="2020-06-23T00:00:00"/>
    <d v="2020-05-09T00:00:00"/>
    <s v="簡単決済"/>
    <s v="明道亮"/>
    <n v="81600"/>
    <s v="2020/4"/>
    <s v="2020/5"/>
    <x v="176"/>
  </r>
  <r>
    <d v="2020-04-07T00:00:00"/>
    <s v="■電子ハンドグラインダ　49mm　GP　5V　日立工機　中古■□000607"/>
    <s v="済"/>
    <x v="8"/>
    <n v="3850"/>
    <n v="3"/>
    <n v="2"/>
    <n v="10000"/>
    <m/>
    <m/>
    <m/>
    <m/>
    <m/>
    <m/>
    <m/>
    <n v="14850"/>
    <n v="1050"/>
    <d v="2020-05-21T00:00:00"/>
    <d v="2020-04-15T00:00:00"/>
    <s v="簡単決済"/>
    <s v="長谷川政司"/>
    <n v="15900"/>
    <s v="2020/4"/>
    <s v="2020/4"/>
    <x v="72"/>
  </r>
  <r>
    <d v="2020-04-07T00:00:00"/>
    <s v="■スマホケース　Supreme　mophie　iPhone7・8　ケース　レッド　中古■□000798"/>
    <s v="済"/>
    <x v="2"/>
    <n v="2000"/>
    <n v="3"/>
    <n v="2"/>
    <n v="10000"/>
    <m/>
    <m/>
    <m/>
    <m/>
    <m/>
    <m/>
    <m/>
    <n v="11000"/>
    <n v="750"/>
    <d v="2020-05-21T00:00:00"/>
    <d v="2020-04-11T00:00:00"/>
    <s v="簡単決済"/>
    <s v="吉田圭介"/>
    <n v="11750"/>
    <s v="2020/4"/>
    <s v="2020/4"/>
    <x v="62"/>
  </r>
  <r>
    <d v="2020-04-07T00:00:00"/>
    <s v="■囲炉裏 火鉢 炭入れ 暖房器具 切り株 中古■□000701"/>
    <s v="済"/>
    <x v="4"/>
    <n v="2200"/>
    <n v="3"/>
    <n v="2"/>
    <n v="13000"/>
    <m/>
    <m/>
    <m/>
    <m/>
    <m/>
    <m/>
    <m/>
    <n v="14300"/>
    <n v="4510"/>
    <d v="2020-05-21T00:00:00"/>
    <d v="2020-04-17T00:00:00"/>
    <s v="簡単決済"/>
    <s v="疋田武"/>
    <n v="18810"/>
    <s v="2020/4"/>
    <s v="2020/4"/>
    <x v="76"/>
  </r>
  <r>
    <d v="2020-04-10T00:00:00"/>
    <s v="■スタッキングチェア 8脚セット オフィスチェア 会議 ミーティング イス 中古■□000778"/>
    <m/>
    <x v="12"/>
    <m/>
    <n v="2"/>
    <n v="3"/>
    <n v="15000"/>
    <m/>
    <m/>
    <m/>
    <m/>
    <m/>
    <m/>
    <m/>
    <m/>
    <m/>
    <m/>
    <m/>
    <m/>
    <m/>
    <n v="0"/>
    <s v="2020/4"/>
    <s v=""/>
    <x v="1"/>
  </r>
  <r>
    <d v="2020-04-07T00:00:00"/>
    <s v="■送料無料 ガスガン G36K マガジン5個付き 中古■□000651"/>
    <s v="済"/>
    <x v="1"/>
    <n v="8400"/>
    <n v="2"/>
    <n v="3"/>
    <n v="20000"/>
    <m/>
    <m/>
    <m/>
    <m/>
    <m/>
    <m/>
    <m/>
    <n v="22000"/>
    <n v="0"/>
    <d v="2020-05-21T00:00:00"/>
    <d v="2020-04-11T00:00:00"/>
    <s v="簡単決済"/>
    <s v="河端良  "/>
    <n v="22000"/>
    <s v="2020/4"/>
    <s v="2020/4"/>
    <x v="62"/>
  </r>
  <r>
    <d v="2020-04-07T00:00:00"/>
    <s v="■COACH 2WAYバッグ チョークマルチ サッチェル 花柄 コーチ USED■000373"/>
    <m/>
    <x v="5"/>
    <n v="3000"/>
    <n v="2"/>
    <n v="3"/>
    <n v="16000"/>
    <m/>
    <m/>
    <m/>
    <m/>
    <m/>
    <m/>
    <m/>
    <m/>
    <m/>
    <m/>
    <m/>
    <m/>
    <m/>
    <n v="0"/>
    <s v="2020/4"/>
    <s v=""/>
    <x v="1"/>
  </r>
  <r>
    <d v="2020-04-07T00:00:00"/>
    <s v="■送料無料 COACH 長財布 花柄 チョークマルチ コーチ USED■□000799"/>
    <m/>
    <x v="5"/>
    <n v="2000"/>
    <n v="2"/>
    <n v="3"/>
    <n v="11000"/>
    <m/>
    <m/>
    <m/>
    <m/>
    <m/>
    <m/>
    <m/>
    <m/>
    <m/>
    <m/>
    <m/>
    <m/>
    <m/>
    <n v="0"/>
    <s v="2020/4"/>
    <s v=""/>
    <x v="1"/>
  </r>
  <r>
    <d v="2020-04-07T00:00:00"/>
    <s v="■LALIQUE ブックエンド ラリック レブリーブックエンド ルネ・ラリック 中古■□000642"/>
    <m/>
    <x v="4"/>
    <n v="1000"/>
    <n v="2"/>
    <n v="3"/>
    <n v="59000"/>
    <n v="50000"/>
    <m/>
    <m/>
    <m/>
    <m/>
    <m/>
    <m/>
    <m/>
    <m/>
    <m/>
    <m/>
    <m/>
    <m/>
    <n v="0"/>
    <s v="2020/4"/>
    <s v=""/>
    <x v="1"/>
  </r>
  <r>
    <d v="2020-04-07T00:00:00"/>
    <s v="■エスニック 置物 インテリア 女性像 アジアン オブジェ 中古■□S000762"/>
    <m/>
    <x v="4"/>
    <n v="1000"/>
    <n v="2"/>
    <n v="3"/>
    <n v="11000"/>
    <m/>
    <m/>
    <m/>
    <m/>
    <m/>
    <m/>
    <m/>
    <m/>
    <m/>
    <m/>
    <m/>
    <m/>
    <m/>
    <n v="0"/>
    <s v="2020/4"/>
    <s v=""/>
    <x v="1"/>
  </r>
  <r>
    <d v="2020-04-08T00:00:00"/>
    <s v="■ジャンク　サンスイ　プリメインアンプ　AU-α607i　SANSUI　■□000720"/>
    <s v="済"/>
    <x v="0"/>
    <n v="3300"/>
    <n v="2"/>
    <n v="3"/>
    <n v="10000"/>
    <m/>
    <m/>
    <m/>
    <m/>
    <m/>
    <m/>
    <m/>
    <n v="11000"/>
    <n v="2000"/>
    <d v="2020-05-21T00:00:00"/>
    <d v="2020-04-13T00:00:00"/>
    <s v="簡単決算"/>
    <s v="株式会社NISSHIN "/>
    <n v="13000"/>
    <s v="2020/4"/>
    <s v="2020/4"/>
    <x v="59"/>
  </r>
  <r>
    <d v="2020-04-08T00:00:00"/>
    <s v="■GPS&amp;レーダー探知機　Lei　Lite　霧島レイモデル　ユピテル　12V専用　中古■□000767"/>
    <m/>
    <x v="11"/>
    <n v="3000"/>
    <n v="2"/>
    <n v="3"/>
    <n v="18000"/>
    <m/>
    <m/>
    <m/>
    <m/>
    <m/>
    <m/>
    <m/>
    <n v="19800"/>
    <n v="1050"/>
    <d v="2020-05-21T00:00:00"/>
    <d v="2020-04-27T00:00:00"/>
    <s v="簡単決済"/>
    <s v="落合直樹"/>
    <n v="20850"/>
    <s v="2020/4"/>
    <s v="2020/4"/>
    <x v="40"/>
  </r>
  <r>
    <d v="2020-04-08T00:00:00"/>
    <s v="■未使用品　マキタ　インパクトドライバ　18V　6.0Ah　TD171DRGXW　ホワイト　バッテリ2個■□000529"/>
    <s v="済"/>
    <x v="8"/>
    <n v="29000"/>
    <n v="2"/>
    <n v="3"/>
    <n v="37000"/>
    <m/>
    <m/>
    <m/>
    <m/>
    <m/>
    <m/>
    <m/>
    <n v="39380"/>
    <n v="1300"/>
    <d v="2020-06-23T00:00:00"/>
    <d v="2020-05-20T00:00:00"/>
    <s v="簡単決済"/>
    <s v="鹿山純二"/>
    <n v="40680"/>
    <s v="2020/4"/>
    <s v="2020/5"/>
    <x v="103"/>
  </r>
  <r>
    <d v="2020-04-08T00:00:00"/>
    <s v="■未使用品 マキタ インパクトドライバ 18V 6.0Ah TD171DGXAB オーセンティックブラウン バッテリ2個■□000776"/>
    <s v="済"/>
    <x v="8"/>
    <n v="29000"/>
    <n v="2"/>
    <n v="3"/>
    <n v="37000"/>
    <n v="36500"/>
    <m/>
    <m/>
    <m/>
    <m/>
    <m/>
    <m/>
    <n v="40150"/>
    <n v="1300"/>
    <d v="2020-07-20T00:00:00"/>
    <d v="2020-06-10T00:00:00"/>
    <s v="簡単決済"/>
    <s v="若月浩亀"/>
    <n v="41450"/>
    <s v="2020/4"/>
    <s v="2020/6"/>
    <x v="188"/>
  </r>
  <r>
    <d v="2020-04-08T00:00:00"/>
    <s v="■未使用品 マキタ インパクトドライバ 18V 6.0Ah TD171DGXAR オーセンティックレッド バッテリ2個■□000657"/>
    <s v="済"/>
    <x v="8"/>
    <n v="29000"/>
    <n v="2"/>
    <n v="3"/>
    <n v="37000"/>
    <n v="35800"/>
    <m/>
    <m/>
    <m/>
    <m/>
    <m/>
    <m/>
    <n v="39380"/>
    <n v="1300"/>
    <d v="2020-06-23T00:00:00"/>
    <d v="2020-05-02T00:00:00"/>
    <s v="簡単決済"/>
    <s v="伊藤健士"/>
    <n v="40680"/>
    <s v="2020/4"/>
    <s v="2020/5"/>
    <x v="44"/>
  </r>
  <r>
    <d v="2020-04-07T00:00:00"/>
    <s v="■CDプレイヤー SONY 200枚 CDチャージャー CDP-CX200F 中古■□000738"/>
    <s v="済"/>
    <x v="0"/>
    <n v="3000"/>
    <n v="3"/>
    <n v="2"/>
    <n v="10000"/>
    <m/>
    <m/>
    <m/>
    <m/>
    <m/>
    <m/>
    <m/>
    <n v="11000"/>
    <n v="2000"/>
    <d v="2020-05-21T00:00:00"/>
    <d v="2020-04-15T00:00:00"/>
    <s v="簡単決済"/>
    <s v="山本裕太"/>
    <n v="13000"/>
    <s v="2020/4"/>
    <s v="2020/4"/>
    <x v="72"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x v="1"/>
  </r>
  <r>
    <d v="2020-04-07T00:00:00"/>
    <s v="■エアコンプレッサ makita　マキタ AC401X 50・60Hz 中古■□000781"/>
    <s v="済"/>
    <x v="8"/>
    <n v="7000"/>
    <n v="3"/>
    <n v="2"/>
    <n v="18000"/>
    <m/>
    <m/>
    <m/>
    <m/>
    <m/>
    <m/>
    <m/>
    <n v="19800"/>
    <n v="2000"/>
    <d v="2020-05-21T00:00:00"/>
    <d v="2020-04-11T00:00:00"/>
    <s v="簡単決済"/>
    <s v="有限会社AGエンタープライズ  "/>
    <n v="21800"/>
    <s v="2020/4"/>
    <s v="2020/4"/>
    <x v="62"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x v="1"/>
  </r>
  <r>
    <d v="2020-04-08T00:00:00"/>
    <s v="■浄水器　日本製　パナソニック　TK-CJ22-S(シルバー)　未使用(わけあり品)■□000800"/>
    <s v="済"/>
    <x v="7"/>
    <n v="600"/>
    <n v="3"/>
    <n v="2"/>
    <n v="6800"/>
    <m/>
    <m/>
    <m/>
    <m/>
    <m/>
    <m/>
    <m/>
    <n v="7480"/>
    <n v="750"/>
    <d v="2020-05-21T00:00:00"/>
    <d v="2020-04-18T00:00:00"/>
    <s v="簡単決済"/>
    <s v="丹孝仁"/>
    <n v="8230"/>
    <s v="2020/4"/>
    <s v="2020/4"/>
    <x v="76"/>
  </r>
  <r>
    <d v="2020-04-08T00:00:00"/>
    <s v="■未使用　浄水器　日本製　パナソニック　TK-CJ22-S(シルバー)■□000745_x000a_"/>
    <s v="済"/>
    <x v="7"/>
    <n v="600"/>
    <n v="3"/>
    <n v="2"/>
    <n v="7500"/>
    <m/>
    <m/>
    <m/>
    <m/>
    <m/>
    <m/>
    <m/>
    <n v="8250"/>
    <n v="750"/>
    <d v="2020-06-23T00:00:00"/>
    <d v="2020-05-06T00:00:00"/>
    <s v="簡単決済"/>
    <s v="須方新"/>
    <n v="9000"/>
    <s v="2020/4"/>
    <s v="2020/5"/>
    <x v="117"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x v="1"/>
  </r>
  <r>
    <d v="2020-04-09T00:00:00"/>
    <s v="■マッサージチェア　ファミリーイナダ　ファミリーメディカルチェア スマート FMC-GS100　中古■□S000899"/>
    <s v="済"/>
    <x v="0"/>
    <n v="10000"/>
    <n v="2"/>
    <n v="3"/>
    <n v="45000"/>
    <m/>
    <m/>
    <m/>
    <m/>
    <m/>
    <m/>
    <m/>
    <n v="49500"/>
    <n v="16775"/>
    <d v="2020-06-23T00:00:00"/>
    <d v="2020-05-09T00:00:00"/>
    <s v="簡単決済"/>
    <s v="松田和久"/>
    <n v="66275"/>
    <s v="2020/4"/>
    <s v="2020/5"/>
    <x v="46"/>
  </r>
  <r>
    <d v="2020-04-09T00:00:00"/>
    <s v="■ねこあし　コンソールテーブル　ブラウン　中古■□S000895"/>
    <m/>
    <x v="12"/>
    <n v="5000"/>
    <n v="2"/>
    <n v="3"/>
    <n v="25000"/>
    <n v="20000"/>
    <m/>
    <m/>
    <m/>
    <m/>
    <m/>
    <m/>
    <m/>
    <m/>
    <m/>
    <m/>
    <m/>
    <m/>
    <n v="0"/>
    <s v="2020/4"/>
    <s v=""/>
    <x v="1"/>
  </r>
  <r>
    <d v="2020-04-09T00:00:00"/>
    <s v="■トプコン デジタルセオドライト DT-20AP 中古品■□000860"/>
    <m/>
    <x v="8"/>
    <n v="3000"/>
    <n v="2"/>
    <n v="3"/>
    <n v="20000"/>
    <m/>
    <m/>
    <m/>
    <m/>
    <m/>
    <m/>
    <m/>
    <m/>
    <m/>
    <m/>
    <m/>
    <m/>
    <m/>
    <n v="0"/>
    <s v="2020/4"/>
    <s v=""/>
    <x v="1"/>
  </r>
  <r>
    <d v="2020-04-10T00:00:00"/>
    <s v="■未使用 ワンプッシュタープ 300cm カインズ■□000830"/>
    <s v="店売り"/>
    <x v="6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09T00:00:00"/>
    <s v="■鐘 呼び鈴 骨董 アンティーク 置物 中古■□000870"/>
    <m/>
    <x v="4"/>
    <n v="500"/>
    <n v="2"/>
    <n v="3"/>
    <n v="4800"/>
    <m/>
    <m/>
    <m/>
    <m/>
    <m/>
    <m/>
    <m/>
    <m/>
    <m/>
    <m/>
    <m/>
    <m/>
    <m/>
    <n v="0"/>
    <s v="2020/4"/>
    <s v=""/>
    <x v="1"/>
  </r>
  <r>
    <d v="2020-04-10T00:00:00"/>
    <s v="■送料無料 脇差 無銘 長さ43.6cm 日本刀 中古■□000892"/>
    <m/>
    <x v="4"/>
    <n v="0"/>
    <n v="2"/>
    <n v="3"/>
    <n v="90000"/>
    <m/>
    <m/>
    <m/>
    <m/>
    <m/>
    <m/>
    <m/>
    <m/>
    <m/>
    <m/>
    <m/>
    <m/>
    <m/>
    <n v="0"/>
    <s v="2020/4"/>
    <s v=""/>
    <x v="1"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x v="1"/>
  </r>
  <r>
    <d v="2020-04-09T00:00:00"/>
    <s v="■送料無料 壁掛けインテリア 3枚セット イタリア製 アンティーク調 中古■□000822"/>
    <s v="済"/>
    <x v="7"/>
    <n v="0"/>
    <n v="2"/>
    <n v="3"/>
    <n v="11000"/>
    <m/>
    <m/>
    <m/>
    <m/>
    <m/>
    <m/>
    <m/>
    <n v="12100"/>
    <n v="0"/>
    <d v="2020-06-23T00:00:00"/>
    <d v="2020-05-28T00:00:00"/>
    <s v="簡単決済"/>
    <s v="宮本慕軍"/>
    <n v="12100"/>
    <s v="2020/4"/>
    <s v="2020/5"/>
    <x v="39"/>
  </r>
  <r>
    <d v="2020-03-10T00:00:00"/>
    <s v="■充電式ハンディークリーナー　シャーク■□000581　"/>
    <m/>
    <x v="0"/>
    <n v="9000"/>
    <m/>
    <m/>
    <m/>
    <m/>
    <m/>
    <m/>
    <m/>
    <m/>
    <m/>
    <m/>
    <n v="16500"/>
    <n v="0"/>
    <d v="2020-05-21T00:00:00"/>
    <d v="2020-04-09T00:00:00"/>
    <s v="簡単決済"/>
    <s v="日下淳也久恵"/>
    <n v="16500"/>
    <s v="2020/3"/>
    <s v="2020/4"/>
    <x v="46"/>
  </r>
  <r>
    <d v="2020-04-10T00:00:00"/>
    <s v="■現状品　製麺機 小野式製麺機 両刃　動作未確認　中古■□000821"/>
    <s v="店売り"/>
    <x v="14"/>
    <n v="28827"/>
    <n v="3"/>
    <n v="2"/>
    <n v="31000"/>
    <m/>
    <m/>
    <m/>
    <m/>
    <m/>
    <m/>
    <m/>
    <m/>
    <m/>
    <m/>
    <m/>
    <m/>
    <m/>
    <n v="0"/>
    <s v="2020/4"/>
    <s v=""/>
    <x v="1"/>
  </r>
  <r>
    <d v="2020-04-10T00:00:00"/>
    <s v="■現状品　ランタン Coleman Unleaded 2 コールマン 282-285　動作未確認　中古■□000813"/>
    <s v="済"/>
    <x v="6"/>
    <n v="700"/>
    <n v="3"/>
    <n v="2"/>
    <n v="5000"/>
    <m/>
    <m/>
    <m/>
    <m/>
    <m/>
    <m/>
    <m/>
    <n v="5500"/>
    <n v="1300"/>
    <d v="2020-05-21T00:00:00"/>
    <d v="2020-04-30T00:00:00"/>
    <s v="簡単決済"/>
    <s v="柴田篤史"/>
    <n v="6800"/>
    <s v="2020/4"/>
    <s v="2020/4"/>
    <x v="85"/>
  </r>
  <r>
    <d v="2020-04-10T00:00:00"/>
    <s v="■レンズ付きデジタル一眼カメラ　・SONY　α65　SLT-A65V　・TAMRON　AF　17-50mm　F2.8　XR　DiⅡ　SP　中古■□000853"/>
    <s v="店売り"/>
    <x v="2"/>
    <n v="15000"/>
    <n v="3"/>
    <n v="2"/>
    <n v="28500"/>
    <m/>
    <m/>
    <m/>
    <m/>
    <m/>
    <m/>
    <m/>
    <m/>
    <m/>
    <m/>
    <m/>
    <m/>
    <m/>
    <n v="0"/>
    <s v="2020/4"/>
    <s v=""/>
    <x v="1"/>
  </r>
  <r>
    <d v="2020-04-09T00:00:00"/>
    <s v="■SECTOR パイロットマスター 3273679125 ルーペ付コンパス 腕時計 セクター 中古■□000815"/>
    <s v="済"/>
    <x v="3"/>
    <n v="4500"/>
    <n v="2"/>
    <n v="3"/>
    <n v="18000"/>
    <m/>
    <m/>
    <m/>
    <m/>
    <m/>
    <m/>
    <m/>
    <n v="19800"/>
    <n v="0"/>
    <d v="2020-07-09T00:00:00"/>
    <d v="2020-07-09T00:00:00"/>
    <s v="銀行振込"/>
    <s v="山田武彦"/>
    <n v="19800"/>
    <s v="2020/4"/>
    <s v="2020/7"/>
    <x v="203"/>
  </r>
  <r>
    <d v="2020-04-09T00:00:00"/>
    <s v="■フェラーリ キックボード FXA-50 スクーデリアフェラーリ 中古■□000840"/>
    <s v="済"/>
    <x v="1"/>
    <n v="0"/>
    <n v="2"/>
    <n v="3"/>
    <n v="4500"/>
    <m/>
    <m/>
    <m/>
    <m/>
    <m/>
    <m/>
    <m/>
    <n v="4950"/>
    <n v="1500"/>
    <d v="2020-05-21T00:00:00"/>
    <d v="2020-04-27T00:00:00"/>
    <s v="簡単決済"/>
    <s v="伊藤京子"/>
    <n v="6450"/>
    <s v="2020/4"/>
    <s v="2020/4"/>
    <x v="89"/>
  </r>
  <r>
    <d v="2020-04-09T00:00:00"/>
    <s v="■送料無料 OMEGA シーマスター プロフェッショナル 200M オメガ 腕時計 メンズ USED■□000816"/>
    <s v="済"/>
    <x v="5"/>
    <n v="30000"/>
    <n v="2"/>
    <n v="3"/>
    <n v="49000"/>
    <m/>
    <m/>
    <m/>
    <m/>
    <m/>
    <m/>
    <m/>
    <n v="53900"/>
    <n v="0"/>
    <d v="2020-09-23T00:00:00"/>
    <d v="2020-08-01T00:00:00"/>
    <s v="簡単決済"/>
    <s v="ジパングNET"/>
    <n v="53900"/>
    <s v="2020/4"/>
    <s v="2020/8"/>
    <x v="189"/>
  </r>
  <r>
    <d v="2020-04-09T00:00:00"/>
    <s v="■Ray-Ban サングラス W1396 レイバン 中古■□000841"/>
    <s v="済"/>
    <x v="3"/>
    <n v="7000"/>
    <n v="2"/>
    <n v="3"/>
    <n v="10000"/>
    <m/>
    <m/>
    <m/>
    <m/>
    <m/>
    <m/>
    <m/>
    <n v="11000"/>
    <n v="0"/>
    <d v="2020-08-21T00:00:00"/>
    <d v="2020-07-16T00:00:00"/>
    <s v="簡単決済"/>
    <s v="大久保利道"/>
    <n v="11000"/>
    <s v="2020/4"/>
    <s v="2020/7"/>
    <x v="100"/>
  </r>
  <r>
    <d v="2020-04-11T00:00:00"/>
    <s v="■デジタル一眼カメラ　Canon　キャノン　EOS　Kiss　X7i　FE-S　18-55　IS　STM　レンズキット　中古■□000879"/>
    <m/>
    <x v="2"/>
    <n v="39080"/>
    <n v="3"/>
    <n v="2"/>
    <n v="35000"/>
    <m/>
    <m/>
    <m/>
    <m/>
    <m/>
    <m/>
    <m/>
    <m/>
    <m/>
    <m/>
    <m/>
    <m/>
    <m/>
    <n v="0"/>
    <s v="2020/4"/>
    <s v=""/>
    <x v="1"/>
  </r>
  <r>
    <d v="2020-04-11T00:00:00"/>
    <s v="■家庭用ボディケア美容器　YA-MAN　RF　ボーテキャビスパ　HRF-2　中古■□000791"/>
    <s v="済"/>
    <x v="9"/>
    <n v="3000"/>
    <n v="3"/>
    <n v="2"/>
    <n v="7800"/>
    <m/>
    <m/>
    <m/>
    <m/>
    <m/>
    <m/>
    <m/>
    <n v="8580"/>
    <n v="750"/>
    <d v="2020-06-23T00:00:00"/>
    <d v="2020-05-08T00:00:00"/>
    <s v="簡単決済"/>
    <s v="松本真也"/>
    <n v="9330"/>
    <s v="2020/4"/>
    <s v="2020/5"/>
    <x v="159"/>
  </r>
  <r>
    <d v="2020-04-11T00:00:00"/>
    <s v="■未使用　コーヒーメーカー　Barazzoni　バラゾーニ　直火エスプレッソマシン　レッド　サイズ：3カップ■□000878_x000a_"/>
    <s v="済"/>
    <x v="7"/>
    <n v="350"/>
    <n v="3"/>
    <n v="2"/>
    <n v="3580"/>
    <m/>
    <m/>
    <m/>
    <m/>
    <m/>
    <m/>
    <m/>
    <n v="3938"/>
    <n v="750"/>
    <d v="2020-06-23T00:00:00"/>
    <d v="2020-05-02T00:00:00"/>
    <s v="簡単決済"/>
    <s v="菅野和久"/>
    <n v="4688"/>
    <s v="2020/4"/>
    <s v="2020/5"/>
    <x v="77"/>
  </r>
  <r>
    <d v="2020-04-11T00:00:00"/>
    <s v="■プロジェクター　Kodak　コダック　カロセール　プロジェクター　5600-J　中古■□000875"/>
    <s v="済"/>
    <x v="0"/>
    <n v="4000"/>
    <n v="3"/>
    <n v="2"/>
    <n v="10000"/>
    <m/>
    <m/>
    <m/>
    <m/>
    <m/>
    <m/>
    <m/>
    <n v="11000"/>
    <n v="1300"/>
    <d v="2020-06-23T00:00:00"/>
    <d v="2020-05-20T00:00:00"/>
    <s v="簡単決済"/>
    <s v="坂田利家"/>
    <n v="12300"/>
    <s v="2020/4"/>
    <s v="2020/5"/>
    <x v="69"/>
  </r>
  <r>
    <d v="2020-04-11T00:00:00"/>
    <s v="■現状品　ガスブローバックガン S&amp;T NOVSKE9” STGBB10BBK 中古■□000812"/>
    <s v="済"/>
    <x v="1"/>
    <n v="13200"/>
    <n v="2"/>
    <n v="3"/>
    <n v="22000"/>
    <m/>
    <m/>
    <m/>
    <m/>
    <m/>
    <m/>
    <m/>
    <n v="24200"/>
    <n v="1500"/>
    <d v="2020-08-21T00:00:00"/>
    <d v="2020-07-12T00:00:00"/>
    <s v="簡単決済"/>
    <s v="岩崎富裕"/>
    <n v="25700"/>
    <s v="2020/4"/>
    <s v="2020/7"/>
    <x v="163"/>
  </r>
  <r>
    <d v="2020-04-11T00:00:00"/>
    <s v="■現状品　ガスガン　マルシン　ターミネーター2　ショットガン　M1887 8mmBB弾　中古■□000856"/>
    <s v="済"/>
    <x v="1"/>
    <n v="5000"/>
    <n v="2"/>
    <n v="3"/>
    <n v="15000"/>
    <m/>
    <m/>
    <m/>
    <m/>
    <m/>
    <m/>
    <m/>
    <n v="22550"/>
    <n v="1500"/>
    <d v="2020-05-21T00:00:00"/>
    <d v="2020-04-27T00:00:00"/>
    <s v="簡単決済"/>
    <s v="黒川俊"/>
    <n v="24050"/>
    <s v="2020/4"/>
    <s v="2020/4"/>
    <x v="111"/>
  </r>
  <r>
    <d v="2020-04-11T00:00:00"/>
    <s v="■電動ガン　MG42　メーカー不明　ドイツ軍　中古■□S000865"/>
    <s v="店売り"/>
    <x v="1"/>
    <n v="33000"/>
    <n v="2"/>
    <n v="3"/>
    <n v="53800"/>
    <m/>
    <m/>
    <m/>
    <m/>
    <m/>
    <m/>
    <m/>
    <m/>
    <m/>
    <m/>
    <m/>
    <m/>
    <m/>
    <n v="0"/>
    <s v="2020/4"/>
    <s v=""/>
    <x v="1"/>
  </r>
  <r>
    <d v="2020-04-11T00:00:00"/>
    <s v="■電動ガン　東京マルイ　89式　5.56mm小銃　中古■□000854"/>
    <s v="済"/>
    <x v="1"/>
    <n v="13000"/>
    <n v="2"/>
    <n v="3"/>
    <n v="19800"/>
    <m/>
    <m/>
    <m/>
    <m/>
    <m/>
    <m/>
    <m/>
    <n v="21780"/>
    <n v="2000"/>
    <d v="2020-06-23T00:00:00"/>
    <d v="2020-05-13T00:00:00"/>
    <s v="簡単決済"/>
    <s v="オンシチヨウ"/>
    <n v="23780"/>
    <s v="2020/4"/>
    <s v="2020/5"/>
    <x v="176"/>
  </r>
  <r>
    <d v="2019-12-25T00:00:00"/>
    <s v="■ペコちゃん　フィギュア　人形　ペコテールペコちゃん　不二家　未使用■□"/>
    <m/>
    <x v="1"/>
    <n v="0"/>
    <n v="2"/>
    <n v="3"/>
    <m/>
    <m/>
    <m/>
    <m/>
    <m/>
    <m/>
    <m/>
    <m/>
    <n v="8580"/>
    <n v="1050"/>
    <d v="2020-05-21T00:00:00"/>
    <d v="2020-04-11T00:00:00"/>
    <s v="簡単決済"/>
    <s v="ソンモモエ"/>
    <n v="9630"/>
    <s v="2019/12"/>
    <s v="2020/4"/>
    <x v="87"/>
  </r>
  <r>
    <d v="2020-04-13T00:00:00"/>
    <s v="■未使用　財布　オーストリッチ　長財布　LB5014　ボルドー■□000866"/>
    <m/>
    <x v="5"/>
    <m/>
    <n v="3"/>
    <n v="2"/>
    <n v="19800"/>
    <n v="12000"/>
    <m/>
    <m/>
    <m/>
    <m/>
    <m/>
    <m/>
    <m/>
    <m/>
    <m/>
    <m/>
    <m/>
    <m/>
    <n v="0"/>
    <s v="2020/4"/>
    <s v=""/>
    <x v="1"/>
  </r>
  <r>
    <d v="2020-04-13T00:00:00"/>
    <s v="■リング　グッチ　GUCCI　アイコンリング　K18WG　3.7g　20号　中古■□000868"/>
    <s v="店売り"/>
    <x v="5"/>
    <n v="13353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送料無料　現状品　腕時計　メンズ　OMEGA　オメガ　シーマスター　TEF：25145000　ブラック　中古■□000850_x000a_"/>
    <m/>
    <x v="5"/>
    <n v="30000"/>
    <n v="3"/>
    <n v="2"/>
    <n v="55000"/>
    <m/>
    <m/>
    <m/>
    <m/>
    <m/>
    <m/>
    <m/>
    <m/>
    <m/>
    <m/>
    <m/>
    <m/>
    <m/>
    <n v="0"/>
    <s v="2020/4"/>
    <s v=""/>
    <x v="1"/>
  </r>
  <r>
    <d v="2020-04-12T00:00:00"/>
    <s v="■未使用 玄関マット　室内用　3M ノーマッド カーペットマット 6500 グレー 150×120■□S000838_x000a_"/>
    <s v="済"/>
    <x v="7"/>
    <n v="600"/>
    <n v="3"/>
    <n v="2"/>
    <n v="6000"/>
    <m/>
    <m/>
    <m/>
    <m/>
    <m/>
    <m/>
    <m/>
    <n v="6600"/>
    <n v="3410"/>
    <d v="2020-06-23T00:00:00"/>
    <d v="2020-05-02T00:00:00"/>
    <s v="簡単決済"/>
    <s v="品川広道"/>
    <n v="10010"/>
    <s v="2020/4"/>
    <s v="2020/5"/>
    <x v="85"/>
  </r>
  <r>
    <d v="2020-04-12T00:00:00"/>
    <s v="■未使用　玄関マット　室外用　3M　ノーマッド　マット　約90×120cm■□000824"/>
    <m/>
    <x v="7"/>
    <n v="600"/>
    <n v="3"/>
    <n v="2"/>
    <n v="10000"/>
    <m/>
    <m/>
    <m/>
    <m/>
    <m/>
    <m/>
    <m/>
    <m/>
    <m/>
    <m/>
    <m/>
    <m/>
    <m/>
    <n v="0"/>
    <s v="2020/4"/>
    <s v=""/>
    <x v="1"/>
  </r>
  <r>
    <d v="2020-04-01T00:00:00"/>
    <s v="店売り　■発電機　YAMAHA　ヤマハ　小型発電機　EF800B　中古■□000702"/>
    <s v="店売り"/>
    <x v="8"/>
    <n v="9900"/>
    <n v="3"/>
    <n v="2"/>
    <n v="18000"/>
    <m/>
    <m/>
    <m/>
    <m/>
    <m/>
    <m/>
    <m/>
    <m/>
    <m/>
    <m/>
    <m/>
    <m/>
    <m/>
    <n v="0"/>
    <s v="2020/4"/>
    <s v=""/>
    <x v="1"/>
  </r>
  <r>
    <d v="2020-04-13T00:00:00"/>
    <s v="■マリオカート　8　デラックス　NINTENDO　SWITCH　任天堂スイッチ　　中古■□000864_x000a_"/>
    <s v="済"/>
    <x v="1"/>
    <m/>
    <n v="3"/>
    <n v="2"/>
    <n v="4000"/>
    <m/>
    <m/>
    <m/>
    <m/>
    <m/>
    <m/>
    <m/>
    <n v="4400"/>
    <n v="750"/>
    <d v="2020-05-21T00:00:00"/>
    <d v="2020-04-18T00:00:00"/>
    <s v="簡単決済"/>
    <s v="中村きみのり"/>
    <n v="5150"/>
    <s v="2020/4"/>
    <s v="2020/4"/>
    <x v="59"/>
  </r>
  <r>
    <d v="2020-04-13T00:00:00"/>
    <s v="■未使用　コンパクトホットプレート　BRUNO　BOE021-RD　レッド■□000805"/>
    <s v="済"/>
    <x v="0"/>
    <n v="2500"/>
    <n v="3"/>
    <n v="2"/>
    <n v="5000"/>
    <m/>
    <m/>
    <m/>
    <m/>
    <m/>
    <m/>
    <m/>
    <n v="5500"/>
    <n v="1300"/>
    <d v="2020-05-21T00:00:00"/>
    <d v="2020-04-17T00:00:00"/>
    <s v="簡単決済"/>
    <s v="大阪バイイー"/>
    <n v="6800"/>
    <s v="2020/4"/>
    <s v="2020/4"/>
    <x v="62"/>
  </r>
  <r>
    <d v="2020-04-13T00:00:00"/>
    <s v="■さらばあぶない刑事 柴田恭兵モデル サングラス RYNSHU リンシュウ 中古■□000859"/>
    <s v="済"/>
    <x v="3"/>
    <n v="10000"/>
    <n v="2"/>
    <n v="3"/>
    <n v="25000"/>
    <m/>
    <m/>
    <m/>
    <m/>
    <m/>
    <m/>
    <m/>
    <n v="34650"/>
    <n v="0"/>
    <d v="2020-04-17T00:00:00"/>
    <d v="2020-04-20T00:00:00"/>
    <s v="銀行振込"/>
    <s v="比良寛郎"/>
    <n v="34650"/>
    <s v="2020/4"/>
    <s v="2020/4"/>
    <x v="79"/>
  </r>
  <r>
    <d v="2020-04-13T00:00:00"/>
    <s v="■Ray-Ban クラブマスター 0RB3016 ブラック×ゴールド レイバン サングラス 中古■□000867"/>
    <m/>
    <x v="3"/>
    <n v="2000"/>
    <n v="2"/>
    <n v="3"/>
    <n v="10000"/>
    <n v="8000"/>
    <m/>
    <m/>
    <m/>
    <m/>
    <m/>
    <m/>
    <m/>
    <m/>
    <m/>
    <m/>
    <m/>
    <m/>
    <n v="0"/>
    <s v="2020/4"/>
    <s v=""/>
    <x v="1"/>
  </r>
  <r>
    <d v="2020-04-13T00:00:00"/>
    <s v="■VANS 28.5cm SK8-Hi オフザウォール ハイカット スケートハイ スニーカー メンズ 中古■□000849"/>
    <s v="済"/>
    <x v="3"/>
    <n v="2000"/>
    <n v="2"/>
    <n v="3"/>
    <n v="5000"/>
    <m/>
    <m/>
    <m/>
    <m/>
    <m/>
    <m/>
    <m/>
    <n v="5500"/>
    <n v="1050"/>
    <d v="2020-07-20T00:00:00"/>
    <d v="2020-06-23T00:00:00"/>
    <s v="簡単決済"/>
    <s v="長谷川貴章"/>
    <n v="6550"/>
    <s v="2020/4"/>
    <s v="2020/6"/>
    <x v="161"/>
  </r>
  <r>
    <d v="2020-04-13T00:00:00"/>
    <s v="■G-SHOCK GA-700 カシオ 腕時計 CASIO 3230/3232 中古■□000851"/>
    <s v="店売り"/>
    <x v="3"/>
    <n v="1430"/>
    <n v="2"/>
    <n v="3"/>
    <n v="5900"/>
    <m/>
    <m/>
    <m/>
    <m/>
    <m/>
    <m/>
    <m/>
    <m/>
    <m/>
    <m/>
    <m/>
    <m/>
    <m/>
    <n v="0"/>
    <s v="2020/4"/>
    <s v=""/>
    <x v="1"/>
  </r>
  <r>
    <d v="2020-04-13T00:00:00"/>
    <s v="■G-SHOCK GA-100B ホワイト 腕時計 CASIO メンズ 中古■□000814"/>
    <s v="済"/>
    <x v="3"/>
    <n v="1430"/>
    <n v="2"/>
    <n v="3"/>
    <n v="5000"/>
    <m/>
    <m/>
    <m/>
    <m/>
    <m/>
    <m/>
    <m/>
    <n v="5500"/>
    <n v="750"/>
    <d v="2020-05-21T00:00:00"/>
    <d v="2020-04-28T00:00:00"/>
    <s v="簡単決済"/>
    <s v="永谷和彦"/>
    <n v="6250"/>
    <s v="2020/4"/>
    <s v="2020/4"/>
    <x v="124"/>
  </r>
  <r>
    <d v="2020-04-13T00:00:00"/>
    <s v="■スライヴ フットマッサージャー MD-8760 大東電機 マッサージ機 中古■□000823"/>
    <s v="済"/>
    <x v="0"/>
    <n v="1500"/>
    <n v="2"/>
    <n v="3"/>
    <n v="6500"/>
    <m/>
    <m/>
    <m/>
    <m/>
    <m/>
    <m/>
    <m/>
    <n v="7150"/>
    <n v="1500"/>
    <d v="2020-05-21T00:00:00"/>
    <d v="2020-04-18T00:00:00"/>
    <s v="簡単決済"/>
    <s v="佐藤遥"/>
    <n v="8650"/>
    <s v="2020/4"/>
    <s v="2020/4"/>
    <x v="59"/>
  </r>
  <r>
    <d v="2020-04-13T00:00:00"/>
    <s v="■adidas 27.0cm 2代目プレデター 1995年 プレデターラピア サッカーシューズ アディダス 中古■□000808"/>
    <s v="済"/>
    <x v="6"/>
    <n v="2000"/>
    <n v="2"/>
    <n v="3"/>
    <n v="8000"/>
    <m/>
    <m/>
    <m/>
    <m/>
    <m/>
    <m/>
    <m/>
    <n v="12655"/>
    <n v="1050"/>
    <d v="2020-05-21T00:00:00"/>
    <d v="2020-04-19T00:00:00"/>
    <s v="簡単決済"/>
    <s v="干暁川"/>
    <n v="13705"/>
    <s v="2020/4"/>
    <s v="2020/4"/>
    <x v="58"/>
  </r>
  <r>
    <d v="2020-04-12T00:00:00"/>
    <s v="■送料無料　ボッテガヴェネタ　メッセンジャーバッグ　221065 茶系　USED■□000801"/>
    <m/>
    <x v="5"/>
    <n v="15000"/>
    <n v="2"/>
    <n v="3"/>
    <n v="40000"/>
    <n v="30000"/>
    <m/>
    <m/>
    <m/>
    <m/>
    <m/>
    <m/>
    <m/>
    <m/>
    <m/>
    <m/>
    <m/>
    <m/>
    <n v="0"/>
    <s v="2020/4"/>
    <s v=""/>
    <x v="1"/>
  </r>
  <r>
    <d v="2020-04-12T00:00:00"/>
    <s v="■送料無料　ドラムバッグ　THE　NORTH　FACE　ダッフル　バック　AT1D　黒　USED■□000882"/>
    <m/>
    <x v="6"/>
    <n v="6000"/>
    <n v="2"/>
    <n v="3"/>
    <n v="12000"/>
    <m/>
    <m/>
    <m/>
    <m/>
    <m/>
    <m/>
    <m/>
    <m/>
    <m/>
    <m/>
    <m/>
    <m/>
    <m/>
    <n v="0"/>
    <s v="2020/4"/>
    <s v=""/>
    <x v="1"/>
  </r>
  <r>
    <d v="2020-04-12T00:00:00"/>
    <s v="■アパッチ　ヘリコプター　AH-64 LONGBOW APACHE 1/48 DIECAST METAL MOTOR MAX No76339■□000871"/>
    <m/>
    <x v="1"/>
    <n v="990"/>
    <n v="2"/>
    <n v="3"/>
    <n v="4500"/>
    <m/>
    <m/>
    <m/>
    <m/>
    <m/>
    <m/>
    <m/>
    <m/>
    <m/>
    <m/>
    <m/>
    <m/>
    <m/>
    <n v="0"/>
    <s v="2020/4"/>
    <s v=""/>
    <x v="1"/>
  </r>
  <r>
    <d v="2020-04-12T00:00:00"/>
    <s v="■渡辺工房　手作り腕時計　ハンドメイド　中古■□000782"/>
    <m/>
    <x v="5"/>
    <m/>
    <n v="2"/>
    <n v="3"/>
    <n v="6500"/>
    <m/>
    <m/>
    <m/>
    <m/>
    <m/>
    <m/>
    <m/>
    <m/>
    <m/>
    <m/>
    <m/>
    <m/>
    <m/>
    <n v="0"/>
    <s v="2020/4"/>
    <s v=""/>
    <x v="1"/>
  </r>
  <r>
    <d v="2019-10-01T00:00:00"/>
    <s v="■シングウ 刈払機 D26R■□"/>
    <m/>
    <x v="8"/>
    <n v="8800"/>
    <n v="2"/>
    <n v="3"/>
    <n v="26000"/>
    <m/>
    <m/>
    <m/>
    <m/>
    <m/>
    <m/>
    <m/>
    <n v="26400"/>
    <n v="3000"/>
    <d v="2020-04-15T00:00:00"/>
    <d v="2020-04-15T00:00:00"/>
    <s v="銀行振込"/>
    <s v="高橋慶彦"/>
    <n v="29400"/>
    <s v="2019/10"/>
    <s v="2020/4"/>
    <x v="94"/>
  </r>
  <r>
    <d v="2020-04-18T00:00:00"/>
    <s v="デラックス　パイプレンチ　DT1200"/>
    <s v="済"/>
    <x v="8"/>
    <n v="1100"/>
    <m/>
    <m/>
    <m/>
    <m/>
    <m/>
    <m/>
    <m/>
    <m/>
    <m/>
    <m/>
    <n v="33000"/>
    <n v="1500"/>
    <d v="2020-04-13T00:00:00"/>
    <d v="2020-04-16T00:00:00"/>
    <s v="銀行振込"/>
    <s v="江面政明"/>
    <n v="34500"/>
    <s v="2020/4"/>
    <s v="2020/4"/>
    <x v="209"/>
  </r>
  <r>
    <d v="2020-04-18T00:00:00"/>
    <s v="三菱　普通車用　ETC　EP-600シリーズ"/>
    <s v="済"/>
    <x v="11"/>
    <n v="1500"/>
    <m/>
    <m/>
    <m/>
    <m/>
    <m/>
    <m/>
    <m/>
    <m/>
    <m/>
    <m/>
    <n v="4400"/>
    <n v="1050"/>
    <d v="2020-05-21T00:00:00"/>
    <d v="2020-04-16T00:00:00"/>
    <s v="簡単決済"/>
    <s v="ガレージサイコー川島"/>
    <n v="5450"/>
    <s v="2020/4"/>
    <s v="2020/4"/>
    <x v="209"/>
  </r>
  <r>
    <d v="2020-04-18T00:00:00"/>
    <s v="■ブルーレイレコーダー SHARP シャープ AQUOS BD-NS500 2016年製　中古■□000794_x000a_"/>
    <s v="店売り"/>
    <x v="0"/>
    <n v="7700"/>
    <n v="3"/>
    <n v="2"/>
    <n v="14000"/>
    <m/>
    <m/>
    <m/>
    <m/>
    <m/>
    <m/>
    <m/>
    <m/>
    <m/>
    <m/>
    <m/>
    <m/>
    <m/>
    <n v="0"/>
    <s v="2020/4"/>
    <s v=""/>
    <x v="1"/>
  </r>
  <r>
    <d v="2020-04-18T00:00:00"/>
    <s v="■ブルーレイディスクレコーダー　Panasonic　パナソニック　DMR-BRS530　2019年製　中古■□000783"/>
    <s v="済"/>
    <x v="0"/>
    <n v="11000"/>
    <n v="3"/>
    <n v="2"/>
    <n v="20000"/>
    <m/>
    <m/>
    <m/>
    <m/>
    <m/>
    <m/>
    <m/>
    <n v="22000"/>
    <n v="1300"/>
    <d v="2020-08-21T00:00:00"/>
    <d v="2020-07-07T00:00:00"/>
    <s v="簡単決済"/>
    <s v="とちうちのりひさ"/>
    <n v="23300"/>
    <s v="2020/4"/>
    <s v="2020/7"/>
    <x v="126"/>
  </r>
  <r>
    <d v="2020-04-18T00:00:00"/>
    <s v="■リール シマノ ANTARES HG LEFT アンタレス 左ハンドル ベイトリール 使用2回 中古■□000803"/>
    <s v="済"/>
    <x v="6"/>
    <n v="18000"/>
    <n v="3"/>
    <n v="2"/>
    <n v="28000"/>
    <m/>
    <m/>
    <m/>
    <m/>
    <m/>
    <m/>
    <m/>
    <n v="31350"/>
    <n v="750"/>
    <d v="2020-05-21T00:00:00"/>
    <d v="2020-04-22T00:00:00"/>
    <s v="簡単決済"/>
    <s v="鈴木健太"/>
    <n v="32100"/>
    <s v="2020/4"/>
    <s v="2020/4"/>
    <x v="62"/>
  </r>
  <r>
    <d v="2020-04-18T00:00:00"/>
    <s v="■APPLE　iPhone 8　64GB ドコモ　中古■□000845"/>
    <s v="店売り"/>
    <x v="2"/>
    <n v="22500"/>
    <n v="3"/>
    <n v="2"/>
    <n v="25000"/>
    <m/>
    <m/>
    <m/>
    <m/>
    <m/>
    <m/>
    <m/>
    <m/>
    <m/>
    <m/>
    <m/>
    <m/>
    <m/>
    <n v="0"/>
    <s v="2020/4"/>
    <s v=""/>
    <x v="1"/>
  </r>
  <r>
    <d v="2020-04-18T00:00:00"/>
    <s v="■送料無料　未使用　ミラフレキMF　PF管　MF-22　50M巻■□000643"/>
    <s v="済"/>
    <x v="8"/>
    <m/>
    <n v="3"/>
    <n v="2"/>
    <n v="6000"/>
    <m/>
    <m/>
    <m/>
    <m/>
    <m/>
    <m/>
    <m/>
    <n v="6600"/>
    <n v="0"/>
    <d v="2020-06-23T00:00:00"/>
    <d v="2020-05-18T00:00:00"/>
    <s v="簡単決済"/>
    <s v="松瀬義明"/>
    <n v="6600"/>
    <s v="2020/4"/>
    <s v="2020/5"/>
    <x v="46"/>
  </r>
  <r>
    <d v="2020-04-18T00:00:00"/>
    <s v="■送料無料　未使用　ミラフレキMF　PF管　MF-22　50M巻■□000828"/>
    <s v="済"/>
    <x v="8"/>
    <m/>
    <n v="3"/>
    <n v="2"/>
    <n v="6000"/>
    <m/>
    <m/>
    <m/>
    <m/>
    <m/>
    <m/>
    <m/>
    <n v="6600"/>
    <n v="0"/>
    <d v="2020-07-20T00:00:00"/>
    <d v="2020-06-26T00:00:00"/>
    <s v="簡単決済"/>
    <s v="林哲也"/>
    <n v="6600"/>
    <s v="2020/4"/>
    <s v="2020/6"/>
    <x v="31"/>
  </r>
  <r>
    <d v="2020-04-18T00:00:00"/>
    <s v="■送料無料　未使用　ミラフレキMF　PF管　MF-28　30M巻■□000896"/>
    <s v="済"/>
    <x v="8"/>
    <m/>
    <n v="3"/>
    <n v="2"/>
    <n v="6000"/>
    <m/>
    <m/>
    <m/>
    <m/>
    <m/>
    <m/>
    <m/>
    <n v="6600"/>
    <n v="0"/>
    <d v="2020-05-21T00:00:00"/>
    <d v="2020-04-28T00:00:00"/>
    <s v="簡単決済"/>
    <s v="岸田正範"/>
    <n v="6600"/>
    <s v="2020/4"/>
    <s v="2020/4"/>
    <x v="76"/>
  </r>
  <r>
    <d v="2020-04-18T00:00:00"/>
    <s v="■送料無料　未使用　ミラフレキMF　PF管　MF-28　30M巻■□000839"/>
    <m/>
    <x v="8"/>
    <m/>
    <n v="3"/>
    <n v="2"/>
    <n v="6000"/>
    <m/>
    <m/>
    <m/>
    <m/>
    <m/>
    <m/>
    <m/>
    <m/>
    <m/>
    <m/>
    <m/>
    <m/>
    <m/>
    <n v="0"/>
    <s v="2020/4"/>
    <s v=""/>
    <x v="1"/>
  </r>
  <r>
    <d v="2020-04-18T00:00:00"/>
    <s v="■個人線量計 放射線測定器 MAGRX マグレックス UM-COUNTER 3130 日本製 中古■□000862"/>
    <s v="済"/>
    <x v="0"/>
    <n v="3000"/>
    <n v="3"/>
    <n v="2"/>
    <n v="6000"/>
    <m/>
    <m/>
    <m/>
    <m/>
    <m/>
    <m/>
    <m/>
    <n v="6600"/>
    <n v="750"/>
    <d v="2020-05-21T00:00:00"/>
    <d v="2020-04-24T00:00:00"/>
    <s v="簡単決済"/>
    <s v="ゴーゴー商事"/>
    <n v="7350"/>
    <s v="2020/4"/>
    <s v="2020/4"/>
    <x v="58"/>
  </r>
  <r>
    <d v="2020-04-18T00:00:00"/>
    <s v="■チーズフォンデュ鍋 ストーリィ 3層底 チーズフォンデュ鍋セット (内面フッ素加工) 美品■□000898"/>
    <m/>
    <x v="0"/>
    <m/>
    <n v="3"/>
    <n v="2"/>
    <n v="2500"/>
    <m/>
    <m/>
    <m/>
    <m/>
    <m/>
    <m/>
    <m/>
    <m/>
    <m/>
    <m/>
    <m/>
    <m/>
    <m/>
    <n v="0"/>
    <s v="2020/4"/>
    <s v=""/>
    <x v="1"/>
  </r>
  <r>
    <d v="2020-04-18T00:00:00"/>
    <s v="■フットマッサージャー LAGUNA ツカモトエイム JGF-800 ラグーナ マッサージ機 中古■□000775"/>
    <s v="済"/>
    <x v="0"/>
    <n v="1650"/>
    <n v="2"/>
    <n v="3"/>
    <n v="10000"/>
    <m/>
    <m/>
    <m/>
    <m/>
    <m/>
    <m/>
    <m/>
    <n v="11000"/>
    <n v="3575"/>
    <d v="2020-07-20T00:00:00"/>
    <d v="2020-06-10T00:00:00"/>
    <s v="簡単決済"/>
    <s v="林真至"/>
    <n v="14575"/>
    <s v="2020/4"/>
    <s v="2020/6"/>
    <x v="88"/>
  </r>
  <r>
    <d v="2020-04-18T00:00:00"/>
    <s v="■DOLCE＆GABBANA フード付きベスト サイズ46 メンズ ドルチェ＆ガッバーナ USED■□000858"/>
    <m/>
    <x v="5"/>
    <n v="4000"/>
    <n v="2"/>
    <n v="3"/>
    <n v="11000"/>
    <n v="9500"/>
    <n v="7500"/>
    <m/>
    <m/>
    <m/>
    <m/>
    <m/>
    <m/>
    <m/>
    <m/>
    <m/>
    <m/>
    <m/>
    <n v="0"/>
    <s v="2020/4"/>
    <s v=""/>
    <x v="1"/>
  </r>
  <r>
    <d v="2020-04-18T00:00:00"/>
    <s v="■送料無料 レイバン RB4259F サングラス Ray-Ban 中古■□000807"/>
    <s v="済"/>
    <x v="3"/>
    <n v="3500"/>
    <n v="2"/>
    <n v="3"/>
    <n v="8500"/>
    <n v="6000"/>
    <m/>
    <m/>
    <m/>
    <m/>
    <m/>
    <m/>
    <n v="6600"/>
    <n v="0"/>
    <d v="2020-07-20T00:00:00"/>
    <d v="2020-06-02T00:00:00"/>
    <s v="簡単決済"/>
    <s v="山本陽子"/>
    <n v="6600"/>
    <s v="2020/4"/>
    <s v="2020/6"/>
    <x v="56"/>
  </r>
  <r>
    <d v="2020-04-18T00:00:00"/>
    <s v="■Louis Vuitton フェイボリットPM ショルダーバッグ チェーンバッグ M40717 欠品有り ルイヴィトン USED■□000876"/>
    <s v="済"/>
    <x v="5"/>
    <n v="25000"/>
    <n v="2"/>
    <n v="3"/>
    <n v="45000"/>
    <m/>
    <m/>
    <m/>
    <m/>
    <m/>
    <m/>
    <m/>
    <n v="49500"/>
    <n v="1050"/>
    <d v="2020-05-21T00:00:00"/>
    <d v="2020-04-27T00:00:00"/>
    <s v="簡単決済"/>
    <s v="佐藤一郎"/>
    <n v="50550"/>
    <s v="2020/4"/>
    <s v="2020/4"/>
    <x v="48"/>
  </r>
  <r>
    <d v="2020-04-18T00:00:00"/>
    <s v="■マイケルコース BEDFORD トートバッグ MICHAEL KORS 中古■□000788"/>
    <s v="店売り"/>
    <x v="5"/>
    <n v="3000"/>
    <n v="2"/>
    <n v="3"/>
    <n v="10000"/>
    <m/>
    <m/>
    <m/>
    <m/>
    <m/>
    <m/>
    <m/>
    <m/>
    <m/>
    <m/>
    <m/>
    <m/>
    <m/>
    <n v="0"/>
    <s v="2020/4"/>
    <s v=""/>
    <x v="1"/>
  </r>
  <r>
    <d v="2020-04-18T00:00:00"/>
    <s v="■スリーミーローラーDX イオンパッド付 フランスベッド 電気マッサージ機 中古■□000832"/>
    <s v="済"/>
    <x v="0"/>
    <n v="2200"/>
    <n v="2"/>
    <n v="3"/>
    <n v="34000"/>
    <m/>
    <m/>
    <m/>
    <m/>
    <m/>
    <m/>
    <m/>
    <n v="37950"/>
    <n v="7755"/>
    <d v="2020-06-23T00:00:00"/>
    <d v="2020-05-25T00:00:00"/>
    <s v="簡単決済"/>
    <s v="細井麻衣"/>
    <n v="45705"/>
    <s v="2020/4"/>
    <s v="2020/5"/>
    <x v="96"/>
  </r>
  <r>
    <d v="2020-04-18T00:00:00"/>
    <s v="■JCBギフトカード 50,000円分 5000円券×10枚 ギフト券 商品券■□000796"/>
    <s v="済"/>
    <x v="13"/>
    <m/>
    <n v="2"/>
    <n v="3"/>
    <n v="49500"/>
    <m/>
    <m/>
    <m/>
    <m/>
    <m/>
    <m/>
    <m/>
    <n v="52020"/>
    <n v="0"/>
    <d v="2020-04-20T00:00:00"/>
    <d v="2020-04-20T00:00:00"/>
    <s v="銀行振込"/>
    <s v="鈴木琴美"/>
    <n v="52020"/>
    <s v="2020/4"/>
    <s v="2020/4"/>
    <x v="64"/>
  </r>
  <r>
    <d v="2020-04-18T00:00:00"/>
    <s v="■未使用 PUMA 26.5cm フットサル プーマワン20.4IT フットサルシューズ■□000809"/>
    <s v="済"/>
    <x v="6"/>
    <n v="1200"/>
    <n v="2"/>
    <n v="3"/>
    <n v="4600"/>
    <m/>
    <m/>
    <m/>
    <m/>
    <m/>
    <m/>
    <m/>
    <n v="5060"/>
    <n v="0"/>
    <d v="2020-07-20T00:00:00"/>
    <d v="2020-06-22T00:00:00"/>
    <s v="簡単決済"/>
    <s v="掛水義男"/>
    <n v="5060"/>
    <s v="2020/4"/>
    <s v="2020/6"/>
    <x v="26"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x v="1"/>
  </r>
  <r>
    <d v="2020-04-18T00:00:00"/>
    <s v="■Boston スピーカー A400 ボストンアコースティクス 中古■□000540"/>
    <m/>
    <x v="0"/>
    <n v="7000"/>
    <n v="2"/>
    <n v="3"/>
    <n v="45000"/>
    <n v="40000"/>
    <n v="37000"/>
    <m/>
    <m/>
    <m/>
    <m/>
    <m/>
    <m/>
    <m/>
    <m/>
    <m/>
    <m/>
    <m/>
    <n v="0"/>
    <s v="2020/4"/>
    <s v=""/>
    <x v="1"/>
  </r>
  <r>
    <d v="2020-04-18T00:00:00"/>
    <s v="■マルゼン APS-3 エアスポーツガン 競技銃 エアガン 中古■□000641"/>
    <s v="済"/>
    <x v="1"/>
    <n v="12100"/>
    <n v="2"/>
    <n v="3"/>
    <n v="27000"/>
    <m/>
    <m/>
    <m/>
    <m/>
    <m/>
    <m/>
    <m/>
    <n v="30250"/>
    <n v="0"/>
    <d v="2020-06-23T00:00:00"/>
    <d v="2020-05-20T00:00:00"/>
    <s v="簡単決済"/>
    <s v="西村浩朋"/>
    <n v="30250"/>
    <s v="2020/4"/>
    <s v="2020/5"/>
    <x v="176"/>
  </r>
  <r>
    <d v="2020-04-18T00:00:00"/>
    <s v="■つぼ 青 アンティーク 壺 ブルー 中国製 インテリア 置物 中古■□000646"/>
    <s v="店売り"/>
    <x v="7"/>
    <n v="300"/>
    <n v="2"/>
    <n v="3"/>
    <n v="4500"/>
    <m/>
    <m/>
    <m/>
    <m/>
    <m/>
    <m/>
    <m/>
    <m/>
    <m/>
    <m/>
    <m/>
    <m/>
    <m/>
    <n v="0"/>
    <s v="2020/4"/>
    <s v=""/>
    <x v="1"/>
  </r>
  <r>
    <d v="2020-04-18T00:00:00"/>
    <s v="■未使用 ナハトマン クリスタルガラス 花瓶 Nachtmann■□000765"/>
    <m/>
    <x v="4"/>
    <n v="5500"/>
    <n v="2"/>
    <n v="3"/>
    <n v="7000"/>
    <m/>
    <m/>
    <m/>
    <m/>
    <m/>
    <m/>
    <m/>
    <m/>
    <m/>
    <m/>
    <m/>
    <m/>
    <m/>
    <n v="0"/>
    <s v="2020/4"/>
    <s v=""/>
    <x v="1"/>
  </r>
  <r>
    <d v="2020-04-18T00:00:00"/>
    <s v="■BOHEMIA グラス ペア マグ ボヘミア ガラス 未使用■□000790"/>
    <m/>
    <x v="4"/>
    <n v="2640"/>
    <n v="2"/>
    <n v="3"/>
    <n v="6000"/>
    <n v="4500"/>
    <m/>
    <m/>
    <m/>
    <m/>
    <m/>
    <m/>
    <m/>
    <m/>
    <m/>
    <m/>
    <m/>
    <m/>
    <n v="0"/>
    <s v="2020/4"/>
    <s v=""/>
    <x v="1"/>
  </r>
  <r>
    <d v="2020-04-18T00:00:00"/>
    <s v="■送料無料 TISSOT メンズ 腕時計 T008217A ティソ 中古■□000810"/>
    <m/>
    <x v="3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19T00:00:00"/>
    <s v="■未組立　1/60　ビックスケールモデルキット　機動戦士ガンダムF91　バンダイ　■□000683"/>
    <s v="済"/>
    <x v="1"/>
    <n v="400"/>
    <n v="2"/>
    <n v="3"/>
    <n v="4000"/>
    <m/>
    <m/>
    <m/>
    <m/>
    <m/>
    <m/>
    <m/>
    <n v="4400"/>
    <n v="1500"/>
    <d v="2020-09-23T00:00:00"/>
    <d v="2020-08-12T00:00:00"/>
    <s v="簡単決済"/>
    <s v="門前宏征"/>
    <n v="5900"/>
    <s v="2020/4"/>
    <s v="2020/8"/>
    <x v="138"/>
  </r>
  <r>
    <d v="2020-04-18T00:00:00"/>
    <s v="■ジャンク　真空管ラジオ　TELEVIAN　昭和レトロ　■□000874"/>
    <s v="済"/>
    <x v="0"/>
    <n v="1000"/>
    <n v="2"/>
    <n v="3"/>
    <n v="5000"/>
    <m/>
    <m/>
    <m/>
    <m/>
    <m/>
    <m/>
    <m/>
    <n v="5500"/>
    <n v="1500"/>
    <d v="2020-06-23T00:00:00"/>
    <d v="2020-05-23T00:00:00"/>
    <s v="簡単決済"/>
    <s v="宗田歩"/>
    <n v="7000"/>
    <s v="2020/4"/>
    <s v="2020/5"/>
    <x v="101"/>
  </r>
  <r>
    <d v="2020-04-18T00:00:00"/>
    <s v="■昔の武者人形　五月人形　武士　詳細不明　年代不明　※古いもの？手造り？　■□000656"/>
    <s v="済"/>
    <x v="4"/>
    <n v="500"/>
    <n v="2"/>
    <n v="3"/>
    <n v="15000"/>
    <m/>
    <m/>
    <m/>
    <m/>
    <m/>
    <m/>
    <m/>
    <n v="16500"/>
    <n v="1500"/>
    <d v="2020-08-21T00:00:00"/>
    <d v="2020-07-17T00:00:00"/>
    <s v="簡単決済"/>
    <s v="福田真一"/>
    <n v="18000"/>
    <s v="2020/4"/>
    <s v="2020/7"/>
    <x v="135"/>
  </r>
  <r>
    <d v="2020-04-17T00:00:00"/>
    <s v="■美品　血圧計　オムロン　上腕式血圧計　HEM-1021　スポットアーム　中古■□000863"/>
    <s v="済"/>
    <x v="9"/>
    <n v="5000"/>
    <n v="2"/>
    <n v="3"/>
    <n v="9500"/>
    <m/>
    <m/>
    <m/>
    <m/>
    <m/>
    <m/>
    <m/>
    <n v="10725"/>
    <n v="1300"/>
    <d v="2020-05-21T00:00:00"/>
    <d v="2020-04-19T00:00:00"/>
    <s v="簡単決済"/>
    <s v="米村浩司"/>
    <n v="12025"/>
    <s v="2020/4"/>
    <s v="2020/4"/>
    <x v="64"/>
  </r>
  <r>
    <d v="2020-04-18T00:00:00"/>
    <s v="■送料無料　未使用　マッサージクッション　ルルド　マッサージクッションSS　フットマッサージ　AX-HXL194■□000716"/>
    <s v="済"/>
    <x v="0"/>
    <m/>
    <n v="3"/>
    <n v="2"/>
    <n v="3600"/>
    <m/>
    <m/>
    <m/>
    <m/>
    <m/>
    <m/>
    <m/>
    <n v="3960"/>
    <n v="0"/>
    <d v="2020-06-23T00:00:00"/>
    <d v="2020-05-27T00:00:00"/>
    <s v="簡単決済"/>
    <s v="阿部真由"/>
    <n v="3960"/>
    <s v="2020/4"/>
    <s v="2020/5"/>
    <x v="69"/>
  </r>
  <r>
    <d v="2020-04-18T00:00:00"/>
    <s v="■送料無料　未使用　マッサージクッション　ルルド　マッサージクッションSS　フットマッサージ　AX-HXL194■□000716"/>
    <m/>
    <x v="8"/>
    <n v="7000"/>
    <n v="3"/>
    <n v="2"/>
    <n v="10000"/>
    <m/>
    <m/>
    <m/>
    <m/>
    <m/>
    <m/>
    <m/>
    <m/>
    <m/>
    <m/>
    <m/>
    <m/>
    <m/>
    <n v="0"/>
    <s v="2020/4"/>
    <s v=""/>
    <x v="1"/>
  </r>
  <r>
    <d v="2020-04-18T00:00:00"/>
    <s v="■芝刈り機　マキタ　160mm　充電式芝生バリカン　MUM165D　14.4V　充電器・バッテリ×2　中古■□000804_x000a_"/>
    <s v="済"/>
    <x v="8"/>
    <n v="5500"/>
    <n v="3"/>
    <n v="2"/>
    <n v="12000"/>
    <m/>
    <m/>
    <m/>
    <m/>
    <m/>
    <m/>
    <m/>
    <n v="13200"/>
    <n v="1050"/>
    <d v="2020-06-23T00:00:00"/>
    <d v="2020-05-20T00:00:00"/>
    <s v="簡単決済"/>
    <s v="小川孝男"/>
    <n v="14250"/>
    <s v="2020/4"/>
    <s v="2020/5"/>
    <x v="176"/>
  </r>
  <r>
    <d v="2020-04-18T00:00:00"/>
    <s v="■ダイソン V7 trigger dyson 中古■□000893"/>
    <s v="済"/>
    <x v="0"/>
    <n v="2750"/>
    <n v="2"/>
    <n v="3"/>
    <n v="10000"/>
    <m/>
    <m/>
    <m/>
    <m/>
    <m/>
    <m/>
    <m/>
    <n v="18150"/>
    <n v="1300"/>
    <d v="2020-05-21T00:00:00"/>
    <d v="2020-04-24T00:00:00"/>
    <s v="簡単決済"/>
    <s v="熊谷賢治"/>
    <n v="19450"/>
    <s v="2020/4"/>
    <s v="2020/4"/>
    <x v="58"/>
  </r>
  <r>
    <d v="2020-04-18T00:00:00"/>
    <s v="■東京マルイ No.18 スカーH 次世代電動ガン 競技専用 エアソフトガン 18歳以上■□000659"/>
    <s v="済"/>
    <x v="1"/>
    <n v="11000"/>
    <n v="2"/>
    <n v="3"/>
    <n v="29000"/>
    <n v="27000"/>
    <m/>
    <m/>
    <m/>
    <m/>
    <m/>
    <m/>
    <n v="29700"/>
    <n v="2000"/>
    <d v="2020-07-20T00:00:00"/>
    <d v="2020-06-04T00:00:00"/>
    <s v="簡単決済"/>
    <s v="毛利正明"/>
    <n v="31700"/>
    <s v="2020/4"/>
    <s v="2020/6"/>
    <x v="116"/>
  </r>
  <r>
    <d v="2020-04-18T00:00:00"/>
    <s v="■Pignose ベース アンプ内蔵 PGB-200 ピグノーズ 中古■□000888"/>
    <s v="済"/>
    <x v="10"/>
    <n v="5500"/>
    <n v="2"/>
    <n v="3"/>
    <n v="14500"/>
    <m/>
    <m/>
    <m/>
    <m/>
    <m/>
    <m/>
    <m/>
    <n v="15950"/>
    <n v="2000"/>
    <d v="2020-06-23T00:00:00"/>
    <d v="2020-05-26T00:00:00"/>
    <s v="簡単決済"/>
    <s v="千村哲也"/>
    <n v="17950"/>
    <s v="2020/4"/>
    <s v="2020/5"/>
    <x v="190"/>
  </r>
  <r>
    <d v="2020-04-18T00:00:00"/>
    <s v="■YAMAHA 電子ピアノ 76鍵 ピアジェーロ NP-31 piaggero 中古■□000894"/>
    <s v="済"/>
    <x v="10"/>
    <n v="4000"/>
    <n v="2"/>
    <n v="3"/>
    <n v="12000"/>
    <m/>
    <m/>
    <m/>
    <m/>
    <m/>
    <m/>
    <m/>
    <n v="19250"/>
    <n v="4840"/>
    <d v="2020-05-21T00:00:00"/>
    <d v="2020-04-23T00:00:00"/>
    <s v="簡単決済"/>
    <s v="ソンボラム"/>
    <n v="24090"/>
    <s v="2020/4"/>
    <s v="2020/4"/>
    <x v="59"/>
  </r>
  <r>
    <d v="2020-04-18T00:00:00"/>
    <s v="■Microsoft Surface Laptop3 V4C-00081インテルCore i5 中古美品■□000802"/>
    <m/>
    <x v="0"/>
    <n v="80000"/>
    <n v="2"/>
    <n v="3"/>
    <n v="125000"/>
    <n v="115000"/>
    <m/>
    <m/>
    <m/>
    <m/>
    <m/>
    <m/>
    <m/>
    <m/>
    <m/>
    <m/>
    <m/>
    <m/>
    <n v="0"/>
    <s v="2020/4"/>
    <s v=""/>
    <x v="1"/>
  </r>
  <r>
    <d v="2020-04-19T00:00:00"/>
    <s v="■ALINCO コンフォートバイクⅡ フィットネスバイク AFB4309G 中古■□000836"/>
    <s v="店売り"/>
    <x v="6"/>
    <n v="1000"/>
    <n v="2"/>
    <n v="3"/>
    <n v="9000"/>
    <m/>
    <m/>
    <m/>
    <m/>
    <m/>
    <m/>
    <m/>
    <m/>
    <m/>
    <m/>
    <m/>
    <m/>
    <m/>
    <n v="0"/>
    <s v="2020/4"/>
    <s v=""/>
    <x v="1"/>
  </r>
  <r>
    <d v="2020-04-18T00:00:00"/>
    <s v="■日本刀　登録銘『法橋来金道』　長さ60cm■□　000833"/>
    <m/>
    <x v="4"/>
    <n v="55000"/>
    <n v="2"/>
    <n v="3"/>
    <n v="110000"/>
    <m/>
    <m/>
    <m/>
    <m/>
    <m/>
    <m/>
    <m/>
    <m/>
    <m/>
    <m/>
    <m/>
    <m/>
    <m/>
    <n v="0"/>
    <s v="2020/4"/>
    <s v=""/>
    <x v="1"/>
  </r>
  <r>
    <d v="2020-04-19T00:00:00"/>
    <s v="■未使用　24～24.5cm　HUNTER　レインブーツ　US7F　青黒■□000877"/>
    <m/>
    <x v="5"/>
    <n v="7000"/>
    <n v="2"/>
    <n v="3"/>
    <n v="9000"/>
    <n v="7000"/>
    <m/>
    <m/>
    <m/>
    <m/>
    <m/>
    <m/>
    <m/>
    <m/>
    <m/>
    <m/>
    <m/>
    <m/>
    <n v="0"/>
    <s v="2020/4"/>
    <s v=""/>
    <x v="1"/>
  </r>
  <r>
    <d v="2020-04-19T00:00:00"/>
    <s v="■D&amp;G　リングネックレス　チェーン53.5cm　中古■□000872"/>
    <m/>
    <x v="5"/>
    <n v="4000"/>
    <n v="2"/>
    <n v="3"/>
    <n v="15000"/>
    <n v="8500"/>
    <m/>
    <m/>
    <m/>
    <m/>
    <m/>
    <m/>
    <m/>
    <m/>
    <m/>
    <m/>
    <m/>
    <m/>
    <n v="0"/>
    <s v="2020/4"/>
    <s v=""/>
    <x v="1"/>
  </r>
  <r>
    <d v="2020-04-21T00:00:00"/>
    <s v="■送料無料　未使用　コンプレッサー　トリコン　コンプレッサー　No．33T■□000795"/>
    <m/>
    <x v="8"/>
    <n v="2000"/>
    <n v="3"/>
    <n v="2"/>
    <n v="37000"/>
    <m/>
    <m/>
    <m/>
    <m/>
    <m/>
    <m/>
    <m/>
    <m/>
    <m/>
    <m/>
    <m/>
    <m/>
    <m/>
    <n v="0"/>
    <s v="2020/4"/>
    <s v=""/>
    <x v="1"/>
  </r>
  <r>
    <d v="2020-04-21T00:00:00"/>
    <s v="■送料無料　未使用　エアブラシ　OLYMPOS　オリンポス　エアブラシ　ハンドピース　HP-101■□000869_x000a_"/>
    <s v="済"/>
    <x v="8"/>
    <n v="2000"/>
    <n v="3"/>
    <n v="2"/>
    <n v="10000"/>
    <m/>
    <m/>
    <m/>
    <m/>
    <m/>
    <m/>
    <m/>
    <n v="13200"/>
    <m/>
    <d v="2020-05-21T00:00:00"/>
    <d v="2020-04-25T00:00:00"/>
    <s v="簡単決済"/>
    <s v="梶原明浩"/>
    <n v="13200"/>
    <s v="2020/4"/>
    <s v="2020/4"/>
    <x v="62"/>
  </r>
  <r>
    <d v="2020-04-21T00:00:00"/>
    <s v="■送料無料　餅つき機　MK精工　もちつき　RM-90SZ　3(5.4L)～5升(9.5L)　中古■□000522"/>
    <m/>
    <x v="7"/>
    <n v="1800"/>
    <n v="3"/>
    <n v="2"/>
    <n v="13000"/>
    <m/>
    <m/>
    <m/>
    <m/>
    <m/>
    <m/>
    <m/>
    <m/>
    <m/>
    <m/>
    <m/>
    <m/>
    <m/>
    <n v="0"/>
    <s v="2020/4"/>
    <s v=""/>
    <x v="1"/>
  </r>
  <r>
    <d v="2020-04-21T00:00:00"/>
    <s v="■化粧品用冷蔵庫　ZEPEAL　ゼピール　コスメティッククーラーボックス　DC-105P　中古■□000884"/>
    <m/>
    <x v="9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訳あり品　チャイルドシート　コンビ　ECE回転チャイルドシート　ゼウスターンユーロシリーズ　中古■□S000885"/>
    <s v="店売り"/>
    <x v="11"/>
    <m/>
    <n v="3"/>
    <n v="2"/>
    <n v="6500"/>
    <m/>
    <m/>
    <m/>
    <m/>
    <m/>
    <m/>
    <m/>
    <m/>
    <m/>
    <m/>
    <m/>
    <m/>
    <m/>
    <n v="0"/>
    <s v="2020/4"/>
    <s v=""/>
    <x v="1"/>
  </r>
  <r>
    <d v="2020-04-21T00:00:00"/>
    <s v="■フェアレディZ　純正アルミホイール Z34　19x10J30 19x10J47  4本セット 中古■□S000837"/>
    <s v="店売り"/>
    <x v="11"/>
    <m/>
    <n v="2"/>
    <n v="3"/>
    <n v="30000"/>
    <m/>
    <m/>
    <m/>
    <m/>
    <m/>
    <m/>
    <m/>
    <m/>
    <m/>
    <m/>
    <m/>
    <m/>
    <m/>
    <n v="0"/>
    <s v="2020/4"/>
    <s v=""/>
    <x v="1"/>
  </r>
  <r>
    <d v="2020-04-21T00:00:00"/>
    <s v="■OAKLEY Eye Jacket フレーム PlanetX レンズ Positive Red Iridium アイジャケット 中古■□000852"/>
    <s v="済"/>
    <x v="6"/>
    <n v="800"/>
    <n v="2"/>
    <n v="3"/>
    <n v="7000"/>
    <m/>
    <m/>
    <m/>
    <m/>
    <m/>
    <m/>
    <m/>
    <n v="7700"/>
    <n v="750"/>
    <d v="2020-08-21T00:00:00"/>
    <d v="2020-07-23T00:00:00"/>
    <s v="簡単決済"/>
    <s v="ヌルハヤテイ"/>
    <n v="8450"/>
    <s v="2020/4"/>
    <s v="2020/7"/>
    <x v="162"/>
  </r>
  <r>
    <d v="2020-04-21T00:00:00"/>
    <s v="■Ray-Ban　サングラス　RB2140-A　901　WAYFARER 中古■□000789"/>
    <m/>
    <x v="5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引取歓迎　スペシャライズド　子供用MTB　HOTROCK　16インチ　中古　長野県伊那市■□S000826"/>
    <s v="店売り"/>
    <x v="6"/>
    <m/>
    <n v="2"/>
    <n v="3"/>
    <n v="5000"/>
    <m/>
    <m/>
    <m/>
    <m/>
    <m/>
    <m/>
    <m/>
    <m/>
    <m/>
    <m/>
    <m/>
    <m/>
    <m/>
    <n v="0"/>
    <s v="2020/4"/>
    <s v=""/>
    <x v="1"/>
  </r>
  <r>
    <d v="2020-04-21T00:00:00"/>
    <s v="■音出確認 DENON　PMA-780D　プリメインアンプ　音出し確認済　中古■□000887"/>
    <s v="済"/>
    <x v="0"/>
    <m/>
    <n v="2"/>
    <n v="3"/>
    <n v="30000"/>
    <m/>
    <m/>
    <m/>
    <m/>
    <m/>
    <m/>
    <m/>
    <n v="33000"/>
    <n v="2000"/>
    <d v="2020-05-21T00:00:00"/>
    <d v="2020-04-27T00:00:00"/>
    <s v="簡単決済"/>
    <s v="テャンヴァンティン"/>
    <n v="35000"/>
    <s v="2020/4"/>
    <s v="2020/4"/>
    <x v="58"/>
  </r>
  <r>
    <d v="2020-04-21T00:00:00"/>
    <s v="■引取歓迎 折りたたみマッサージベッド　茶色　高さ調整可　53-78cm　エステ　マッサージ　整体ベッド中古■□S000892"/>
    <m/>
    <x v="14"/>
    <n v="1000"/>
    <n v="2"/>
    <n v="3"/>
    <n v="8000"/>
    <m/>
    <m/>
    <m/>
    <m/>
    <m/>
    <m/>
    <m/>
    <m/>
    <m/>
    <m/>
    <m/>
    <m/>
    <m/>
    <n v="0"/>
    <s v="2020/4"/>
    <s v=""/>
    <x v="1"/>
  </r>
  <r>
    <d v="2020-04-21T00:00:00"/>
    <s v="■beats studio B0500　ヘッドフォン　ホワイト　中古■□000873"/>
    <m/>
    <x v="0"/>
    <n v="5000"/>
    <n v="2"/>
    <n v="3"/>
    <n v="5000"/>
    <m/>
    <m/>
    <m/>
    <m/>
    <m/>
    <m/>
    <m/>
    <m/>
    <m/>
    <m/>
    <m/>
    <m/>
    <m/>
    <n v="0"/>
    <s v="2020/4"/>
    <s v=""/>
    <x v="1"/>
  </r>
  <r>
    <d v="2020-04-20T00:00:00"/>
    <s v="■任天堂スイッチ　ドラえもん　牧場物語　中古■□000818"/>
    <m/>
    <x v="1"/>
    <n v="2200"/>
    <n v="3"/>
    <n v="2"/>
    <n v="3800"/>
    <n v="3500"/>
    <m/>
    <m/>
    <m/>
    <m/>
    <m/>
    <m/>
    <m/>
    <m/>
    <m/>
    <m/>
    <m/>
    <m/>
    <n v="0"/>
    <s v="2020/4"/>
    <s v=""/>
    <x v="1"/>
  </r>
  <r>
    <d v="2020-04-21T00:00:00"/>
    <s v="■任天堂スイッチ　モンスターハンターダブルクロス　中古■□000848"/>
    <s v="店売り"/>
    <x v="1"/>
    <n v="2200"/>
    <n v="3"/>
    <n v="2"/>
    <n v="3800"/>
    <m/>
    <m/>
    <m/>
    <m/>
    <m/>
    <m/>
    <m/>
    <m/>
    <m/>
    <m/>
    <m/>
    <m/>
    <m/>
    <n v="0"/>
    <s v="2020/4"/>
    <s v=""/>
    <x v="1"/>
  </r>
  <r>
    <d v="2020-04-21T00:00:00"/>
    <s v="■BOSE　スピーカー　システム・ペア　101MM　シリアル連番　中古■□000819_x000a_"/>
    <m/>
    <x v="0"/>
    <n v="700"/>
    <n v="3"/>
    <n v="2"/>
    <n v="6000"/>
    <m/>
    <m/>
    <m/>
    <m/>
    <m/>
    <m/>
    <m/>
    <m/>
    <m/>
    <m/>
    <m/>
    <m/>
    <m/>
    <n v="0"/>
    <s v="2020/4"/>
    <s v=""/>
    <x v="1"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x v="1"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x v="1"/>
  </r>
  <r>
    <d v="2020-04-21T00:00:00"/>
    <s v="■未使用　送料無料　電気ケルト　T-FAL　ティファール　アプレシア　プラス　0.8L　シュガーピンク■□000792"/>
    <s v="店売り"/>
    <x v="0"/>
    <n v="770"/>
    <n v="3"/>
    <n v="2"/>
    <n v="4000"/>
    <n v="3500"/>
    <m/>
    <m/>
    <m/>
    <m/>
    <m/>
    <m/>
    <m/>
    <m/>
    <m/>
    <m/>
    <m/>
    <m/>
    <n v="0"/>
    <s v="2020/4"/>
    <s v=""/>
    <x v="1"/>
  </r>
  <r>
    <d v="2020-04-21T00:00:00"/>
    <s v="■スニーカー　26cm　アディダス　EE3613　スニーカー　黒　中古■□000842"/>
    <s v="店売り"/>
    <x v="6"/>
    <n v="2200"/>
    <n v="3"/>
    <n v="2"/>
    <n v="4900"/>
    <m/>
    <m/>
    <m/>
    <m/>
    <m/>
    <m/>
    <m/>
    <m/>
    <m/>
    <m/>
    <m/>
    <m/>
    <m/>
    <n v="0"/>
    <s v="2020/4"/>
    <s v=""/>
    <x v="1"/>
  </r>
  <r>
    <d v="2020-04-21T00:00:00"/>
    <s v="■送料無料　手帳　HERMES　エルメス　ブルータラサ　ヴォ―エプソン　中古■□000820"/>
    <s v="済"/>
    <x v="5"/>
    <n v="2000"/>
    <n v="3"/>
    <n v="2"/>
    <n v="13000"/>
    <m/>
    <m/>
    <m/>
    <m/>
    <m/>
    <m/>
    <m/>
    <n v="14300"/>
    <n v="0"/>
    <d v="2020-06-23T00:00:00"/>
    <d v="2020-05-17T00:00:00"/>
    <s v="簡単決済"/>
    <s v="クラクラ株式会社"/>
    <n v="14300"/>
    <s v="2020/4"/>
    <s v="2020/5"/>
    <x v="60"/>
  </r>
  <r>
    <d v="2020-04-21T00:00:00"/>
    <s v="■美品　送料無料　片手鍋　geo　ジオ・プロダクト　GEO-14N　片手鍋　14cm■□000967"/>
    <s v="店売り"/>
    <x v="7"/>
    <m/>
    <n v="3"/>
    <n v="2"/>
    <n v="4500"/>
    <m/>
    <m/>
    <m/>
    <m/>
    <m/>
    <m/>
    <m/>
    <m/>
    <m/>
    <m/>
    <m/>
    <m/>
    <m/>
    <n v="0"/>
    <s v="2020/4"/>
    <s v=""/>
    <x v="1"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x v="1"/>
  </r>
  <r>
    <d v="2020-04-21T00:00:00"/>
    <s v="■バカラ　灰皿　カメリア　クリスタル　中古■□000929"/>
    <s v="済"/>
    <x v="5"/>
    <n v="750"/>
    <n v="3"/>
    <n v="2"/>
    <n v="7000"/>
    <m/>
    <m/>
    <m/>
    <m/>
    <m/>
    <m/>
    <m/>
    <n v="7700"/>
    <n v="750"/>
    <d v="2020-06-23T00:00:00"/>
    <d v="2020-05-15T00:00:00"/>
    <s v="簡単決済"/>
    <s v="志賀禎"/>
    <n v="8450"/>
    <s v="2020/4"/>
    <s v="2020/5"/>
    <x v="44"/>
  </r>
  <r>
    <d v="2020-04-21T00:00:00"/>
    <s v="■バカラ　灰皿　キャメル　クリスタル　中古■□000973"/>
    <m/>
    <x v="5"/>
    <m/>
    <n v="3"/>
    <n v="2"/>
    <n v="5000"/>
    <m/>
    <m/>
    <m/>
    <m/>
    <m/>
    <m/>
    <m/>
    <m/>
    <m/>
    <m/>
    <m/>
    <m/>
    <m/>
    <n v="0"/>
    <s v="2020/4"/>
    <s v=""/>
    <x v="1"/>
  </r>
  <r>
    <d v="2020-04-21T00:00:00"/>
    <s v="■送料無料　バカラ　ペン立て・花瓶　フラワーベース　クリスタル　中古■□001054"/>
    <m/>
    <x v="5"/>
    <m/>
    <n v="3"/>
    <n v="2"/>
    <n v="11000"/>
    <m/>
    <m/>
    <m/>
    <m/>
    <m/>
    <m/>
    <m/>
    <m/>
    <m/>
    <m/>
    <m/>
    <m/>
    <m/>
    <n v="0"/>
    <s v="2020/4"/>
    <s v=""/>
    <x v="1"/>
  </r>
  <r>
    <d v="2020-04-22T00:00:00"/>
    <s v="■現状品　フラメンコギター　YAMAHA　ヤマハ　GC-7F　中古■□S001076"/>
    <s v="済"/>
    <x v="10"/>
    <n v="11000"/>
    <n v="3"/>
    <n v="2"/>
    <n v="30000"/>
    <m/>
    <m/>
    <m/>
    <m/>
    <m/>
    <m/>
    <m/>
    <n v="33000"/>
    <n v="3740"/>
    <d v="2020-05-21T00:00:00"/>
    <d v="2020-04-26T00:00:00"/>
    <s v="簡単決済"/>
    <s v="吉田洋一"/>
    <n v="36740"/>
    <s v="2020/4"/>
    <s v="2020/4"/>
    <x v="62"/>
  </r>
  <r>
    <d v="2020-04-21T00:00:00"/>
    <s v="■あつまれどうぶつの森 ニンテンドースイッチ 中古■□000847"/>
    <m/>
    <x v="1"/>
    <n v="4300"/>
    <n v="2"/>
    <n v="3"/>
    <n v="5900"/>
    <n v="5500"/>
    <m/>
    <m/>
    <m/>
    <m/>
    <m/>
    <m/>
    <m/>
    <m/>
    <m/>
    <m/>
    <m/>
    <m/>
    <n v="0"/>
    <s v="2020/4"/>
    <s v=""/>
    <x v="1"/>
  </r>
  <r>
    <d v="2020-04-21T00:00:00"/>
    <s v="■スーパーマリオパーティ ニンテンドースイッチ 中古 ■□000797"/>
    <m/>
    <x v="1"/>
    <n v="3300"/>
    <n v="2"/>
    <n v="3"/>
    <n v="4800"/>
    <n v="4500"/>
    <m/>
    <m/>
    <m/>
    <m/>
    <m/>
    <m/>
    <m/>
    <m/>
    <m/>
    <m/>
    <m/>
    <m/>
    <n v="0"/>
    <s v="2020/4"/>
    <s v=""/>
    <x v="1"/>
  </r>
  <r>
    <d v="2020-04-21T00:00:00"/>
    <s v="■大乱闘スマッシュブラザーズ ニンテンドースイッチ 中古■□000806"/>
    <m/>
    <x v="1"/>
    <n v="3600"/>
    <n v="2"/>
    <n v="3"/>
    <n v="5700"/>
    <n v="5400"/>
    <m/>
    <m/>
    <m/>
    <m/>
    <m/>
    <m/>
    <m/>
    <m/>
    <m/>
    <m/>
    <m/>
    <m/>
    <n v="0"/>
    <s v="2020/4"/>
    <s v=""/>
    <x v="1"/>
  </r>
  <r>
    <d v="2020-04-21T00:00:00"/>
    <s v="■ROXY 2WAYトートバッグ ポーチ付き デイジートート グレー ロキシー 未使用■□000948"/>
    <s v="済"/>
    <x v="3"/>
    <n v="1650"/>
    <n v="2"/>
    <n v="3"/>
    <n v="4600"/>
    <m/>
    <m/>
    <m/>
    <m/>
    <m/>
    <m/>
    <m/>
    <n v="5060"/>
    <n v="0"/>
    <d v="2020-09-23T00:00:00"/>
    <d v="2020-08-06T00:00:00"/>
    <s v="簡単決済"/>
    <s v="熊谷幸甚"/>
    <n v="5060"/>
    <s v="2020/4"/>
    <s v="2020/8"/>
    <x v="109"/>
  </r>
  <r>
    <d v="2020-04-23T00:00:00"/>
    <s v="■ツカモトエイム エアプリエ AIM-F022D マッサージ 中古■□001064"/>
    <m/>
    <x v="0"/>
    <n v="8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ツカモトエイム コアストレッチ エアプリエ AIM-FN017 マッサージ 中古■□001073"/>
    <m/>
    <x v="0"/>
    <n v="0"/>
    <n v="2"/>
    <n v="3"/>
    <n v="5000"/>
    <m/>
    <m/>
    <m/>
    <m/>
    <m/>
    <m/>
    <m/>
    <m/>
    <m/>
    <m/>
    <m/>
    <m/>
    <m/>
    <n v="0"/>
    <s v="2020/4"/>
    <s v=""/>
    <x v="1"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x v="1"/>
  </r>
  <r>
    <d v="2020-04-23T00:00:00"/>
    <s v="■未使用未開封 ベンチテーブルS 東洋エクステリア ガーデンテーブル■□001069"/>
    <s v="済"/>
    <x v="7"/>
    <n v="3850"/>
    <n v="2"/>
    <n v="3"/>
    <n v="10000"/>
    <m/>
    <m/>
    <m/>
    <m/>
    <m/>
    <m/>
    <m/>
    <n v="11000"/>
    <n v="4895"/>
    <d v="2020-06-23T00:00:00"/>
    <d v="2020-05-04T00:00:00"/>
    <s v="簡単決済"/>
    <s v="森秀之"/>
    <n v="15895"/>
    <s v="2020/4"/>
    <s v="2020/5"/>
    <x v="82"/>
  </r>
  <r>
    <d v="2019-12-05T00:00:00"/>
    <s v="■コカ・コーラ COCA-COLAブランド テーブル 椅子 セット ハイテーブル＆ハイスツール 5脚 アメリカン カフェ インテリア■"/>
    <s v="済"/>
    <x v="12"/>
    <n v="0"/>
    <n v="2"/>
    <n v="3"/>
    <n v="80000"/>
    <n v="70000"/>
    <m/>
    <m/>
    <m/>
    <m/>
    <m/>
    <m/>
    <n v="77000"/>
    <n v="35145"/>
    <d v="2020-05-21T00:00:00"/>
    <d v="2020-04-22T00:00:00"/>
    <s v="簡単決済"/>
    <s v="佐藤大祐"/>
    <n v="112145"/>
    <s v="2019/12"/>
    <s v="2020/4"/>
    <x v="160"/>
  </r>
  <r>
    <d v="2020-04-23T00:00:00"/>
    <s v="■送料無料　エアガン　クラウン　エアーコッキング　ボルトアクション　TYPE　96　senior　タイプ96シニア　中古■□000907"/>
    <s v="済"/>
    <x v="1"/>
    <n v="3300"/>
    <n v="2"/>
    <n v="3"/>
    <n v="9000"/>
    <m/>
    <m/>
    <m/>
    <m/>
    <m/>
    <m/>
    <m/>
    <m/>
    <n v="9900"/>
    <d v="2020-05-21T00:00:00"/>
    <d v="2020-04-30T00:00:00"/>
    <s v="簡単決済"/>
    <s v="矢藤信行"/>
    <n v="9900"/>
    <s v="2020/4"/>
    <s v="2020/4"/>
    <x v="79"/>
  </r>
  <r>
    <d v="2020-04-23T00:00:00"/>
    <s v="■調理用バット　ステンレス　全10枚　穴あき4枚　角バット6枚　中古■□000825"/>
    <m/>
    <x v="14"/>
    <m/>
    <n v="2"/>
    <n v="3"/>
    <n v="8000"/>
    <n v="6500"/>
    <m/>
    <m/>
    <m/>
    <m/>
    <m/>
    <m/>
    <m/>
    <m/>
    <m/>
    <m/>
    <m/>
    <m/>
    <n v="0"/>
    <s v="2020/4"/>
    <s v=""/>
    <x v="1"/>
  </r>
  <r>
    <d v="2020-04-23T00:00:00"/>
    <s v="■無垢材　一枚板　座卓　中古■□000914"/>
    <s v="店売り"/>
    <x v="7"/>
    <n v="3000"/>
    <n v="2"/>
    <n v="3"/>
    <n v="80000"/>
    <n v="68000"/>
    <m/>
    <m/>
    <m/>
    <m/>
    <m/>
    <m/>
    <m/>
    <m/>
    <m/>
    <m/>
    <m/>
    <m/>
    <n v="0"/>
    <s v="2020/4"/>
    <s v=""/>
    <x v="1"/>
  </r>
  <r>
    <d v="2020-04-23T00:00:00"/>
    <s v="■一枚板 座卓 無垢材 中古■□001007"/>
    <m/>
    <x v="7"/>
    <n v="12000"/>
    <n v="2"/>
    <n v="3"/>
    <n v="40000"/>
    <m/>
    <m/>
    <m/>
    <m/>
    <m/>
    <m/>
    <m/>
    <m/>
    <m/>
    <m/>
    <m/>
    <m/>
    <m/>
    <n v="0"/>
    <s v="2020/4"/>
    <s v=""/>
    <x v="1"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x v="1"/>
  </r>
  <r>
    <d v="2020-04-23T00:00:00"/>
    <s v="■志野茶碗 涛光 骨董 中古■□001062"/>
    <m/>
    <x v="4"/>
    <m/>
    <n v="2"/>
    <n v="3"/>
    <n v="10000"/>
    <m/>
    <m/>
    <m/>
    <m/>
    <m/>
    <m/>
    <m/>
    <m/>
    <m/>
    <m/>
    <m/>
    <m/>
    <m/>
    <n v="0"/>
    <s v="2020/4"/>
    <s v=""/>
    <x v="1"/>
  </r>
  <r>
    <d v="2020-04-23T00:00:00"/>
    <s v="■掛け軸 裕堂書 南無阿弥陀仏 六字名號 中古■□000945"/>
    <s v="済"/>
    <x v="1"/>
    <n v="300"/>
    <n v="2"/>
    <n v="3"/>
    <n v="7000"/>
    <m/>
    <m/>
    <m/>
    <m/>
    <m/>
    <m/>
    <m/>
    <n v="7700"/>
    <n v="0"/>
    <d v="2020-08-21T00:00:00"/>
    <d v="2020-07-23T00:00:00"/>
    <s v="簡単決済"/>
    <s v="原志津夫"/>
    <n v="7700"/>
    <s v="2020/4"/>
    <s v="2020/7"/>
    <x v="203"/>
  </r>
  <r>
    <d v="2020-04-23T00:00:00"/>
    <s v="■大樋焼 茶碗 工芸 陶芸 骨董 中古■□001014"/>
    <m/>
    <x v="4"/>
    <n v="2000"/>
    <n v="2"/>
    <n v="3"/>
    <n v="6800"/>
    <m/>
    <m/>
    <m/>
    <m/>
    <m/>
    <m/>
    <m/>
    <m/>
    <m/>
    <m/>
    <m/>
    <m/>
    <m/>
    <n v="0"/>
    <s v="2020/4"/>
    <s v=""/>
    <x v="1"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x v="1"/>
  </r>
  <r>
    <d v="2020-04-23T00:00:00"/>
    <s v="■西松屋 デ・ヨーネ ベビーカー バギー 中古■□000943"/>
    <s v="店売り"/>
    <x v="7"/>
    <n v="2000"/>
    <n v="2"/>
    <n v="3"/>
    <n v="6000"/>
    <m/>
    <m/>
    <m/>
    <m/>
    <m/>
    <m/>
    <m/>
    <m/>
    <m/>
    <m/>
    <m/>
    <m/>
    <m/>
    <n v="0"/>
    <s v="2020/4"/>
    <s v=""/>
    <x v="1"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x v="1"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x v="1"/>
  </r>
  <r>
    <d v="2020-04-23T00:00:00"/>
    <s v="■テプラプロ　SR737 キングジム　ケース付き　カートリッジ10本（使用品）付き　中古■□001041"/>
    <s v="済"/>
    <x v="14"/>
    <n v="1650"/>
    <n v="2"/>
    <n v="3"/>
    <n v="8000"/>
    <m/>
    <m/>
    <m/>
    <m/>
    <m/>
    <m/>
    <m/>
    <n v="9075"/>
    <n v="1300"/>
    <d v="2020-05-21T00:00:00"/>
    <d v="2020-04-30T00:00:00"/>
    <s v="簡単決済"/>
    <s v="指田智久"/>
    <n v="10375"/>
    <s v="2020/4"/>
    <s v="2020/4"/>
    <x v="79"/>
  </r>
  <r>
    <d v="2020-04-22T00:00:00"/>
    <s v="■歩行補助　ローラーステッカー　Sサイズ　適合150から160cm　バイコロ技研　中古■□000846"/>
    <s v="済"/>
    <x v="9"/>
    <n v="1100"/>
    <n v="2"/>
    <n v="3"/>
    <n v="7500"/>
    <n v="6500"/>
    <m/>
    <m/>
    <m/>
    <m/>
    <m/>
    <m/>
    <n v="7150"/>
    <n v="2000"/>
    <d v="2020-09-23T00:00:00"/>
    <d v="2020-08-12T00:00:00"/>
    <s v="簡単決済"/>
    <s v="磯部セツ子"/>
    <n v="9150"/>
    <s v="2020/4"/>
    <s v="2020/8"/>
    <x v="210"/>
  </r>
  <r>
    <d v="2020-04-26T00:00:00"/>
    <s v="■G-SHOCK　GD-X6900　ブラック×ホワイト　動作品　カシオ　中古■□000926"/>
    <s v="店売り"/>
    <x v="6"/>
    <n v="1300"/>
    <n v="2"/>
    <n v="3"/>
    <n v="4500"/>
    <m/>
    <m/>
    <m/>
    <m/>
    <m/>
    <m/>
    <m/>
    <m/>
    <m/>
    <m/>
    <m/>
    <m/>
    <m/>
    <n v="0"/>
    <s v="2020/4"/>
    <s v=""/>
    <x v="1"/>
  </r>
  <r>
    <d v="2020-04-26T00:00:00"/>
    <s v="■CASIO　G-SHOCK　DW-6900LU　中古■□001042_x000a_"/>
    <s v="済"/>
    <x v="6"/>
    <n v="800"/>
    <n v="2"/>
    <n v="3"/>
    <n v="4500"/>
    <m/>
    <m/>
    <m/>
    <m/>
    <m/>
    <m/>
    <m/>
    <n v="4950"/>
    <n v="750"/>
    <d v="2020-06-23T00:00:00"/>
    <d v="2020-05-04T00:00:00"/>
    <s v="簡単決済"/>
    <s v="柏バイイー"/>
    <n v="5700"/>
    <s v="2020/4"/>
    <s v="2020/5"/>
    <x v="72"/>
  </r>
  <r>
    <d v="2020-04-26T00:00:00"/>
    <s v="■G-SHOCK　カシオ　MRG-110T　中古■□000928"/>
    <s v="済"/>
    <x v="6"/>
    <n v="3300"/>
    <n v="2"/>
    <n v="3"/>
    <n v="13000"/>
    <m/>
    <m/>
    <m/>
    <m/>
    <m/>
    <m/>
    <m/>
    <n v="14300"/>
    <n v="750"/>
    <d v="2020-06-15T00:00:00"/>
    <d v="2020-06-15T00:00:00"/>
    <s v="長野銀行"/>
    <s v="伊達優"/>
    <n v="15050"/>
    <s v="2020/4"/>
    <s v="2020/6"/>
    <x v="47"/>
  </r>
  <r>
    <d v="2020-04-26T00:00:00"/>
    <s v="■美品　カシオ　G-SHOCK　GA-100B　赤　中古■□000938_x000a_"/>
    <s v="済"/>
    <x v="6"/>
    <n v="2200"/>
    <n v="2"/>
    <n v="3"/>
    <n v="8000"/>
    <m/>
    <m/>
    <m/>
    <m/>
    <m/>
    <m/>
    <m/>
    <n v="8800"/>
    <n v="0"/>
    <d v="2020-06-23T00:00:00"/>
    <d v="2020-05-27T00:00:00"/>
    <s v="簡単決済"/>
    <s v="鈴木貴博"/>
    <n v="8800"/>
    <s v="2020/4"/>
    <s v="2020/5"/>
    <x v="184"/>
  </r>
  <r>
    <d v="2020-04-26T00:00:00"/>
    <s v="■MINI　メンズウォッチ　ホイールデザイン　中古　■□000918"/>
    <m/>
    <x v="5"/>
    <m/>
    <n v="2"/>
    <n v="3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シャンパン　フルートグラス　クリスタル　2客セット　中古■□000980"/>
    <s v="済"/>
    <x v="5"/>
    <m/>
    <n v="3"/>
    <n v="2"/>
    <n v="12000"/>
    <m/>
    <m/>
    <m/>
    <m/>
    <m/>
    <m/>
    <m/>
    <n v="13200"/>
    <n v="0"/>
    <d v="2020-08-21T00:00:00"/>
    <d v="2020-07-08T00:00:00"/>
    <s v="簡単決済"/>
    <s v="甘粕敬史"/>
    <n v="13200"/>
    <s v="2020/4"/>
    <s v="2020/7"/>
    <x v="151"/>
  </r>
  <r>
    <d v="2020-04-26T00:00:00"/>
    <s v="■未使用　バカラ　ビバ　ロックグラス　2013　クリスタル■□000989"/>
    <m/>
    <x v="5"/>
    <n v="2000"/>
    <n v="3"/>
    <n v="2"/>
    <n v="5000"/>
    <m/>
    <m/>
    <m/>
    <m/>
    <m/>
    <m/>
    <m/>
    <m/>
    <m/>
    <m/>
    <m/>
    <m/>
    <m/>
    <n v="0"/>
    <s v="2020/4"/>
    <s v=""/>
    <x v="1"/>
  </r>
  <r>
    <d v="2020-04-26T00:00:00"/>
    <s v="■送料無料　バカラ　ペーパーウェイト　クリスタル　中古■□000997"/>
    <m/>
    <x v="5"/>
    <n v="250"/>
    <n v="3"/>
    <n v="2"/>
    <n v="6000"/>
    <m/>
    <m/>
    <m/>
    <m/>
    <m/>
    <m/>
    <m/>
    <m/>
    <m/>
    <m/>
    <m/>
    <m/>
    <m/>
    <n v="0"/>
    <s v="2020/4"/>
    <s v=""/>
    <x v="1"/>
  </r>
  <r>
    <d v="2020-04-26T00:00:00"/>
    <s v="■未使用　電子レンジ調理器具　DELIPAN　デリパン■□000951"/>
    <s v="済"/>
    <x v="7"/>
    <m/>
    <n v="3"/>
    <n v="2"/>
    <n v="2900"/>
    <m/>
    <m/>
    <m/>
    <m/>
    <m/>
    <m/>
    <m/>
    <n v="3190"/>
    <n v="1050"/>
    <d v="2020-08-21T00:00:00"/>
    <d v="2020-07-22T00:00:00"/>
    <s v="簡単決済"/>
    <s v="大久保雄太"/>
    <n v="4240"/>
    <s v="2020/4"/>
    <s v="2020/7"/>
    <x v="175"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　煎じ土瓶　山源　(常滑焼)　IH・直火・ハロゲン対応土瓶　Y1251　日本製■□000902"/>
    <s v="済"/>
    <x v="7"/>
    <n v="450"/>
    <n v="3"/>
    <n v="2"/>
    <n v="5890"/>
    <m/>
    <m/>
    <m/>
    <m/>
    <m/>
    <m/>
    <m/>
    <n v="6479"/>
    <n v="1050"/>
    <d v="2020-06-23T00:00:00"/>
    <d v="2020-05-14T00:00:00"/>
    <s v="簡単決済"/>
    <s v="竹田清美"/>
    <n v="7529"/>
    <s v="2020/4"/>
    <s v="2020/5"/>
    <x v="89"/>
  </r>
  <r>
    <d v="2020-04-26T00:00:00"/>
    <s v="■未使用 送料無料 空気洗浄機 6畳 象印 PA-ZA06-BA ブラック　2008年式■□000897"/>
    <s v="済"/>
    <x v="0"/>
    <n v="2000"/>
    <n v="3"/>
    <n v="2"/>
    <n v="10000"/>
    <m/>
    <m/>
    <m/>
    <m/>
    <m/>
    <m/>
    <m/>
    <n v="16149"/>
    <n v="0"/>
    <d v="2020-05-21T00:00:00"/>
    <d v="2020-04-28T00:00:00"/>
    <s v="簡単決済"/>
    <s v="岩瀬裕太"/>
    <n v="16149"/>
    <s v="2020/4"/>
    <s v="2020/4"/>
    <x v="64"/>
  </r>
  <r>
    <d v="2020-04-26T00:00:00"/>
    <s v="■キッチンスケースル　ダルトン　アメリカン　キッチンスケースル　1kg　シルバー　中古■□000900_x000a_"/>
    <s v="済"/>
    <x v="7"/>
    <m/>
    <n v="3"/>
    <n v="2"/>
    <n v="2200"/>
    <m/>
    <m/>
    <m/>
    <m/>
    <m/>
    <m/>
    <m/>
    <n v="2420"/>
    <n v="1050"/>
    <d v="2020-05-21T00:00:00"/>
    <d v="2020-05-01T00:00:00"/>
    <s v="簡単決済"/>
    <s v="榎本直子"/>
    <n v="3470"/>
    <s v="2020/4"/>
    <s v="2020/5"/>
    <x v="59"/>
  </r>
  <r>
    <d v="2020-04-26T00:00:00"/>
    <s v="■PS4 Pro 1TB CUH-7200B B02 プレステ4 中古美品■□001001"/>
    <s v="済"/>
    <x v="1"/>
    <n v="26000"/>
    <n v="2"/>
    <n v="3"/>
    <n v="35000"/>
    <m/>
    <m/>
    <m/>
    <m/>
    <m/>
    <m/>
    <m/>
    <n v="41250"/>
    <n v="1500"/>
    <d v="2020-05-21T00:00:00"/>
    <d v="2020-04-28T00:00:00"/>
    <s v="簡単決済"/>
    <s v="藤本蒼空"/>
    <n v="42750"/>
    <s v="2020/4"/>
    <s v="2020/4"/>
    <x v="64"/>
  </r>
  <r>
    <d v="2020-04-26T00:00:00"/>
    <s v="■ホワイトターラー 仏教 チベット 白多羅菩薩 高さ22cm 仏像 菩薩 中古■□000947"/>
    <s v="店売り"/>
    <x v="4"/>
    <m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松久朋淋 聖観音菩薩 高さ26cm 仏教 仏像 仏教美術 中古■□001077"/>
    <m/>
    <x v="4"/>
    <n v="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観音菩薩像 高さ22.5cm 仏像 仏教 仏教美術 中古■□000827"/>
    <m/>
    <x v="4"/>
    <n v="500"/>
    <n v="2"/>
    <n v="3"/>
    <n v="14000"/>
    <m/>
    <m/>
    <m/>
    <m/>
    <m/>
    <m/>
    <m/>
    <m/>
    <m/>
    <m/>
    <m/>
    <m/>
    <m/>
    <n v="0"/>
    <s v="2020/4"/>
    <s v=""/>
    <x v="1"/>
  </r>
  <r>
    <d v="2020-04-26T00:00:00"/>
    <s v="■十一面千手観音菩薩 高さ34cm 仏教 チベット 仏教美術 仏像 中古■□000952"/>
    <s v="店売り"/>
    <x v="4"/>
    <m/>
    <n v="2"/>
    <n v="3"/>
    <n v="12000"/>
    <m/>
    <m/>
    <m/>
    <m/>
    <m/>
    <m/>
    <m/>
    <m/>
    <m/>
    <m/>
    <m/>
    <m/>
    <m/>
    <n v="0"/>
    <s v="2020/4"/>
    <s v=""/>
    <x v="1"/>
  </r>
  <r>
    <d v="2020-04-26T00:00:00"/>
    <s v="■未使用 東京マルイ M4CQB ライトプロ 対象年令10才以上 電動エアガン■□000835"/>
    <m/>
    <x v="1"/>
    <n v="5500"/>
    <n v="2"/>
    <n v="3"/>
    <n v="10000"/>
    <m/>
    <m/>
    <m/>
    <m/>
    <m/>
    <m/>
    <m/>
    <m/>
    <m/>
    <m/>
    <m/>
    <m/>
    <m/>
    <n v="0"/>
    <s v="2020/4"/>
    <s v=""/>
    <x v="1"/>
  </r>
  <r>
    <d v="2020-04-26T00:00:00"/>
    <s v="■サムソナイト ビジネスリュック バックパック 中古美品■□000890"/>
    <s v="済"/>
    <x v="3"/>
    <n v="1000"/>
    <n v="2"/>
    <n v="3"/>
    <n v="8000"/>
    <n v="6500"/>
    <m/>
    <m/>
    <m/>
    <m/>
    <m/>
    <m/>
    <n v="7150"/>
    <n v="0"/>
    <d v="2020-08-21T00:00:00"/>
    <d v="2020-07-05T00:00:00"/>
    <s v="簡単決済"/>
    <s v="田口健二"/>
    <n v="7150"/>
    <s v="2020/4"/>
    <s v="2020/7"/>
    <x v="178"/>
  </r>
  <r>
    <d v="2020-04-26T00:00:00"/>
    <s v="■未使用 燻製器 手作りクラブ 家庭用燻製器 スモークチップ(500g)付き■□001002"/>
    <s v="店売り"/>
    <x v="7"/>
    <m/>
    <n v="3"/>
    <n v="2"/>
    <n v="4000"/>
    <m/>
    <m/>
    <m/>
    <m/>
    <m/>
    <m/>
    <m/>
    <m/>
    <m/>
    <m/>
    <m/>
    <m/>
    <m/>
    <n v="0"/>
    <s v="2020/4"/>
    <s v=""/>
    <x v="1"/>
  </r>
  <r>
    <d v="2020-04-27T00:00:00"/>
    <s v="■日本刀　兼元　七七・二　センチメートル　刀■□000947"/>
    <m/>
    <x v="4"/>
    <n v="100000"/>
    <n v="3"/>
    <n v="2"/>
    <n v="3000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x v="1"/>
  </r>
  <r>
    <d v="2020-04-26T00:00:00"/>
    <s v="■未使用 送料無料　ポット型　浄水器用カートリッジ　(ブリタ マクストラ　BRITA MAXTRA)　交換用フィルターカートリッジ　5個■□000945"/>
    <s v="済"/>
    <x v="7"/>
    <m/>
    <n v="3"/>
    <n v="2"/>
    <n v="3600"/>
    <m/>
    <m/>
    <m/>
    <m/>
    <m/>
    <m/>
    <m/>
    <n v="3960"/>
    <n v="0"/>
    <d v="2020-06-23T00:00:00"/>
    <d v="2020-05-08T00:00:00"/>
    <s v="簡単決済"/>
    <s v="木村裕二"/>
    <n v="3960"/>
    <s v="2020/4"/>
    <s v="2020/5"/>
    <x v="53"/>
  </r>
  <r>
    <d v="2020-04-26T00:00:00"/>
    <s v="■未使用 ほうろう鍋 富士ホーロー デイリーウェア RLF-27FW すのこ付き 両手鍋　直火・IH対応■□000886"/>
    <s v="済"/>
    <x v="7"/>
    <m/>
    <n v="3"/>
    <n v="2"/>
    <n v="2850"/>
    <m/>
    <m/>
    <m/>
    <m/>
    <m/>
    <m/>
    <m/>
    <n v="3135"/>
    <n v="1050"/>
    <d v="2020-08-21T00:00:00"/>
    <d v="2020-07-29T00:00:00"/>
    <s v="簡単決済"/>
    <s v="高橋裕子"/>
    <n v="4185"/>
    <s v="2020/4"/>
    <s v="2020/7"/>
    <x v="142"/>
  </r>
  <r>
    <d v="2020-03-25T00:00:00"/>
    <s v="スナップオン　000367"/>
    <s v="済"/>
    <x v="8"/>
    <m/>
    <m/>
    <m/>
    <m/>
    <m/>
    <m/>
    <m/>
    <m/>
    <m/>
    <m/>
    <m/>
    <n v="16500"/>
    <n v="0"/>
    <d v="2020-05-21T00:00:00"/>
    <d v="2020-04-27T00:00:00"/>
    <s v="簡単決済"/>
    <s v="増田佳通"/>
    <n v="16500"/>
    <s v="2020/3"/>
    <s v="2020/4"/>
    <x v="83"/>
  </r>
  <r>
    <d v="2020-04-26T00:00:00"/>
    <s v="■送料無料　プロマスターダイバーズウォッチ　シチズン　エコドライブ　PMX56-2812　文字盤ブルー　中古■□000971"/>
    <s v="店売り"/>
    <x v="6"/>
    <n v="11000"/>
    <n v="2"/>
    <n v="3"/>
    <n v="24000"/>
    <m/>
    <m/>
    <m/>
    <m/>
    <m/>
    <m/>
    <m/>
    <m/>
    <m/>
    <m/>
    <m/>
    <m/>
    <m/>
    <n v="0"/>
    <s v="2020/4"/>
    <s v=""/>
    <x v="1"/>
  </r>
  <r>
    <d v="2020-04-26T00:00:00"/>
    <s v="■送料無料　G-SHOCK　MTG1000-1AJF　タフソーラー　電波ソーラー　20気圧防水　中古■□001048"/>
    <m/>
    <x v="6"/>
    <n v="7700"/>
    <n v="2"/>
    <n v="3"/>
    <n v="20000"/>
    <m/>
    <m/>
    <m/>
    <m/>
    <m/>
    <m/>
    <m/>
    <m/>
    <m/>
    <m/>
    <m/>
    <m/>
    <m/>
    <n v="0"/>
    <s v="2020/4"/>
    <s v=""/>
    <x v="1"/>
  </r>
  <r>
    <d v="2020-04-26T00:00:00"/>
    <s v="■送料無料 アップルウォッチ シリーズ4 Apple Watch ４ 44mm ブラック 中古 ■□000974"/>
    <s v="店売り"/>
    <x v="5"/>
    <n v="20000"/>
    <n v="2"/>
    <n v="3"/>
    <n v="33000"/>
    <m/>
    <m/>
    <m/>
    <m/>
    <m/>
    <m/>
    <m/>
    <m/>
    <m/>
    <m/>
    <m/>
    <m/>
    <m/>
    <n v="0"/>
    <s v="2020/4"/>
    <s v=""/>
    <x v="1"/>
  </r>
  <r>
    <d v="2020-04-26T00:00:00"/>
    <s v="■脱臭機 富士通ゼネラル 小型脱臭機 DAS-15E-W プラズイオン 10畳用 中古■□000652"/>
    <s v="済"/>
    <x v="0"/>
    <n v="100"/>
    <n v="3"/>
    <n v="2"/>
    <n v="7000"/>
    <m/>
    <m/>
    <m/>
    <m/>
    <m/>
    <m/>
    <m/>
    <n v="7700"/>
    <n v="1050"/>
    <d v="2020-06-23T00:00:00"/>
    <d v="2020-05-07T00:00:00"/>
    <s v="簡単決済"/>
    <s v="竹内隆"/>
    <n v="8750"/>
    <s v="2020/4"/>
    <s v="2020/5"/>
    <x v="82"/>
  </r>
  <r>
    <d v="2020-04-27T00:00:00"/>
    <s v="■バカラ　ビアグラス　タンブラーグラス　クリスタル　中古■□000917"/>
    <s v="済"/>
    <x v="5"/>
    <m/>
    <n v="3"/>
    <n v="2"/>
    <n v="11000"/>
    <n v="9500"/>
    <m/>
    <m/>
    <m/>
    <m/>
    <m/>
    <m/>
    <n v="10450"/>
    <n v="1050"/>
    <d v="2020-06-23T00:00:00"/>
    <d v="2020-05-14T00:00:00"/>
    <s v="簡単決済"/>
    <s v="前恵次郎"/>
    <n v="11500"/>
    <s v="2020/4"/>
    <s v="2020/5"/>
    <x v="140"/>
  </r>
  <r>
    <d v="2020-04-27T00:00:00"/>
    <s v="■プラスティック　フィルム　シーラー　卓上シーラー　FR-300LC　カッター付き　中古■□000952"/>
    <s v="済"/>
    <x v="0"/>
    <n v="900"/>
    <n v="3"/>
    <n v="2"/>
    <n v="6500"/>
    <m/>
    <m/>
    <m/>
    <m/>
    <m/>
    <m/>
    <m/>
    <n v="7150"/>
    <n v="1050"/>
    <d v="2020-05-08T00:00:00"/>
    <d v="2020-05-08T00:00:00"/>
    <s v="簡単決済"/>
    <s v="酒井薫（株式会社ピカッシュ　福井研究所）"/>
    <n v="8200"/>
    <s v="2020/4"/>
    <s v="2020/5"/>
    <x v="82"/>
  </r>
  <r>
    <d v="2020-04-27T00:00:00"/>
    <s v="■未使用 カラー インクカートリッジ EPSON エプソン 純正 インクカートリッジ カラー IC5CL06W 2個入×4箱 使用期間 2021.06■□000902"/>
    <s v="済"/>
    <x v="0"/>
    <m/>
    <n v="3"/>
    <n v="2"/>
    <n v="7600"/>
    <m/>
    <m/>
    <m/>
    <m/>
    <m/>
    <m/>
    <m/>
    <n v="8360"/>
    <n v="750"/>
    <d v="2020-07-06T00:00:00"/>
    <d v="2020-07-06T00:00:00"/>
    <s v="銀行振込"/>
    <s v="中村秀樹"/>
    <n v="9110"/>
    <s v="2020/4"/>
    <s v="2020/7"/>
    <x v="178"/>
  </r>
  <r>
    <d v="2020-04-26T00:00:00"/>
    <s v="■ベビーゲート 階段用 スマートゲイト2 プラス ベビーフェンス 日本育児 中古■□001065"/>
    <m/>
    <x v="7"/>
    <n v="0"/>
    <n v="2"/>
    <n v="3"/>
    <n v="4000"/>
    <m/>
    <m/>
    <m/>
    <m/>
    <m/>
    <m/>
    <m/>
    <m/>
    <m/>
    <m/>
    <m/>
    <m/>
    <m/>
    <n v="0"/>
    <s v="2020/4"/>
    <s v=""/>
    <x v="1"/>
  </r>
  <r>
    <d v="2020-04-26T00:00:00"/>
    <s v="■子供用自転車 女の子用 キッズバイク 中古■□000950"/>
    <s v="店売り"/>
    <x v="6"/>
    <n v="1500"/>
    <n v="2"/>
    <n v="3"/>
    <n v="6500"/>
    <m/>
    <m/>
    <m/>
    <m/>
    <m/>
    <m/>
    <m/>
    <m/>
    <m/>
    <m/>
    <m/>
    <m/>
    <m/>
    <n v="0"/>
    <s v="2020/4"/>
    <s v=""/>
    <x v="1"/>
  </r>
  <r>
    <d v="2020-04-26T00:00:00"/>
    <s v="■iPhone8 レッド 256GB A1906 SIMフリー 中古美品■□000962"/>
    <s v="店売り"/>
    <x v="2"/>
    <n v="23000"/>
    <n v="2"/>
    <n v="3"/>
    <n v="38000"/>
    <n v="36500"/>
    <m/>
    <m/>
    <m/>
    <m/>
    <m/>
    <m/>
    <m/>
    <m/>
    <m/>
    <m/>
    <m/>
    <m/>
    <n v="0"/>
    <s v="2020/4"/>
    <s v=""/>
    <x v="1"/>
  </r>
  <r>
    <d v="2020-04-26T00:00:00"/>
    <s v="■未使用 スギヤマ チップソー 380×3.0 トメ切用■□000647"/>
    <s v="済"/>
    <x v="8"/>
    <n v="0"/>
    <n v="2"/>
    <n v="3"/>
    <n v="8000"/>
    <m/>
    <m/>
    <m/>
    <m/>
    <m/>
    <m/>
    <m/>
    <n v="8800"/>
    <n v="0"/>
    <d v="2020-06-23T00:00:00"/>
    <d v="2020-05-27T00:00:00"/>
    <s v="簡単決済"/>
    <s v="藤原賢三"/>
    <n v="8800"/>
    <s v="2020/4"/>
    <s v="2020/5"/>
    <x v="184"/>
  </r>
  <r>
    <d v="2020-04-26T00:00:00"/>
    <s v="■未使用 スギヤマ チップソー 380×2.6 兼用■□001071"/>
    <m/>
    <x v="8"/>
    <n v="0"/>
    <n v="2"/>
    <n v="3"/>
    <n v="8000"/>
    <m/>
    <m/>
    <m/>
    <m/>
    <m/>
    <m/>
    <m/>
    <m/>
    <m/>
    <m/>
    <m/>
    <m/>
    <m/>
    <n v="0"/>
    <s v="2020/4"/>
    <s v=""/>
    <x v="1"/>
  </r>
  <r>
    <d v="2020-05-13T00:00:00"/>
    <s v="■BURBERRY ショルダーバッグ バーバリー レディース 中古■□000924"/>
    <s v="取り下げ"/>
    <x v="5"/>
    <n v="4000"/>
    <n v="2"/>
    <n v="3"/>
    <n v="14000"/>
    <m/>
    <m/>
    <m/>
    <m/>
    <m/>
    <m/>
    <m/>
    <m/>
    <m/>
    <m/>
    <m/>
    <m/>
    <m/>
    <n v="0"/>
    <s v="2020/5"/>
    <s v=""/>
    <x v="1"/>
  </r>
  <r>
    <d v="2020-04-27T00:00:00"/>
    <s v="■未使用 SABRE サングラス ダテメガネ風 RATHOLE セイバー SV227-712J■□000977"/>
    <m/>
    <x v="3"/>
    <n v="4400"/>
    <n v="2"/>
    <n v="3"/>
    <n v="7000"/>
    <n v="6000"/>
    <m/>
    <m/>
    <m/>
    <m/>
    <m/>
    <m/>
    <m/>
    <m/>
    <m/>
    <m/>
    <m/>
    <m/>
    <n v="0"/>
    <s v="2020/4"/>
    <s v=""/>
    <x v="1"/>
  </r>
  <r>
    <d v="2020-04-27T00:00:00"/>
    <s v="■未使用 Ray-Ban サングラス RB4243F 49□20 メンズ■□000903"/>
    <s v="済"/>
    <x v="3"/>
    <n v="2750"/>
    <n v="2"/>
    <n v="3"/>
    <n v="8500"/>
    <n v="7500"/>
    <m/>
    <m/>
    <m/>
    <m/>
    <m/>
    <m/>
    <n v="8250"/>
    <n v="0"/>
    <d v="2020-08-21T00:00:00"/>
    <d v="2020-07-09T00:00:00"/>
    <s v="簡単決済"/>
    <s v="三谷俊之"/>
    <n v="8250"/>
    <s v="2020/4"/>
    <s v="2020/7"/>
    <x v="151"/>
  </r>
  <r>
    <d v="2020-04-26T00:00:00"/>
    <s v="■Bluetooth ワイヤレススピーカー Classica クラシカ LEPLUS 中古■□000948"/>
    <s v="済"/>
    <x v="0"/>
    <n v="2200"/>
    <n v="2"/>
    <n v="3"/>
    <n v="4900"/>
    <m/>
    <m/>
    <m/>
    <m/>
    <m/>
    <m/>
    <m/>
    <n v="4730"/>
    <n v="0"/>
    <d v="2020-09-23T00:00:00"/>
    <d v="2020-08-09T00:00:00"/>
    <s v="簡単決済"/>
    <s v="上田勝夫"/>
    <n v="4730"/>
    <s v="2020/4"/>
    <s v="2020/8"/>
    <x v="80"/>
  </r>
  <r>
    <d v="2020-05-03T00:00:00"/>
    <s v="■Louis Vuitton ルーピングGM ワンショルダーバッグ M51145 ルイヴィトン USED■□000908"/>
    <s v="済"/>
    <x v="5"/>
    <n v="10000"/>
    <n v="2"/>
    <n v="3"/>
    <n v="28000"/>
    <m/>
    <m/>
    <m/>
    <m/>
    <m/>
    <m/>
    <m/>
    <n v="30800"/>
    <n v="0"/>
    <d v="2020-08-21T00:00:00"/>
    <d v="2020-07-21T00:00:00"/>
    <s v="簡単決済"/>
    <s v="夏井秀和"/>
    <n v="30800"/>
    <s v="2020/5"/>
    <s v="2020/7"/>
    <x v="185"/>
  </r>
  <r>
    <d v="2020-04-26T00:00:00"/>
    <s v="■GUCCI GGサテン 267474 トートバッグ グッチ USED■□000910"/>
    <s v="店売り"/>
    <x v="5"/>
    <n v="10000"/>
    <n v="2"/>
    <n v="3"/>
    <n v="25000"/>
    <m/>
    <m/>
    <m/>
    <m/>
    <m/>
    <m/>
    <m/>
    <m/>
    <m/>
    <m/>
    <m/>
    <m/>
    <m/>
    <n v="0"/>
    <s v="2020/4"/>
    <s v=""/>
    <x v="1"/>
  </r>
  <r>
    <d v="2020-04-26T00:00:00"/>
    <s v="■未使用 innovator 38L 機内持込サイズ スーツケース INV48T キャリーケース イノベーター■□000942"/>
    <s v="済"/>
    <x v="14"/>
    <n v="7000"/>
    <n v="2"/>
    <n v="3"/>
    <n v="11000"/>
    <m/>
    <m/>
    <m/>
    <m/>
    <m/>
    <m/>
    <m/>
    <n v="12600"/>
    <n v="1500"/>
    <d v="2020-08-21T00:00:00"/>
    <d v="2020-07-31T00:00:00"/>
    <s v="簡単決済"/>
    <s v="かたぎりひろあき"/>
    <n v="14100"/>
    <s v="2020/4"/>
    <s v="2020/7"/>
    <x v="195"/>
  </r>
  <r>
    <d v="2020-04-29T00:00:00"/>
    <s v="■活動量計　タニタ　カロリズム　AM-161　カラダマネジメント　サポートツール　未使用品■□001107"/>
    <m/>
    <x v="9"/>
    <n v="1000"/>
    <n v="2"/>
    <n v="3"/>
    <n v="5000"/>
    <m/>
    <m/>
    <m/>
    <m/>
    <m/>
    <m/>
    <m/>
    <m/>
    <m/>
    <m/>
    <m/>
    <m/>
    <m/>
    <n v="0"/>
    <s v="2020/4"/>
    <s v=""/>
    <x v="1"/>
  </r>
  <r>
    <d v="2020-04-29T00:00:00"/>
    <s v="■ダイワ　ロッドキーパー　パワーホルダー　CP90X　中古■□000935"/>
    <s v="済"/>
    <x v="6"/>
    <n v="1000"/>
    <n v="2"/>
    <n v="3"/>
    <n v="5000"/>
    <m/>
    <m/>
    <m/>
    <m/>
    <m/>
    <m/>
    <m/>
    <n v="5500"/>
    <n v="1050"/>
    <d v="2020-06-23T00:00:00"/>
    <d v="2020-05-17T00:00:00"/>
    <s v="簡単決済"/>
    <s v="石塚寛"/>
    <n v="6550"/>
    <s v="2020/4"/>
    <s v="2020/5"/>
    <x v="89"/>
  </r>
  <r>
    <d v="2020-04-29T00:00:00"/>
    <s v="■グリル付きガステーブル　リンナイ　都市ガス　CHE31NSBL　ブラック　新品未開封■□000959"/>
    <s v="済"/>
    <x v="0"/>
    <n v="1650"/>
    <n v="2"/>
    <n v="3"/>
    <n v="8000"/>
    <m/>
    <m/>
    <m/>
    <m/>
    <m/>
    <m/>
    <m/>
    <n v="8800"/>
    <n v="1500"/>
    <d v="2020-06-23T00:00:00"/>
    <d v="2020-05-08T00:00:00"/>
    <s v="簡単決済"/>
    <s v="富樫淳"/>
    <n v="10300"/>
    <s v="2020/4"/>
    <s v="2020/5"/>
    <x v="48"/>
  </r>
  <r>
    <d v="2020-04-29T00:00:00"/>
    <s v="■QUOカード　16,000円分　10,000円×1枚　3,000円×2枚 簡易書留■□001059"/>
    <s v="店売り"/>
    <x v="13"/>
    <n v="11200"/>
    <n v="2"/>
    <n v="3"/>
    <n v="16000"/>
    <m/>
    <m/>
    <m/>
    <m/>
    <m/>
    <m/>
    <m/>
    <m/>
    <m/>
    <m/>
    <m/>
    <m/>
    <m/>
    <n v="0"/>
    <s v="2020/4"/>
    <s v=""/>
    <x v="1"/>
  </r>
  <r>
    <d v="2020-04-29T00:00:00"/>
    <s v="■家庭用美容器　RFボーテトルネードRFローラー　エクストラ　YA-MAN　HRF-19 シャンパンゴールド　中古　■□000998"/>
    <s v="済"/>
    <x v="9"/>
    <n v="3000"/>
    <n v="2"/>
    <n v="3"/>
    <n v="10000"/>
    <m/>
    <m/>
    <m/>
    <m/>
    <m/>
    <m/>
    <m/>
    <n v="11000"/>
    <n v="750"/>
    <d v="2020-06-23T00:00:00"/>
    <d v="2020-05-07T00:00:00"/>
    <s v="簡単決済"/>
    <s v="中村貴住"/>
    <n v="11750"/>
    <s v="2020/4"/>
    <s v="2020/5"/>
    <x v="72"/>
  </r>
  <r>
    <d v="2020-05-01T00:00:00"/>
    <s v="■JUPITER トランペット JTR-1200 中古■□001128"/>
    <m/>
    <x v="10"/>
    <n v="3000"/>
    <n v="2"/>
    <n v="3"/>
    <n v="40000"/>
    <n v="35000"/>
    <n v="25000"/>
    <m/>
    <m/>
    <m/>
    <m/>
    <m/>
    <m/>
    <m/>
    <m/>
    <m/>
    <m/>
    <m/>
    <n v="0"/>
    <s v="2020/5"/>
    <s v=""/>
    <x v="1"/>
  </r>
  <r>
    <d v="2020-04-30T00:00:00"/>
    <s v="■ロココ調鏡付き洗面台 ヨーロッパ風 中古 引き取り又は運送会社の手配をお願いします■□001131"/>
    <s v="済"/>
    <x v="7"/>
    <n v="10000"/>
    <n v="2"/>
    <n v="3"/>
    <n v="100000"/>
    <m/>
    <m/>
    <m/>
    <m/>
    <m/>
    <m/>
    <m/>
    <n v="110000"/>
    <n v="0"/>
    <d v="2020-06-23T00:00:00"/>
    <d v="2020-05-17T00:00:00"/>
    <s v="簡単決済"/>
    <s v="阿部晃洋"/>
    <n v="110000"/>
    <s v="2020/4"/>
    <s v="2020/5"/>
    <x v="140"/>
  </r>
  <r>
    <d v="2020-04-30T00:00:00"/>
    <s v="■カリモク　シングルソファー　一人掛け　回転式　レザー　中古■□001139"/>
    <s v="済"/>
    <x v="12"/>
    <m/>
    <n v="2"/>
    <n v="3"/>
    <n v="40000"/>
    <m/>
    <m/>
    <m/>
    <m/>
    <m/>
    <m/>
    <m/>
    <n v="49500"/>
    <n v="11055"/>
    <d v="2020-09-23T00:00:00"/>
    <d v="2020-08-14T00:00:00"/>
    <s v="簡単決済"/>
    <s v="島村正人"/>
    <n v="60555"/>
    <s v="2020/4"/>
    <s v="2020/8"/>
    <x v="204"/>
  </r>
  <r>
    <d v="2020-04-30T00:00:00"/>
    <s v="■MOON　ストラトキャスター　ウッド　中古■□001129"/>
    <s v="済"/>
    <x v="10"/>
    <n v="1650"/>
    <n v="2"/>
    <n v="3"/>
    <n v="52000"/>
    <n v="48000"/>
    <m/>
    <m/>
    <m/>
    <m/>
    <m/>
    <m/>
    <n v="52800"/>
    <n v="2000"/>
    <d v="2020-06-23T00:00:00"/>
    <d v="2020-05-21T00:00:00"/>
    <s v="簡単決済"/>
    <s v="有限会社共同電設上木"/>
    <n v="54800"/>
    <s v="2020/4"/>
    <s v="2020/5"/>
    <x v="77"/>
  </r>
  <r>
    <d v="2020-04-30T00:00:00"/>
    <s v="■YAMAHA　ギターアンプ　VR5000　中古■□S001086"/>
    <s v="店売り"/>
    <x v="10"/>
    <n v="500"/>
    <n v="2"/>
    <n v="3"/>
    <n v="14000"/>
    <n v="12000"/>
    <m/>
    <m/>
    <m/>
    <m/>
    <m/>
    <m/>
    <m/>
    <m/>
    <m/>
    <m/>
    <m/>
    <m/>
    <n v="0"/>
    <s v="2020/4"/>
    <s v=""/>
    <x v="1"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x v="1"/>
  </r>
  <r>
    <d v="2020-04-30T00:00:00"/>
    <s v="■FF7リメイク ソフト PS4 中古■□001140"/>
    <s v="店売り"/>
    <x v="1"/>
    <n v="5500"/>
    <n v="2"/>
    <n v="3"/>
    <n v="6800"/>
    <m/>
    <m/>
    <m/>
    <m/>
    <m/>
    <m/>
    <m/>
    <m/>
    <m/>
    <m/>
    <m/>
    <m/>
    <m/>
    <n v="0"/>
    <s v="2020/4"/>
    <s v=""/>
    <x v="1"/>
  </r>
  <r>
    <d v="2020-04-30T00:00:00"/>
    <s v="■ロココ調 ソファ アンティーク 家具 ソファ ワインレッド 中古■□001121"/>
    <s v="済"/>
    <x v="4"/>
    <n v="2000"/>
    <n v="2"/>
    <n v="3"/>
    <n v="60000"/>
    <m/>
    <m/>
    <m/>
    <m/>
    <m/>
    <m/>
    <m/>
    <n v="66000"/>
    <n v="35255"/>
    <d v="2020-06-23T00:00:00"/>
    <d v="2020-05-23T00:00:00"/>
    <s v="・：」"/>
    <s v="中山貴道"/>
    <n v="101255"/>
    <s v="2020/4"/>
    <s v="2020/5"/>
    <x v="125"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x v="1"/>
  </r>
  <r>
    <d v="2020-04-30T00:00:00"/>
    <s v="■コールマン BCライトドーム270Ⅲ 170T11150J テント キャンプ 中古美品■□001130"/>
    <s v="済"/>
    <x v="6"/>
    <m/>
    <n v="2"/>
    <n v="3"/>
    <n v="9000"/>
    <m/>
    <m/>
    <m/>
    <m/>
    <m/>
    <m/>
    <m/>
    <n v="9900"/>
    <n v="0"/>
    <d v="2020-05-21T00:00:00"/>
    <d v="2020-05-05T00:00:00"/>
    <s v="簡単決済"/>
    <s v="松原純一"/>
    <n v="9900"/>
    <s v="2020/4"/>
    <s v="2020/5"/>
    <x v="59"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x v="1"/>
  </r>
  <r>
    <d v="2020-04-30T00:00:00"/>
    <s v="■日本刀　祐定　七〇．弐　センチメートル　刀■□001091"/>
    <m/>
    <x v="4"/>
    <n v="60000"/>
    <n v="3"/>
    <n v="2"/>
    <n v="200000"/>
    <m/>
    <m/>
    <m/>
    <m/>
    <m/>
    <m/>
    <m/>
    <m/>
    <m/>
    <m/>
    <m/>
    <m/>
    <m/>
    <n v="0"/>
    <s v="2020/4"/>
    <s v=""/>
    <x v="1"/>
  </r>
  <r>
    <d v="2020-04-30T00:00:00"/>
    <s v="■研磨機　マキタ　刃物研磨機　9820-1　研ぎ石1枚付き　中古■□001085"/>
    <s v="済"/>
    <x v="8"/>
    <n v="5000"/>
    <n v="3"/>
    <n v="2"/>
    <n v="11700"/>
    <m/>
    <m/>
    <m/>
    <m/>
    <m/>
    <m/>
    <m/>
    <n v="12870"/>
    <n v="1300"/>
    <d v="2020-06-23T00:00:00"/>
    <d v="2020-05-04T00:00:00"/>
    <s v="簡単決済"/>
    <s v="倉橋達也"/>
    <n v="14170"/>
    <s v="2020/4"/>
    <s v="2020/5"/>
    <x v="62"/>
  </r>
  <r>
    <d v="2020-04-30T00:00:00"/>
    <s v="■未使用 MTG リファビューテック ストレートアイロン RE-AC02A ホワイト■□001104"/>
    <s v="済"/>
    <x v="9"/>
    <n v="6000"/>
    <n v="3"/>
    <n v="2"/>
    <n v="19500"/>
    <n v="17500"/>
    <n v="15000"/>
    <m/>
    <m/>
    <m/>
    <m/>
    <m/>
    <n v="16500"/>
    <n v="1050"/>
    <d v="2020-08-21T00:00:00"/>
    <d v="2020-07-08T00:00:00"/>
    <s v="簡単決済"/>
    <s v="冨田雅明"/>
    <n v="17550"/>
    <s v="2020/4"/>
    <s v="2020/7"/>
    <x v="31"/>
  </r>
  <r>
    <d v="2020-05-02T00:00:00"/>
    <s v="■４K対応　50型　液晶テレビ　東芝　REGZA　50HL-210X　法人向け　ホテル向けモード　2019年製　壁掛け金具　中古■□000957"/>
    <m/>
    <x v="0"/>
    <m/>
    <n v="2"/>
    <n v="3"/>
    <n v="55000"/>
    <m/>
    <m/>
    <m/>
    <m/>
    <m/>
    <m/>
    <m/>
    <m/>
    <m/>
    <m/>
    <m/>
    <m/>
    <m/>
    <n v="0"/>
    <s v="2020/5"/>
    <s v=""/>
    <x v="1"/>
  </r>
  <r>
    <d v="2020-04-30T00:00:00"/>
    <s v="■バイク用レザーパンツ　Lサイズ　東京堂目白店　プロテクタ　中古■□001122"/>
    <m/>
    <x v="11"/>
    <m/>
    <n v="2"/>
    <n v="3"/>
    <n v="13000"/>
    <m/>
    <m/>
    <m/>
    <m/>
    <m/>
    <m/>
    <m/>
    <m/>
    <m/>
    <m/>
    <m/>
    <m/>
    <m/>
    <n v="0"/>
    <s v="2020/4"/>
    <s v=""/>
    <x v="1"/>
  </r>
  <r>
    <d v="2020-04-30T00:00:00"/>
    <s v="■Panasonic　SSDポータブルカーナビゲーション　CN-G710D　2017年製　中古■□001112"/>
    <m/>
    <x v="11"/>
    <n v="4000"/>
    <n v="2"/>
    <n v="3"/>
    <n v="14000"/>
    <m/>
    <m/>
    <m/>
    <m/>
    <m/>
    <m/>
    <m/>
    <m/>
    <m/>
    <m/>
    <m/>
    <m/>
    <m/>
    <n v="0"/>
    <s v="2020/4"/>
    <s v=""/>
    <x v="1"/>
  </r>
  <r>
    <d v="2020-04-30T00:00:00"/>
    <s v="■未使用　東京ディズニーランド　35周年プレート　記念絵皿■□001097"/>
    <m/>
    <x v="4"/>
    <n v="1100"/>
    <n v="3"/>
    <n v="2"/>
    <n v="14000"/>
    <m/>
    <m/>
    <m/>
    <m/>
    <m/>
    <m/>
    <m/>
    <m/>
    <m/>
    <m/>
    <m/>
    <m/>
    <m/>
    <n v="0"/>
    <s v="2020/4"/>
    <s v=""/>
    <x v="1"/>
  </r>
  <r>
    <d v="2020-04-30T00:00:00"/>
    <s v="■ルクルーゼ　ウッドハンドル　ソースパン　直径：18cm　グリーン　片手鍋　中古■□001095"/>
    <s v="済"/>
    <x v="4"/>
    <n v="10470"/>
    <n v="3"/>
    <n v="2"/>
    <n v="8000"/>
    <m/>
    <m/>
    <m/>
    <m/>
    <m/>
    <m/>
    <m/>
    <n v="8800"/>
    <n v="1050"/>
    <d v="2020-06-23T00:00:00"/>
    <d v="2020-05-26T00:00:00"/>
    <s v="簡単決済"/>
    <s v="初谷奈央"/>
    <n v="9850"/>
    <s v="2020/4"/>
    <s v="2020/5"/>
    <x v="60"/>
  </r>
  <r>
    <d v="2020-05-02T00:00:00"/>
    <s v="■ルクルーゼ　ウッドハンドル　ソースパン　直径：18cm　グリーン　片手鍋　中古■□001095"/>
    <m/>
    <x v="0"/>
    <n v="800"/>
    <n v="3"/>
    <n v="2"/>
    <n v="6000"/>
    <m/>
    <m/>
    <m/>
    <m/>
    <m/>
    <m/>
    <m/>
    <m/>
    <m/>
    <m/>
    <m/>
    <m/>
    <m/>
    <n v="0"/>
    <s v="2020/5"/>
    <s v=""/>
    <x v="1"/>
  </r>
  <r>
    <d v="2020-05-02T00:00:00"/>
    <s v="■デジタル一眼レフ　Canon　キャノン　EOS　Kiss　X2　・レンズ　SIGMA　ZOOM　100-300mm　中古■□001101"/>
    <s v="店売り"/>
    <x v="2"/>
    <n v="4500"/>
    <n v="3"/>
    <n v="2"/>
    <n v="11000"/>
    <m/>
    <m/>
    <m/>
    <m/>
    <m/>
    <m/>
    <m/>
    <m/>
    <m/>
    <m/>
    <m/>
    <m/>
    <m/>
    <n v="0"/>
    <s v="2020/5"/>
    <s v=""/>
    <x v="1"/>
  </r>
  <r>
    <d v="2020-05-02T00:00:00"/>
    <s v="■スピーカー　Elector-Voice　エレクトロ　ボイス　ELX200-15　パッシブタイプ　フルレンジ　15インチ　スピーカー　中古■□S001124"/>
    <m/>
    <x v="0"/>
    <n v="37800"/>
    <n v="3"/>
    <n v="2"/>
    <n v="70000"/>
    <n v="60000"/>
    <m/>
    <m/>
    <m/>
    <m/>
    <m/>
    <m/>
    <m/>
    <m/>
    <m/>
    <m/>
    <m/>
    <m/>
    <n v="0"/>
    <s v="2020/5"/>
    <s v=""/>
    <x v="1"/>
  </r>
  <r>
    <d v="2020-05-02T00:00:00"/>
    <s v="■未使用　Nintendo　Switch　任天堂スイッチ　あつまれ　どうぶつの森セット■□001094"/>
    <s v="済"/>
    <x v="1"/>
    <n v="50000"/>
    <n v="3"/>
    <n v="2"/>
    <n v="60000"/>
    <m/>
    <m/>
    <m/>
    <m/>
    <m/>
    <m/>
    <m/>
    <n v="55000"/>
    <n v="1050"/>
    <d v="2020-08-21T00:00:00"/>
    <d v="2020-07-09T00:00:00"/>
    <s v="簡単決済"/>
    <s v="中井章"/>
    <n v="56050"/>
    <s v="2020/5"/>
    <s v="2020/7"/>
    <x v="137"/>
  </r>
  <r>
    <d v="2020-05-02T00:00:00"/>
    <s v="■BanG Dream! Blu-ray BOX　バンドリ　ブルーレイボックス　カード付　中古■□001083"/>
    <m/>
    <x v="1"/>
    <n v="12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車載プラズマクラスターイオン発生機　DENSO　PMDNT-B　カップタイプ＋ミスト　ブラック　DC12V　中古■□001105"/>
    <m/>
    <x v="11"/>
    <n v="1500"/>
    <n v="2"/>
    <n v="3"/>
    <n v="8000"/>
    <m/>
    <m/>
    <m/>
    <m/>
    <m/>
    <m/>
    <m/>
    <m/>
    <m/>
    <m/>
    <m/>
    <m/>
    <m/>
    <n v="0"/>
    <s v="2020/5"/>
    <s v=""/>
    <x v="1"/>
  </r>
  <r>
    <d v="2020-05-02T00:00:00"/>
    <s v="■食器棚　アリスト　70　シルバー　クラフトコガ　中古引き取り又は運送会社の手配をお願いします■□001126"/>
    <s v="店売り"/>
    <x v="12"/>
    <n v="7000"/>
    <n v="2"/>
    <n v="3"/>
    <n v="35000"/>
    <m/>
    <m/>
    <m/>
    <m/>
    <m/>
    <m/>
    <m/>
    <m/>
    <m/>
    <m/>
    <m/>
    <m/>
    <m/>
    <n v="0"/>
    <s v="2020/5"/>
    <s v=""/>
    <x v="1"/>
  </r>
  <r>
    <d v="2020-05-02T00:00:00"/>
    <s v="■シマノ スピニングロッド コルトスナイパー S1000H 釣り竿 中古■□001132"/>
    <s v="店売り"/>
    <x v="6"/>
    <n v="1000"/>
    <n v="2"/>
    <n v="3"/>
    <n v="8500"/>
    <m/>
    <m/>
    <m/>
    <m/>
    <m/>
    <m/>
    <m/>
    <m/>
    <m/>
    <m/>
    <m/>
    <m/>
    <m/>
    <n v="0"/>
    <s v="2020/5"/>
    <s v=""/>
    <x v="1"/>
  </r>
  <r>
    <d v="2020-05-03T00:00:00"/>
    <s v="■ダイワ シーバスハンターX スピニング 86LL-S 中古■□001133"/>
    <s v="済"/>
    <x v="6"/>
    <n v="2000"/>
    <n v="2"/>
    <n v="3"/>
    <n v="8500"/>
    <m/>
    <m/>
    <m/>
    <m/>
    <m/>
    <m/>
    <m/>
    <n v="9625"/>
    <n v="2000"/>
    <d v="2020-06-23T00:00:00"/>
    <d v="2020-05-07T00:00:00"/>
    <s v="簡単決済"/>
    <s v="山口るか"/>
    <n v="11625"/>
    <s v="2020/5"/>
    <s v="2020/5"/>
    <x v="62"/>
  </r>
  <r>
    <d v="2020-05-03T00:00:00"/>
    <s v="■マッサージシート THRAIVE 大東電機 MD-8670 スライヴ 中古■□001125"/>
    <s v="済"/>
    <x v="0"/>
    <n v="1500"/>
    <n v="2"/>
    <n v="3"/>
    <n v="7000"/>
    <m/>
    <m/>
    <m/>
    <m/>
    <m/>
    <m/>
    <m/>
    <n v="10175"/>
    <n v="2000"/>
    <d v="2020-06-23T00:00:00"/>
    <d v="2020-05-11T00:00:00"/>
    <s v="簡単決済"/>
    <s v="村枝みき  "/>
    <n v="12175"/>
    <s v="2020/5"/>
    <s v="2020/5"/>
    <x v="72"/>
  </r>
  <r>
    <d v="2020-05-03T00:00:00"/>
    <s v="■ライフルスコープ ボシュロム 3-9×50 中古■□001093"/>
    <m/>
    <x v="1"/>
    <n v="6900"/>
    <n v="2"/>
    <n v="3"/>
    <n v="15000"/>
    <m/>
    <m/>
    <m/>
    <m/>
    <m/>
    <m/>
    <m/>
    <m/>
    <m/>
    <m/>
    <m/>
    <m/>
    <m/>
    <n v="0"/>
    <s v="2020/5"/>
    <s v=""/>
    <x v="1"/>
  </r>
  <r>
    <d v="2020-05-03T00:00:00"/>
    <s v="■ジャンク Red-i レーザーボアサイト 300WIN MAG レッドアイ■□001098"/>
    <m/>
    <x v="1"/>
    <n v="2000"/>
    <n v="2"/>
    <n v="3"/>
    <n v="14000"/>
    <m/>
    <m/>
    <m/>
    <m/>
    <m/>
    <m/>
    <m/>
    <m/>
    <m/>
    <m/>
    <m/>
    <m/>
    <m/>
    <n v="0"/>
    <s v="2020/5"/>
    <s v=""/>
    <x v="1"/>
  </r>
  <r>
    <d v="2020-05-03T00:00:00"/>
    <s v="■レンズ　送料無料　現状品　Nikon　AF　MICRO　NIKKOR　105mm　1:2.8　D　中古■□001119"/>
    <s v="済"/>
    <x v="2"/>
    <n v="2750"/>
    <n v="3"/>
    <n v="2"/>
    <n v="8500"/>
    <m/>
    <m/>
    <m/>
    <m/>
    <m/>
    <m/>
    <m/>
    <n v="9350"/>
    <n v="0"/>
    <d v="2020-06-23T00:00:00"/>
    <d v="2020-05-27T00:00:00"/>
    <s v="簡単決済"/>
    <s v="才所伸章"/>
    <n v="9350"/>
    <s v="2020/5"/>
    <s v="2020/5"/>
    <x v="44"/>
  </r>
  <r>
    <d v="2020-05-03T00:00:00"/>
    <s v="■未使用　送料無料　APPLE　Air　Pods　Pro　エア　ポップズ　プロ　ワイヤレス　イヤホン　MWP225J・A　A2190　2019年式■□001089"/>
    <s v="店売り"/>
    <x v="2"/>
    <n v="13200"/>
    <n v="3"/>
    <n v="2"/>
    <n v="29500"/>
    <m/>
    <m/>
    <m/>
    <m/>
    <m/>
    <m/>
    <m/>
    <m/>
    <m/>
    <m/>
    <m/>
    <m/>
    <m/>
    <n v="0"/>
    <s v="2020/5"/>
    <s v=""/>
    <x v="1"/>
  </r>
  <r>
    <d v="2020-05-03T00:00:00"/>
    <s v="■充電式ファン　マキタ　・充電式ファン　CF102D　・14.4V　4.0Ah　バッテリ1個付き　中古■□001114_x000a_"/>
    <s v="済"/>
    <x v="8"/>
    <n v="3600"/>
    <n v="3"/>
    <n v="2"/>
    <n v="8750"/>
    <m/>
    <m/>
    <m/>
    <m/>
    <m/>
    <m/>
    <m/>
    <n v="9625"/>
    <n v="1300"/>
    <d v="2020-07-20T00:00:00"/>
    <d v="2020-06-25T00:00:00"/>
    <s v="簡単決済"/>
    <s v="中黒勝"/>
    <n v="10925"/>
    <s v="2020/5"/>
    <s v="2020/6"/>
    <x v="88"/>
  </r>
  <r>
    <d v="2020-05-03T00:00:00"/>
    <s v="■アイロン台　スタンドタイプ　アイロン台　AP-L216　サンビッグ　中古■□001254"/>
    <s v="済"/>
    <x v="7"/>
    <m/>
    <n v="3"/>
    <n v="2"/>
    <n v="4500"/>
    <m/>
    <m/>
    <m/>
    <m/>
    <m/>
    <m/>
    <m/>
    <n v="4950"/>
    <n v="3465"/>
    <d v="2020-06-23T00:00:00"/>
    <d v="2020-05-13T00:00:00"/>
    <s v="簡単決済"/>
    <s v="高柳治幸"/>
    <n v="8415"/>
    <s v="2020/5"/>
    <s v="2020/5"/>
    <x v="76"/>
  </r>
  <r>
    <d v="2020-05-04T00:00:00"/>
    <s v="■ヘッドランプ　GENTOS　Gシリーズ　LEDヘッドライト　GH-100RG　中古■□001137"/>
    <s v="済"/>
    <x v="6"/>
    <n v="3000"/>
    <n v="3"/>
    <n v="2"/>
    <n v="7000"/>
    <m/>
    <m/>
    <m/>
    <m/>
    <m/>
    <m/>
    <m/>
    <n v="7700"/>
    <n v="750"/>
    <d v="2020-06-23T00:00:00"/>
    <d v="2020-05-23T00:00:00"/>
    <s v="簡単決済"/>
    <s v="山田直樹"/>
    <n v="8450"/>
    <s v="2020/5"/>
    <s v="2020/5"/>
    <x v="40"/>
  </r>
  <r>
    <d v="2020-05-04T00:00:00"/>
    <s v="■アイロン　タキイ式　工業用アイロン　タイプ4型　中古■□001246"/>
    <s v="済"/>
    <x v="7"/>
    <m/>
    <n v="3"/>
    <n v="2"/>
    <n v="4000"/>
    <m/>
    <m/>
    <m/>
    <m/>
    <m/>
    <m/>
    <m/>
    <n v="4510"/>
    <n v="750"/>
    <d v="2020-06-23T00:00:00"/>
    <d v="2020-05-08T00:00:00"/>
    <s v="簡単決済"/>
    <s v="江口雅仁"/>
    <n v="5260"/>
    <s v="2020/5"/>
    <s v="2020/5"/>
    <x v="62"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x v="1"/>
  </r>
  <r>
    <d v="2020-05-03T00:00:00"/>
    <s v="■ルイヴィトン リングネックレス モノグラム M62485 Louis Vuitton メンズ USED■□001108"/>
    <m/>
    <x v="5"/>
    <n v="14000"/>
    <n v="2"/>
    <n v="3"/>
    <n v="31000"/>
    <m/>
    <m/>
    <m/>
    <m/>
    <m/>
    <m/>
    <m/>
    <m/>
    <m/>
    <m/>
    <m/>
    <m/>
    <m/>
    <n v="0"/>
    <s v="2020/5"/>
    <s v=""/>
    <x v="1"/>
  </r>
  <r>
    <d v="2020-05-03T00:00:00"/>
    <s v="■ルイヴィトン 二つ折り長財布 ポルトフォイユ・アンソリット M66568 モノグラム USED■□001113"/>
    <s v="済"/>
    <x v="5"/>
    <n v="7000"/>
    <n v="2"/>
    <n v="3"/>
    <n v="19800"/>
    <m/>
    <m/>
    <m/>
    <m/>
    <m/>
    <m/>
    <m/>
    <n v="21780"/>
    <n v="0"/>
    <d v="2020-06-23T00:00:00"/>
    <d v="2020-05-13T00:00:00"/>
    <s v="簡単決済"/>
    <s v="カワサキナオミ"/>
    <n v="21780"/>
    <s v="2020/5"/>
    <s v="2020/5"/>
    <x v="76"/>
  </r>
  <r>
    <d v="2020-05-03T00:00:00"/>
    <s v="■Supreme Tシャツ Lサイズ コットン メンズ シュプリーム USED■□001087"/>
    <m/>
    <x v="3"/>
    <n v="3300"/>
    <n v="2"/>
    <n v="3"/>
    <n v="10000"/>
    <m/>
    <m/>
    <m/>
    <m/>
    <m/>
    <m/>
    <m/>
    <m/>
    <m/>
    <m/>
    <m/>
    <m/>
    <m/>
    <n v="0"/>
    <s v="2020/5"/>
    <s v=""/>
    <x v="1"/>
  </r>
  <r>
    <d v="2020-05-03T00:00:00"/>
    <s v="■伊羅保茶碗 松浦無元 工芸 陶芸 中古■□001212"/>
    <s v="済"/>
    <x v="4"/>
    <m/>
    <n v="2"/>
    <n v="3"/>
    <n v="6500"/>
    <m/>
    <m/>
    <m/>
    <m/>
    <m/>
    <m/>
    <m/>
    <n v="7150"/>
    <n v="0"/>
    <d v="2020-06-23T00:00:00"/>
    <d v="2020-05-07T00:00:00"/>
    <s v="簡単決済"/>
    <s v="米沢佳奈"/>
    <n v="7150"/>
    <s v="2020/5"/>
    <s v="2020/5"/>
    <x v="62"/>
  </r>
  <r>
    <d v="2020-05-04T00:00:00"/>
    <s v="■クラインカルー オーストリッチ 2WAYバッグ&amp;財布 KLEIN KAROO レディース USED■□001234"/>
    <m/>
    <x v="3"/>
    <n v="2200"/>
    <n v="2"/>
    <n v="3"/>
    <n v="20000"/>
    <n v="15000"/>
    <n v="10000"/>
    <m/>
    <m/>
    <m/>
    <m/>
    <m/>
    <m/>
    <m/>
    <m/>
    <m/>
    <m/>
    <m/>
    <n v="0"/>
    <s v="2020/5"/>
    <s v=""/>
    <x v="1"/>
  </r>
  <r>
    <d v="2020-05-04T00:00:00"/>
    <s v="■スライヴ フットマッサージャー MD-6104 メディカルプロ 中古■□001250"/>
    <s v="済"/>
    <x v="0"/>
    <n v="1000"/>
    <n v="2"/>
    <n v="3"/>
    <n v="6500"/>
    <m/>
    <m/>
    <m/>
    <m/>
    <m/>
    <m/>
    <m/>
    <n v="7150"/>
    <n v="4158"/>
    <d v="2020-07-20T00:00:00"/>
    <d v="2020-06-13T00:00:00"/>
    <s v="簡単決済"/>
    <s v="西久枝"/>
    <n v="11308"/>
    <s v="2020/5"/>
    <s v="2020/6"/>
    <x v="102"/>
  </r>
  <r>
    <d v="2020-05-04T00:00:00"/>
    <s v="■舵 操舵輪 インテリア アンティーク調 置物 中古■□001188"/>
    <m/>
    <x v="4"/>
    <n v="1000"/>
    <n v="2"/>
    <n v="3"/>
    <n v="9000"/>
    <m/>
    <m/>
    <m/>
    <m/>
    <m/>
    <m/>
    <m/>
    <m/>
    <m/>
    <m/>
    <m/>
    <m/>
    <m/>
    <n v="0"/>
    <s v="2020/5"/>
    <s v=""/>
    <x v="1"/>
  </r>
  <r>
    <d v="2020-05-06T00:00:00"/>
    <s v="■無銘 日本刀 長さ 二尺一寸五分 約67cm  反り 四分二厘 約1.2cm ■□001205"/>
    <m/>
    <x v="4"/>
    <n v="15000"/>
    <n v="2"/>
    <n v="3"/>
    <n v="150000"/>
    <m/>
    <m/>
    <m/>
    <m/>
    <m/>
    <m/>
    <m/>
    <m/>
    <m/>
    <m/>
    <m/>
    <m/>
    <m/>
    <n v="0"/>
    <s v="2020/5"/>
    <s v=""/>
    <x v="1"/>
  </r>
  <r>
    <d v="2020-05-06T00:00:00"/>
    <s v="■食器棚　ウッド調　60センチ　中古引き取り又は運送会社の手配をお願いします■□001123"/>
    <m/>
    <x v="12"/>
    <n v="8000"/>
    <n v="2"/>
    <n v="3"/>
    <n v="14900"/>
    <m/>
    <m/>
    <m/>
    <m/>
    <m/>
    <m/>
    <m/>
    <m/>
    <m/>
    <m/>
    <m/>
    <m/>
    <m/>
    <n v="0"/>
    <s v="2020/5"/>
    <s v=""/>
    <x v="1"/>
  </r>
  <r>
    <d v="2020-05-06T00:00:00"/>
    <s v="■食器棚　松田家具　ターキーレンジ　1180　ホワイト　引き取り又は運送会社の手配をお願いします■□001259"/>
    <s v="店売り"/>
    <x v="12"/>
    <n v="5400"/>
    <n v="2"/>
    <n v="3"/>
    <n v="42800"/>
    <m/>
    <m/>
    <m/>
    <m/>
    <m/>
    <m/>
    <m/>
    <m/>
    <m/>
    <m/>
    <m/>
    <m/>
    <m/>
    <n v="0"/>
    <s v="2020/5"/>
    <s v=""/>
    <x v="1"/>
  </r>
  <r>
    <d v="2020-05-04T00:00:00"/>
    <s v="■食器棚 幅 118㎝ 高さ 198cm ホワイト×ウッド調　中古 引き取り又は運送会社の手配をお願いします■□001260"/>
    <s v="店売り"/>
    <x v="12"/>
    <n v="32400"/>
    <n v="2"/>
    <n v="3"/>
    <n v="39800"/>
    <m/>
    <m/>
    <m/>
    <m/>
    <m/>
    <m/>
    <m/>
    <m/>
    <m/>
    <m/>
    <m/>
    <m/>
    <m/>
    <n v="0"/>
    <s v="2020/5"/>
    <s v=""/>
    <x v="1"/>
  </r>
  <r>
    <d v="2020-05-06T00:00:00"/>
    <s v="■フィットネス　ZUMBA　Ｆｉｔｎｅｓｓ　ズンバ　日本語版(日本語字幕＆吹替え)　エクジラレート　プレミアムセット　中古■□001217"/>
    <s v="済"/>
    <x v="9"/>
    <n v="300"/>
    <n v="3"/>
    <n v="2"/>
    <n v="3000"/>
    <m/>
    <m/>
    <m/>
    <m/>
    <m/>
    <m/>
    <m/>
    <n v="3300"/>
    <n v="1050"/>
    <d v="2020-06-23T00:00:00"/>
    <d v="2020-05-13T00:00:00"/>
    <s v="簡単決済"/>
    <s v="梅澤　洋"/>
    <n v="4350"/>
    <s v="2020/5"/>
    <s v="2020/5"/>
    <x v="79"/>
  </r>
  <r>
    <d v="2020-05-06T00:00:00"/>
    <s v="■未使用　高圧洗浄機　RYOBI　リョービ　高圧洗浄機　AJP-1420ASP　スペシャルセット■□001202"/>
    <s v="店売り"/>
    <x v="0"/>
    <n v="6000"/>
    <n v="3"/>
    <n v="2"/>
    <n v="110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0_x000a_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未使用　送料無料　タイムカードラック　MAX マックス タイムカードラック ER-PW10　ER90229　ホワイト■□001195"/>
    <m/>
    <x v="14"/>
    <m/>
    <n v="3"/>
    <n v="2"/>
    <n v="2700"/>
    <m/>
    <m/>
    <m/>
    <m/>
    <m/>
    <m/>
    <m/>
    <m/>
    <m/>
    <m/>
    <m/>
    <m/>
    <m/>
    <n v="0"/>
    <s v="2020/5"/>
    <s v=""/>
    <x v="1"/>
  </r>
  <r>
    <d v="2020-05-06T00:00:00"/>
    <s v="■送料無料　未使用　訳あり　トルソー　プレーン　アイボリー　CN-01-IV■□001185"/>
    <s v="店売り"/>
    <x v="14"/>
    <n v="1650"/>
    <n v="3"/>
    <n v="2"/>
    <n v="4360"/>
    <m/>
    <m/>
    <m/>
    <m/>
    <m/>
    <m/>
    <m/>
    <m/>
    <m/>
    <m/>
    <m/>
    <m/>
    <m/>
    <n v="0"/>
    <s v="2020/5"/>
    <s v=""/>
    <x v="1"/>
  </r>
  <r>
    <d v="2020-05-06T00:00:00"/>
    <s v="■未使用 焚き火台 ファイヤーピット ダイレクトデザイン スペースブレーザー 800■□000714"/>
    <s v="済"/>
    <x v="6"/>
    <n v="5500"/>
    <n v="3"/>
    <n v="2"/>
    <n v="24000"/>
    <m/>
    <m/>
    <m/>
    <m/>
    <m/>
    <m/>
    <m/>
    <n v="26400"/>
    <n v="3795"/>
    <d v="2020-08-21T00:00:00"/>
    <d v="2020-07-12T00:00:00"/>
    <s v="簡単決済"/>
    <s v="草野竜也"/>
    <n v="30195"/>
    <s v="2020/5"/>
    <s v="2020/7"/>
    <x v="183"/>
  </r>
  <r>
    <d v="2020-05-07T00:00:00"/>
    <s v="■未使用展示品 東京マルイ GLOCK18C 5点セット　電動ガン バッテリー 充電器 100連射マガジン プロターゲット ■□001178"/>
    <m/>
    <x v="1"/>
    <n v="23370"/>
    <n v="2"/>
    <n v="3"/>
    <n v="20000"/>
    <m/>
    <m/>
    <m/>
    <m/>
    <m/>
    <m/>
    <m/>
    <m/>
    <m/>
    <m/>
    <m/>
    <m/>
    <m/>
    <n v="0"/>
    <s v="2020/5"/>
    <s v=""/>
    <x v="1"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エクササイズ 3Dエクサウェーブ Exa-wave トレーニング　インナーマッスル 動作品 中古■□S001253"/>
    <s v="済"/>
    <x v="6"/>
    <n v="7000"/>
    <n v="2"/>
    <n v="3"/>
    <n v="20000"/>
    <m/>
    <m/>
    <m/>
    <m/>
    <m/>
    <m/>
    <m/>
    <n v="42900"/>
    <n v="3520"/>
    <d v="2020-06-23T00:00:00"/>
    <d v="2020-05-11T00:00:00"/>
    <s v="簡単決済"/>
    <s v="タケダユカリ"/>
    <n v="46420"/>
    <s v="2020/5"/>
    <s v="2020/5"/>
    <x v="62"/>
  </r>
  <r>
    <d v="2020-05-07T00:00:00"/>
    <s v="■GUCCI シニョーリア 116.3 レディース 腕時計 グッチ USED■□001229"/>
    <s v="店売り"/>
    <x v="5"/>
    <n v="18000"/>
    <n v="2"/>
    <n v="3"/>
    <n v="24000"/>
    <m/>
    <m/>
    <m/>
    <m/>
    <m/>
    <m/>
    <m/>
    <m/>
    <m/>
    <m/>
    <m/>
    <m/>
    <m/>
    <n v="0"/>
    <s v="2020/5"/>
    <s v=""/>
    <x v="1"/>
  </r>
  <r>
    <d v="2020-05-07T00:00:00"/>
    <s v="■NIKE 26.5cm ATSUMA スニーカー ナイキ アツマ 中古■□001228"/>
    <s v="店売り"/>
    <x v="3"/>
    <n v="1650"/>
    <n v="2"/>
    <n v="3"/>
    <n v="5200"/>
    <m/>
    <m/>
    <m/>
    <m/>
    <m/>
    <m/>
    <m/>
    <m/>
    <m/>
    <m/>
    <m/>
    <m/>
    <m/>
    <n v="0"/>
    <s v="2020/5"/>
    <s v=""/>
    <x v="1"/>
  </r>
  <r>
    <d v="2020-05-13T00:00:00"/>
    <s v="■BVLGARI ミレリゲ 27712 長財布 ブルガリ 中古■□001144"/>
    <s v="取り下げ"/>
    <x v="5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07T00:00:00"/>
    <s v="■GUCCI セカンドバッグ GG柄 クラッチバッグ オールドグッチ シェリーライン USED■□001115"/>
    <s v="店売り"/>
    <x v="5"/>
    <n v="2000"/>
    <n v="2"/>
    <n v="3"/>
    <n v="68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グリーン系 中古■□001143"/>
    <m/>
    <x v="3"/>
    <n v="3300"/>
    <n v="2"/>
    <n v="3"/>
    <n v="25000"/>
    <m/>
    <m/>
    <m/>
    <m/>
    <m/>
    <m/>
    <m/>
    <m/>
    <m/>
    <m/>
    <m/>
    <m/>
    <m/>
    <n v="0"/>
    <s v="2020/5"/>
    <s v=""/>
    <x v="1"/>
  </r>
  <r>
    <d v="2020-05-07T00:00:00"/>
    <s v="■オーストリッチ ショルダーバッグ オレンジ 中古■□001236"/>
    <m/>
    <x v="3"/>
    <n v="2000"/>
    <n v="2"/>
    <n v="3"/>
    <n v="9000"/>
    <m/>
    <m/>
    <m/>
    <m/>
    <m/>
    <m/>
    <m/>
    <m/>
    <m/>
    <m/>
    <m/>
    <m/>
    <m/>
    <n v="0"/>
    <s v="2020/5"/>
    <s v=""/>
    <x v="1"/>
  </r>
  <r>
    <d v="2020-05-08T00:00:00"/>
    <s v="■IWC シャフハウゼン Cal.89 腕時計 手巻き ヴィンテージ 中古■□001211"/>
    <s v="済"/>
    <x v="5"/>
    <n v="100000"/>
    <n v="2"/>
    <n v="3"/>
    <n v="120000"/>
    <m/>
    <m/>
    <m/>
    <m/>
    <m/>
    <m/>
    <m/>
    <n v="132000"/>
    <n v="0"/>
    <d v="2020-09-23T00:00:00"/>
    <d v="2020-08-06T00:00:00"/>
    <s v="簡単決済"/>
    <s v="柏バイイー"/>
    <n v="132000"/>
    <s v="2020/5"/>
    <s v="2020/8"/>
    <x v="135"/>
  </r>
  <r>
    <d v="2020-05-08T00:00:00"/>
    <s v="■バーソロミューくま フィギュアーツZERO ワンピース フィギュア 中古■□001194"/>
    <m/>
    <x v="1"/>
    <m/>
    <n v="2"/>
    <n v="3"/>
    <n v="4500"/>
    <m/>
    <m/>
    <m/>
    <m/>
    <m/>
    <m/>
    <m/>
    <m/>
    <m/>
    <m/>
    <m/>
    <m/>
    <m/>
    <n v="0"/>
    <s v="2020/5"/>
    <s v=""/>
    <x v="1"/>
  </r>
  <r>
    <d v="2020-05-09T00:00:00"/>
    <s v="■未使用 COACH 長財布 ラウンドファスナー F53882 ホワイト■□00108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未使用 COACH ラウンドファスナー 長財布 F53882 ブラック■□001216"/>
    <s v="済"/>
    <x v="5"/>
    <n v="1800"/>
    <n v="2"/>
    <n v="3"/>
    <n v="8000"/>
    <m/>
    <m/>
    <m/>
    <m/>
    <m/>
    <m/>
    <m/>
    <n v="8800"/>
    <n v="750"/>
    <d v="2020-08-21T00:00:00"/>
    <d v="2020-07-22T00:00:00"/>
    <s v="簡単決済"/>
    <s v="高橋京子"/>
    <n v="9550"/>
    <s v="2020/5"/>
    <s v="2020/7"/>
    <x v="157"/>
  </r>
  <r>
    <d v="2020-05-09T00:00:00"/>
    <s v="■未使用 COACH 長財布 ラウンドファスナー F53882 ボルドー■□001152"/>
    <m/>
    <x v="5"/>
    <n v="1800"/>
    <n v="2"/>
    <n v="3"/>
    <n v="8000"/>
    <n v="6500"/>
    <m/>
    <m/>
    <m/>
    <m/>
    <m/>
    <m/>
    <m/>
    <m/>
    <m/>
    <m/>
    <m/>
    <m/>
    <n v="0"/>
    <s v="2020/5"/>
    <s v=""/>
    <x v="1"/>
  </r>
  <r>
    <d v="2020-05-09T00:00:00"/>
    <s v="■新品未開封 IQOS 2.4 Plus キット アイコス■□001106"/>
    <s v="済"/>
    <x v="4"/>
    <n v="1100"/>
    <n v="2"/>
    <n v="3"/>
    <n v="4900"/>
    <m/>
    <m/>
    <m/>
    <m/>
    <m/>
    <m/>
    <m/>
    <n v="5500"/>
    <n v="750"/>
    <d v="2020-06-23T00:00:00"/>
    <d v="2020-05-21T00:00:00"/>
    <s v="簡単決済"/>
    <s v="村田佳昌"/>
    <n v="6250"/>
    <s v="2020/5"/>
    <s v="2020/5"/>
    <x v="53"/>
  </r>
  <r>
    <d v="2020-05-09T00:00:00"/>
    <s v="■業務用 パンこね機 ミキサー 厨房機器 中古■□001241"/>
    <s v="店売り"/>
    <x v="14"/>
    <n v="5000"/>
    <n v="2"/>
    <n v="3"/>
    <n v="22000"/>
    <m/>
    <m/>
    <m/>
    <m/>
    <m/>
    <m/>
    <m/>
    <m/>
    <m/>
    <m/>
    <m/>
    <m/>
    <m/>
    <n v="0"/>
    <s v="2020/5"/>
    <s v=""/>
    <x v="1"/>
  </r>
  <r>
    <d v="2020-05-09T00:00:00"/>
    <s v="■マキタ 充電式ブロワ UB182DRF 中古■□001243"/>
    <s v="済"/>
    <x v="8"/>
    <n v="8250"/>
    <n v="2"/>
    <n v="3"/>
    <n v="15000"/>
    <m/>
    <m/>
    <m/>
    <m/>
    <m/>
    <m/>
    <m/>
    <n v="20350"/>
    <n v="1300"/>
    <d v="2020-06-23T00:00:00"/>
    <d v="2020-05-14T00:00:00"/>
    <s v="簡単決済"/>
    <s v="小寺覚"/>
    <n v="21650"/>
    <s v="2020/5"/>
    <s v="2020/5"/>
    <x v="59"/>
  </r>
  <r>
    <d v="2020-05-09T00:00:00"/>
    <s v="■コードレス充電式植木バリカン マジックトリマー 剪定 ダイレクトテレショップ 中古■□001191"/>
    <s v="店売り"/>
    <x v="8"/>
    <n v="4400"/>
    <n v="2"/>
    <n v="3"/>
    <n v="11000"/>
    <n v="10000"/>
    <m/>
    <m/>
    <m/>
    <m/>
    <m/>
    <m/>
    <m/>
    <m/>
    <m/>
    <m/>
    <m/>
    <m/>
    <n v="0"/>
    <s v="2020/5"/>
    <s v=""/>
    <x v="1"/>
  </r>
  <r>
    <d v="2020-05-09T00:00:00"/>
    <s v="■お昼寝マット ecot エコット 0ヶ月～6ヵ月 キャリーバッグ　折りたたみ ネイビー 中古■□001192"/>
    <m/>
    <x v="7"/>
    <n v="1300"/>
    <n v="2"/>
    <n v="3"/>
    <n v="4900"/>
    <m/>
    <m/>
    <m/>
    <m/>
    <m/>
    <m/>
    <m/>
    <m/>
    <m/>
    <m/>
    <m/>
    <m/>
    <m/>
    <n v="0"/>
    <s v="2020/5"/>
    <s v=""/>
    <x v="1"/>
  </r>
  <r>
    <d v="2020-05-09T00:00:00"/>
    <s v="■12chアナログミキサー　behringer XENYX X1204USB　中古■□001090"/>
    <s v="済"/>
    <x v="10"/>
    <n v="3000"/>
    <n v="2"/>
    <n v="3"/>
    <n v="8000"/>
    <m/>
    <m/>
    <m/>
    <m/>
    <m/>
    <m/>
    <m/>
    <n v="8800"/>
    <n v="1500"/>
    <d v="2020-06-23T00:00:00"/>
    <d v="2020-05-13T00:00:00"/>
    <s v="簡単決済"/>
    <s v="稲垣徹"/>
    <n v="10300"/>
    <s v="2020/5"/>
    <s v="2020/5"/>
    <x v="62"/>
  </r>
  <r>
    <d v="2020-05-13T00:00:00"/>
    <s v="■クラシックプロ　PD12Ⅱ　Power Distribution Module 電源モジュール 中古■□001154"/>
    <s v="店売り"/>
    <x v="10"/>
    <n v="1000"/>
    <n v="2"/>
    <n v="3"/>
    <n v="4900"/>
    <m/>
    <m/>
    <m/>
    <m/>
    <m/>
    <m/>
    <m/>
    <m/>
    <m/>
    <m/>
    <m/>
    <m/>
    <m/>
    <n v="0"/>
    <s v="2020/5"/>
    <s v=""/>
    <x v="1"/>
  </r>
  <r>
    <d v="2020-05-13T00:00:00"/>
    <s v="■短刀　日本刀　無銘　長さ17cm■□001148"/>
    <m/>
    <x v="4"/>
    <n v="20000"/>
    <n v="2"/>
    <n v="3"/>
    <n v="550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09T00:00:00"/>
    <s v="■マスク 50枚 3層構造 男女兼用 使い捨て 飛散防止 在庫あり 1～2日で発送可能■□S2"/>
    <m/>
    <x v="9"/>
    <m/>
    <n v="2"/>
    <n v="2"/>
    <n v="2500"/>
    <m/>
    <m/>
    <m/>
    <m/>
    <m/>
    <m/>
    <m/>
    <m/>
    <m/>
    <m/>
    <m/>
    <m/>
    <m/>
    <n v="0"/>
    <s v="2020/5"/>
    <s v=""/>
    <x v="1"/>
  </r>
  <r>
    <d v="2020-05-10T00:00:00"/>
    <s v="■COACH　コーチ　エクスプロ―デッド　レップス　2WAY　バッグ　F57244　ミルク×ブラック　中古美品■□001231"/>
    <s v="店売り"/>
    <x v="5"/>
    <n v="3000"/>
    <n v="3"/>
    <n v="2"/>
    <n v="8580"/>
    <m/>
    <m/>
    <m/>
    <m/>
    <m/>
    <m/>
    <m/>
    <m/>
    <m/>
    <m/>
    <m/>
    <m/>
    <m/>
    <n v="0"/>
    <s v="2020/5"/>
    <s v=""/>
    <x v="1"/>
  </r>
  <r>
    <d v="2020-05-10T00:00:00"/>
    <s v="■未使用　COACH　コーチ　アウトライン　シグネチャー　レクシー　ショルダーバッグ　F57612■□001226"/>
    <m/>
    <x v="5"/>
    <n v="3000"/>
    <n v="3"/>
    <n v="2"/>
    <n v="11000"/>
    <m/>
    <m/>
    <m/>
    <m/>
    <m/>
    <m/>
    <m/>
    <m/>
    <m/>
    <m/>
    <m/>
    <m/>
    <m/>
    <n v="0"/>
    <s v="2020/5"/>
    <s v=""/>
    <x v="1"/>
  </r>
  <r>
    <d v="2020-05-10T00:00:00"/>
    <s v="■COACH コーチ トート ショルダー バッグ シグネクチャーキャンバス×レザー 36466 中古美品■□001222"/>
    <m/>
    <x v="5"/>
    <n v="2000"/>
    <n v="3"/>
    <n v="2"/>
    <n v="8300"/>
    <n v="7500"/>
    <m/>
    <m/>
    <m/>
    <m/>
    <m/>
    <m/>
    <m/>
    <m/>
    <m/>
    <m/>
    <m/>
    <m/>
    <n v="0"/>
    <s v="2020/5"/>
    <s v=""/>
    <x v="1"/>
  </r>
  <r>
    <d v="2020-05-10T00:00:00"/>
    <s v="■COACH　コーチ　ショルダーバッグ　F28997　ピンク　中古美品■□001206"/>
    <s v="店売り"/>
    <x v="5"/>
    <n v="2500"/>
    <n v="3"/>
    <n v="2"/>
    <n v="11000"/>
    <n v="8000"/>
    <m/>
    <m/>
    <m/>
    <m/>
    <m/>
    <m/>
    <m/>
    <m/>
    <m/>
    <m/>
    <m/>
    <m/>
    <n v="0"/>
    <s v="2020/5"/>
    <s v=""/>
    <x v="1"/>
  </r>
  <r>
    <d v="2020-05-10T00:00:00"/>
    <s v="■COACH　コーチ　マディソンツイストレザー　ラウンドファスナー　長財布　レッド　中古美品■□001168"/>
    <m/>
    <x v="5"/>
    <n v="2000"/>
    <n v="3"/>
    <n v="2"/>
    <n v="9500"/>
    <n v="7800"/>
    <m/>
    <m/>
    <m/>
    <m/>
    <m/>
    <m/>
    <m/>
    <m/>
    <m/>
    <m/>
    <m/>
    <m/>
    <n v="0"/>
    <s v="2020/5"/>
    <s v=""/>
    <x v="1"/>
  </r>
  <r>
    <d v="2020-05-10T00:00:00"/>
    <s v="■草刈り機　マキタ　充電式草刈機　MUR368ADG2　充電器・18V．6.0Ahバッテリ×2　中古　■□001103"/>
    <s v="済"/>
    <x v="8"/>
    <n v="30800"/>
    <n v="3"/>
    <n v="2"/>
    <n v="42800"/>
    <m/>
    <m/>
    <m/>
    <m/>
    <m/>
    <m/>
    <m/>
    <n v="47080"/>
    <n v="0"/>
    <d v="2020-09-23T00:00:00"/>
    <d v="2020-08-16T00:00:00"/>
    <s v="簡単決済"/>
    <s v="豊田文規"/>
    <n v="47080"/>
    <s v="2020/5"/>
    <s v="2020/8"/>
    <x v="100"/>
  </r>
  <r>
    <d v="2020-05-10T00:00:00"/>
    <s v="■圧着工具　TE　タイコエレクトロニクス　91500-1　手動圧着工具　中古■□001156_x000a_"/>
    <s v="済"/>
    <x v="8"/>
    <n v="2500"/>
    <n v="3"/>
    <n v="2"/>
    <n v="25000"/>
    <m/>
    <m/>
    <m/>
    <m/>
    <m/>
    <m/>
    <m/>
    <n v="27500"/>
    <n v="750"/>
    <d v="2020-08-21T00:00:00"/>
    <d v="2020-07-29T00:00:00"/>
    <s v="簡単決済"/>
    <s v="溝端陽子"/>
    <n v="28250"/>
    <s v="2020/5"/>
    <s v="2020/7"/>
    <x v="126"/>
  </r>
  <r>
    <d v="2020-05-10T00:00:00"/>
    <s v="■圧着工具 TE タイコエレクトロニクス 91558-1 AMP 手動圧着工具 ライトナックポータブル磁気LEDライト付き 中古■□001159"/>
    <s v="済"/>
    <x v="8"/>
    <n v="2500"/>
    <n v="3"/>
    <n v="2"/>
    <n v="18000"/>
    <m/>
    <m/>
    <m/>
    <m/>
    <m/>
    <m/>
    <m/>
    <n v="19800"/>
    <n v="750"/>
    <d v="2020-06-23T00:00:00"/>
    <d v="2020-05-20T00:00:00"/>
    <s v="簡単決済"/>
    <s v="小澤淳史"/>
    <n v="20550"/>
    <s v="2020/5"/>
    <s v="2020/5"/>
    <x v="76"/>
  </r>
  <r>
    <d v="2020-05-10T00:00:00"/>
    <s v="■圧着工具 TE タイコエレクトロニクス 91558-1 AMP 手動圧着工具 ライトナックポータブル磁気LEDライト付き 中古■□001088"/>
    <s v="済"/>
    <x v="8"/>
    <n v="2500"/>
    <n v="3"/>
    <n v="2"/>
    <n v="18000"/>
    <m/>
    <m/>
    <m/>
    <m/>
    <m/>
    <m/>
    <m/>
    <n v="19800"/>
    <n v="750"/>
    <d v="2020-07-20T00:00:00"/>
    <d v="2020-06-06T00:00:00"/>
    <s v="簡単決済"/>
    <s v="加倉井英男"/>
    <n v="20550"/>
    <s v="2020/5"/>
    <s v="2020/6"/>
    <x v="159"/>
  </r>
  <r>
    <d v="2020-05-10T00:00:00"/>
    <s v="■マスク 50枚 3層構造 男女兼用 使い捨て 飛散防止 在庫あり 1～2日で発送可能■□S03"/>
    <m/>
    <x v="9"/>
    <m/>
    <n v="3"/>
    <n v="2"/>
    <n v="2500"/>
    <m/>
    <m/>
    <m/>
    <m/>
    <m/>
    <m/>
    <m/>
    <m/>
    <m/>
    <m/>
    <m/>
    <m/>
    <m/>
    <n v="0"/>
    <s v="2020/5"/>
    <s v=""/>
    <x v="1"/>
  </r>
  <r>
    <d v="2020-05-10T00:00:00"/>
    <s v="■未使用　Motor　Guide　モーターガイド　ENERGY　シリーズ　トローリング　モーター　ET38■□S001249"/>
    <s v="店売り"/>
    <x v="6"/>
    <n v="3500"/>
    <n v="3"/>
    <n v="2"/>
    <n v="15000"/>
    <m/>
    <m/>
    <m/>
    <m/>
    <m/>
    <m/>
    <m/>
    <m/>
    <m/>
    <m/>
    <m/>
    <m/>
    <m/>
    <n v="0"/>
    <s v="2020/5"/>
    <s v=""/>
    <x v="1"/>
  </r>
  <r>
    <d v="2020-05-10T00:00:00"/>
    <s v="■刀鍔　日本刀　鍔　中古■□001209"/>
    <m/>
    <x v="4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10T00:00:00"/>
    <s v="■ナイロンパーカー　THE NORTH FACE　ノースフェイス　スワローテイルフーディ　レディースLサイズ　NPW21620　中古■□001170"/>
    <m/>
    <x v="3"/>
    <n v="3850"/>
    <n v="3"/>
    <n v="2"/>
    <n v="6000"/>
    <m/>
    <m/>
    <m/>
    <m/>
    <m/>
    <m/>
    <m/>
    <m/>
    <m/>
    <m/>
    <m/>
    <m/>
    <m/>
    <n v="0"/>
    <s v="2020/5"/>
    <s v=""/>
    <x v="1"/>
  </r>
  <r>
    <d v="2020-05-10T00:00:00"/>
    <s v="■シルバーカー Walking Stecky ニューウォーキングSSS 手押し車 歩行補助 中古■□001258"/>
    <s v="済"/>
    <x v="7"/>
    <m/>
    <n v="2"/>
    <n v="3"/>
    <n v="5000"/>
    <m/>
    <m/>
    <m/>
    <m/>
    <m/>
    <m/>
    <m/>
    <n v="5500"/>
    <n v="2000"/>
    <d v="2020-06-23T00:00:00"/>
    <d v="2020-05-17T00:00:00"/>
    <s v="簡単決済"/>
    <s v="大信田勝久"/>
    <n v="7500"/>
    <s v="2020/5"/>
    <s v="2020/5"/>
    <x v="79"/>
  </r>
  <r>
    <d v="2020-05-10T00:00:00"/>
    <s v="■IROTEC 26KG NEWブロックウエイトベスト 57ポンド 筋トレ ウエイトベスト アイロテック 中古■□001251"/>
    <s v="済"/>
    <x v="6"/>
    <n v="2000"/>
    <n v="2"/>
    <n v="3"/>
    <n v="7700"/>
    <m/>
    <m/>
    <m/>
    <m/>
    <m/>
    <m/>
    <m/>
    <n v="8470"/>
    <n v="2000"/>
    <d v="2020-07-20T00:00:00"/>
    <d v="2020-06-10T00:00:00"/>
    <s v="簡単決済"/>
    <s v="小島博幸"/>
    <n v="10470"/>
    <s v="2020/5"/>
    <s v="2020/6"/>
    <x v="184"/>
  </r>
  <r>
    <d v="2020-05-10T00:00:00"/>
    <s v="■brother ミシン SENSIA120 CPV7203 ブラザー 中古■□001256"/>
    <s v="済"/>
    <x v="1"/>
    <n v="5000"/>
    <n v="2"/>
    <n v="3"/>
    <n v="20500"/>
    <m/>
    <m/>
    <m/>
    <m/>
    <m/>
    <m/>
    <m/>
    <n v="22550"/>
    <n v="1500"/>
    <d v="2020-06-23T00:00:00"/>
    <d v="2020-05-18T00:00:00"/>
    <s v="簡単決済"/>
    <s v="赤穂孝秀"/>
    <n v="24050"/>
    <s v="2020/5"/>
    <s v="2020/5"/>
    <x v="72"/>
  </r>
  <r>
    <d v="2020-05-13T00:00:00"/>
    <s v="■BRERA OROLOGI グランツーリスモ BRGTC5404 ブレラオロロジ メンズ 腕時計 中古■□001117"/>
    <m/>
    <x v="3"/>
    <n v="10000"/>
    <n v="2"/>
    <n v="3"/>
    <n v="25000"/>
    <m/>
    <m/>
    <m/>
    <m/>
    <m/>
    <m/>
    <m/>
    <m/>
    <m/>
    <m/>
    <m/>
    <m/>
    <m/>
    <n v="0"/>
    <s v="2020/5"/>
    <s v=""/>
    <x v="1"/>
  </r>
  <r>
    <d v="2020-05-10T00:00:00"/>
    <s v="■HERMES ゲストタオル ラビリンス フェイスタオル エルメス 未使用■□001084"/>
    <s v="済"/>
    <x v="5"/>
    <n v="1000"/>
    <n v="2"/>
    <n v="3"/>
    <n v="4500"/>
    <m/>
    <m/>
    <m/>
    <m/>
    <m/>
    <m/>
    <m/>
    <n v="6325"/>
    <n v="750"/>
    <d v="2020-07-20T00:00:00"/>
    <d v="2020-06-19T00:00:00"/>
    <s v="簡単決済"/>
    <s v="中尾牧人"/>
    <n v="7075"/>
    <s v="2020/5"/>
    <s v="2020/6"/>
    <x v="102"/>
  </r>
  <r>
    <d v="2020-05-13T00:00:00"/>
    <s v="■木製 台座 正方形 家具 インテリア 中古■□001248"/>
    <s v="店売り"/>
    <x v="12"/>
    <n v="500"/>
    <n v="2"/>
    <n v="3"/>
    <n v="4500"/>
    <m/>
    <m/>
    <m/>
    <m/>
    <m/>
    <m/>
    <m/>
    <m/>
    <m/>
    <m/>
    <m/>
    <m/>
    <m/>
    <n v="0"/>
    <s v="2020/5"/>
    <s v=""/>
    <x v="1"/>
  </r>
  <r>
    <d v="2020-02-02T00:00:00"/>
    <s v="■スナップオン スタンダードハンドル メガネレンチ 4本セット 中古■□000302 "/>
    <s v="済"/>
    <x v="8"/>
    <n v="0"/>
    <n v="2"/>
    <n v="3"/>
    <m/>
    <m/>
    <m/>
    <m/>
    <m/>
    <m/>
    <m/>
    <m/>
    <n v="11000"/>
    <n v="0"/>
    <d v="2020-06-23T00:00:00"/>
    <d v="2020-05-11T00:00:00"/>
    <s v="簡単決済"/>
    <s v="カワサキミツアキ"/>
    <n v="11000"/>
    <s v="2020/2"/>
    <s v="2020/5"/>
    <x v="211"/>
  </r>
  <r>
    <d v="2020-05-13T00:00:00"/>
    <s v="■ドライバ　マキタ　充電式ペンインパクトドライバ　TD022D　7.2V　中古■□001207"/>
    <m/>
    <x v="8"/>
    <n v="6000"/>
    <n v="3"/>
    <n v="2"/>
    <n v="12800"/>
    <m/>
    <m/>
    <m/>
    <m/>
    <m/>
    <m/>
    <m/>
    <m/>
    <m/>
    <m/>
    <m/>
    <m/>
    <m/>
    <n v="0"/>
    <s v="2020/5"/>
    <s v=""/>
    <x v="1"/>
  </r>
  <r>
    <d v="2020-05-13T00:00:00"/>
    <s v="■送料無料 SONY ソニー ICレコーダー付き テープレコーダー ICM-IC100 再生・録音OK　中古■□001230"/>
    <m/>
    <x v="0"/>
    <m/>
    <n v="3"/>
    <n v="2"/>
    <n v="3200"/>
    <m/>
    <m/>
    <m/>
    <m/>
    <m/>
    <m/>
    <m/>
    <m/>
    <m/>
    <m/>
    <m/>
    <m/>
    <m/>
    <n v="0"/>
    <s v="2020/5"/>
    <s v=""/>
    <x v="1"/>
  </r>
  <r>
    <d v="2020-05-13T00:00:00"/>
    <s v="■ロッカー スチールロッカー 鍵付き 2人用 ホワイト 中古 引き取り又は運送会社の手配をお願いします■□S001199"/>
    <m/>
    <x v="7"/>
    <n v="2000"/>
    <n v="3"/>
    <n v="2"/>
    <n v="8000"/>
    <m/>
    <m/>
    <m/>
    <m/>
    <m/>
    <m/>
    <m/>
    <m/>
    <m/>
    <m/>
    <m/>
    <m/>
    <m/>
    <n v="0"/>
    <s v="2020/5"/>
    <s v=""/>
    <x v="1"/>
  </r>
  <r>
    <d v="2020-05-13T00:00:00"/>
    <s v="■未開封 送料無料 王妃のめぐみ Queen's Blessing 12×19袋 賞味期限2021.12.01　レターパックプラスにて配送■□001171"/>
    <s v="済"/>
    <x v="9"/>
    <m/>
    <n v="3"/>
    <n v="2"/>
    <n v="15200"/>
    <m/>
    <m/>
    <m/>
    <m/>
    <m/>
    <m/>
    <m/>
    <n v="16720"/>
    <n v="0"/>
    <d v="2020-06-23T00:00:00"/>
    <d v="2020-05-17T00:00:00"/>
    <s v="簡単決済"/>
    <s v="水上香織"/>
    <n v="16720"/>
    <s v="2020/5"/>
    <s v="2020/5"/>
    <x v="62"/>
  </r>
  <r>
    <d v="2020-05-13T00:00:00"/>
    <s v="■未開封　送料無料　ビセラ　BISERA　30粒×2袋　賞味期限2023.03　レターパックプラスにて配送■□001169"/>
    <s v="済"/>
    <x v="9"/>
    <m/>
    <n v="3"/>
    <n v="2"/>
    <n v="5700"/>
    <m/>
    <m/>
    <m/>
    <m/>
    <m/>
    <m/>
    <m/>
    <n v="6270"/>
    <n v="0"/>
    <d v="2020-06-23T00:00:00"/>
    <d v="2020-05-20T00:00:00"/>
    <s v="簡単決済"/>
    <s v="内海哲也  "/>
    <n v="6270"/>
    <s v="2020/5"/>
    <s v="2020/5"/>
    <x v="79"/>
  </r>
  <r>
    <d v="2020-05-13T00:00:00"/>
    <s v="■AYA監修　B.B.B　トリプルビー　未開封1箱2.5g×30包・開封2.5g×17包　計47包　レターパックプラスにて配送■□001145"/>
    <s v="済"/>
    <x v="9"/>
    <m/>
    <n v="3"/>
    <n v="2"/>
    <n v="4100"/>
    <m/>
    <m/>
    <m/>
    <m/>
    <m/>
    <m/>
    <m/>
    <n v="4620"/>
    <n v="520"/>
    <d v="2020-07-20T00:00:00"/>
    <d v="2020-06-27T00:00:00"/>
    <s v="簡単決済"/>
    <s v="前川呂奈"/>
    <n v="5140"/>
    <s v="2020/5"/>
    <s v="2020/6"/>
    <x v="56"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x v="1"/>
  </r>
  <r>
    <d v="2020-05-13T00:00:00"/>
    <s v="■ギターアンプ　マーシャル　Marshall　MG15CF　中古　動作品■□001109"/>
    <s v="店売り"/>
    <x v="10"/>
    <m/>
    <n v="2"/>
    <n v="3"/>
    <n v="8000"/>
    <m/>
    <m/>
    <m/>
    <m/>
    <m/>
    <m/>
    <m/>
    <m/>
    <m/>
    <m/>
    <m/>
    <m/>
    <m/>
    <n v="0"/>
    <s v="2020/5"/>
    <s v=""/>
    <x v="1"/>
  </r>
  <r>
    <d v="2020-05-13T00:00:00"/>
    <s v="■ギターアンプ ローランド QUBE-40chorus 中古■□001147"/>
    <m/>
    <x v="10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13T00:00:00"/>
    <s v="■ガスガン　マルシン　COLT　S.A.A.45　PEACE MAKER　X　Cartridge　Series コルトピースメーカー　木製グリップ　中古■□001118_x000a_"/>
    <s v="済"/>
    <x v="1"/>
    <n v="4000"/>
    <n v="2"/>
    <n v="3"/>
    <n v="10000"/>
    <m/>
    <m/>
    <m/>
    <m/>
    <m/>
    <m/>
    <m/>
    <n v="12100"/>
    <n v="1050"/>
    <d v="2020-06-23T00:00:00"/>
    <d v="2020-05-17T00:00:00"/>
    <s v="簡単決済"/>
    <s v="竹内章二"/>
    <n v="13150"/>
    <s v="2020/5"/>
    <s v="2020/5"/>
    <x v="62"/>
  </r>
  <r>
    <d v="2020-05-13T00:00:00"/>
    <s v="■未開封　カセットテープ3本　TDK　AD-X46　NORMALポジション　TDK　METAL　POSITION　90　2本　TYPEⅣ■□001247"/>
    <s v="済"/>
    <x v="0"/>
    <m/>
    <n v="2"/>
    <n v="3"/>
    <n v="3000"/>
    <m/>
    <m/>
    <m/>
    <m/>
    <m/>
    <m/>
    <m/>
    <n v="3520"/>
    <n v="750"/>
    <d v="2020-07-20T00:00:00"/>
    <d v="2020-06-09T00:00:00"/>
    <s v="簡単決済"/>
    <s v="JBS株式会社"/>
    <n v="4270"/>
    <s v="2020/5"/>
    <s v="2020/6"/>
    <x v="159"/>
  </r>
  <r>
    <d v="2020-05-13T00:00:00"/>
    <s v="■チャイルドシート　アップリカ　フラディアクラート　カレイドレッド　中古■□S001196"/>
    <s v="済"/>
    <x v="11"/>
    <n v="1000"/>
    <n v="2"/>
    <n v="3"/>
    <n v="5000"/>
    <m/>
    <m/>
    <m/>
    <m/>
    <m/>
    <m/>
    <m/>
    <n v="5500"/>
    <n v="4895"/>
    <d v="2020-07-20T00:00:00"/>
    <d v="2020-06-13T00:00:00"/>
    <s v="簡単決済"/>
    <s v="セカンドパーツ新潟ナタリア"/>
    <n v="10395"/>
    <s v="2020/5"/>
    <s v="2020/6"/>
    <x v="184"/>
  </r>
  <r>
    <d v="2020-05-13T00:00:00"/>
    <s v="マスク"/>
    <s v="済"/>
    <x v="9"/>
    <n v="2200"/>
    <m/>
    <m/>
    <m/>
    <m/>
    <m/>
    <m/>
    <m/>
    <m/>
    <m/>
    <m/>
    <n v="2750"/>
    <n v="750"/>
    <d v="2020-06-23T00:00:00"/>
    <d v="2020-05-13T00:00:00"/>
    <s v="簡単決済"/>
    <s v="木村和紀"/>
    <n v="3500"/>
    <s v="2020/5"/>
    <s v="2020/5"/>
    <x v="119"/>
  </r>
  <r>
    <d v="2020-05-13T00:00:00"/>
    <s v="■充電式マルノコ　125mm　マキタ　SS540D　本体のみ　中古■□001237"/>
    <s v="店売り"/>
    <x v="8"/>
    <n v="2800"/>
    <n v="3"/>
    <n v="2"/>
    <n v="11550"/>
    <m/>
    <m/>
    <m/>
    <m/>
    <m/>
    <m/>
    <m/>
    <m/>
    <m/>
    <m/>
    <m/>
    <m/>
    <m/>
    <n v="0"/>
    <s v="2020/5"/>
    <s v=""/>
    <x v="1"/>
  </r>
  <r>
    <d v="2020-05-13T00:00:00"/>
    <s v="■現状品　ロテックス　エアコンガスチャージ　マニホールドゲージ　RP7120S　中古■□001210"/>
    <s v="店売り"/>
    <x v="8"/>
    <n v="5000"/>
    <n v="3"/>
    <n v="2"/>
    <n v="4500"/>
    <m/>
    <m/>
    <m/>
    <m/>
    <m/>
    <m/>
    <m/>
    <m/>
    <m/>
    <m/>
    <m/>
    <m/>
    <m/>
    <n v="0"/>
    <s v="2020/5"/>
    <s v=""/>
    <x v="1"/>
  </r>
  <r>
    <d v="2020-05-13T00:00:00"/>
    <s v="■充電式ディスクグラインダ　100mm　マキタ　GA402D　本体のみ　中古■□001219"/>
    <s v="済"/>
    <x v="8"/>
    <n v="3500"/>
    <n v="3"/>
    <n v="2"/>
    <n v="8000"/>
    <m/>
    <m/>
    <m/>
    <m/>
    <m/>
    <m/>
    <m/>
    <n v="8800"/>
    <n v="1500"/>
    <d v="2020-08-21T00:00:00"/>
    <d v="2020-07-08T00:00:00"/>
    <s v="簡単決済"/>
    <s v="菅原明宏"/>
    <n v="10300"/>
    <s v="2020/5"/>
    <s v="2020/7"/>
    <x v="93"/>
  </r>
  <r>
    <d v="2020-05-14T00:00:00"/>
    <s v="■AVIREX　長袖シャツ　Mサイズ　ジップアップ　カーキ系　USED■□001227"/>
    <m/>
    <x v="3"/>
    <n v="1540"/>
    <n v="2"/>
    <n v="3"/>
    <n v="5000"/>
    <m/>
    <m/>
    <m/>
    <m/>
    <m/>
    <m/>
    <m/>
    <m/>
    <m/>
    <m/>
    <m/>
    <m/>
    <m/>
    <n v="0"/>
    <s v="2020/5"/>
    <s v=""/>
    <x v="1"/>
  </r>
  <r>
    <d v="2020-05-14T00:00:00"/>
    <s v="■REMI　RELIEF　デニムウェスタン　花スタッズ　Lサイズ　USED■□001214"/>
    <s v="済"/>
    <x v="3"/>
    <n v="5000"/>
    <n v="2"/>
    <n v="3"/>
    <n v="8500"/>
    <m/>
    <m/>
    <m/>
    <m/>
    <m/>
    <m/>
    <m/>
    <n v="9350"/>
    <n v="1050"/>
    <d v="2020-06-23T00:00:00"/>
    <d v="2020-05-21T00:00:00"/>
    <s v="簡単決済"/>
    <s v="船渡義治"/>
    <n v="10400"/>
    <s v="2020/5"/>
    <s v="2020/5"/>
    <x v="79"/>
  </r>
  <r>
    <d v="2020-05-14T00:00:00"/>
    <s v="■手動パイプネジ切り器　REX レッキス 2R リード型 中古■□001163"/>
    <m/>
    <x v="8"/>
    <n v="1000"/>
    <n v="3"/>
    <n v="2"/>
    <n v="5000"/>
    <m/>
    <m/>
    <m/>
    <m/>
    <m/>
    <m/>
    <m/>
    <m/>
    <m/>
    <m/>
    <m/>
    <m/>
    <m/>
    <n v="0"/>
    <s v="2020/5"/>
    <s v=""/>
    <x v="1"/>
  </r>
  <r>
    <d v="2020-05-14T00:00:00"/>
    <s v="■手動パイプネジ切り器　REX レッキス　2R リード型　替刃6個セット　中古■□001213"/>
    <m/>
    <x v="8"/>
    <m/>
    <n v="3"/>
    <n v="2"/>
    <n v="12000"/>
    <m/>
    <m/>
    <m/>
    <m/>
    <m/>
    <m/>
    <m/>
    <m/>
    <m/>
    <m/>
    <m/>
    <m/>
    <m/>
    <n v="0"/>
    <s v="2020/5"/>
    <s v=""/>
    <x v="1"/>
  </r>
  <r>
    <d v="2020-03-10T00:00:00"/>
    <s v="■ゲーミングマウス RAZER Mamba Tournament Edition RZ01-0137 右利き用 中古■□000883"/>
    <s v="済"/>
    <x v="1"/>
    <n v="3500"/>
    <n v="2"/>
    <n v="3"/>
    <m/>
    <m/>
    <m/>
    <m/>
    <m/>
    <m/>
    <m/>
    <m/>
    <n v="4730"/>
    <n v="750"/>
    <d v="2020-06-23T00:00:00"/>
    <d v="2020-05-15T00:00:00"/>
    <s v="簡単決済"/>
    <s v="藤本享史"/>
    <n v="5480"/>
    <s v="2020/3"/>
    <s v="2020/5"/>
    <x v="27"/>
  </r>
  <r>
    <d v="2020-05-15T00:00:00"/>
    <s v="■デジタルカメラ　OLYMPUS　オリンパス　STYLUS　TG-830　Tough　中古■□001151"/>
    <s v="済"/>
    <x v="2"/>
    <n v="2200"/>
    <n v="3"/>
    <n v="2"/>
    <n v="6000"/>
    <m/>
    <m/>
    <m/>
    <m/>
    <m/>
    <m/>
    <m/>
    <n v="6600"/>
    <n v="750"/>
    <d v="2020-08-21T00:00:00"/>
    <d v="2020-07-07T00:00:00"/>
    <s v="簡単決済"/>
    <s v="松尾望"/>
    <n v="7350"/>
    <s v="2020/5"/>
    <s v="2020/7"/>
    <x v="88"/>
  </r>
  <r>
    <d v="2020-05-15T00:00:00"/>
    <s v="■未使用　Wedgwood　ウェッジウッド　ワイルドストロベリー　直径27cm　皿■□001223"/>
    <s v="済"/>
    <x v="7"/>
    <n v="660"/>
    <n v="3"/>
    <n v="2"/>
    <n v="2000"/>
    <m/>
    <m/>
    <m/>
    <m/>
    <m/>
    <m/>
    <m/>
    <n v="2310"/>
    <n v="1050"/>
    <d v="2020-06-23T00:00:00"/>
    <d v="2020-05-19T00:00:00"/>
    <s v="簡単決済"/>
    <s v="山岸清一"/>
    <n v="3360"/>
    <s v="2020/5"/>
    <s v="2020/5"/>
    <x v="62"/>
  </r>
  <r>
    <d v="2020-05-15T00:00:00"/>
    <s v="■ハンマードリル　BOSCH　ボッシュ　GBH2－22RE　中古■□001102"/>
    <s v="店売り"/>
    <x v="8"/>
    <n v="2750"/>
    <n v="3"/>
    <n v="2"/>
    <n v="5500"/>
    <m/>
    <m/>
    <m/>
    <m/>
    <m/>
    <m/>
    <m/>
    <m/>
    <m/>
    <m/>
    <m/>
    <m/>
    <m/>
    <n v="0"/>
    <s v="2020/5"/>
    <s v=""/>
    <x v="1"/>
  </r>
  <r>
    <d v="2020-05-15T00:00:00"/>
    <s v="■マルチ電動工具　Mighty　マイティー　E-5105　ホワイト　本体のみ　中古■□001157"/>
    <s v="済"/>
    <x v="8"/>
    <n v="1500"/>
    <n v="3"/>
    <n v="2"/>
    <n v="3000"/>
    <m/>
    <m/>
    <m/>
    <m/>
    <m/>
    <m/>
    <m/>
    <n v="3300"/>
    <d v="1903-07-23T00:00:00"/>
    <d v="2020-07-20T00:00:00"/>
    <d v="2020-06-06T00:00:00"/>
    <s v="簡単決済"/>
    <s v="岩田清"/>
    <n v="4600"/>
    <s v="2020/5"/>
    <s v="2020/6"/>
    <x v="90"/>
  </r>
  <r>
    <d v="2020-05-15T00:00:00"/>
    <s v="■マルノコ　165mm　マキタ　HS6301　中古■□001161"/>
    <s v="店売り"/>
    <x v="8"/>
    <n v="3500"/>
    <n v="3"/>
    <n v="2"/>
    <n v="8000"/>
    <m/>
    <m/>
    <m/>
    <m/>
    <m/>
    <m/>
    <m/>
    <m/>
    <m/>
    <m/>
    <m/>
    <m/>
    <m/>
    <n v="0"/>
    <s v="2020/5"/>
    <s v=""/>
    <x v="1"/>
  </r>
  <r>
    <d v="2020-05-15T00:00:00"/>
    <s v="■未使用　レーシング　ビーチスタンド　ファクトリーゼロ　折りたたみ　アルミビーチスタンド　シングル用　J-333SX■□001197"/>
    <s v="済"/>
    <x v="6"/>
    <n v="2000"/>
    <n v="3"/>
    <n v="2"/>
    <n v="13800"/>
    <m/>
    <m/>
    <m/>
    <m/>
    <m/>
    <m/>
    <m/>
    <n v="15180"/>
    <n v="1500"/>
    <d v="2020-05-20T00:00:00"/>
    <d v="2020-05-20T00:00:00"/>
    <s v="銀行振込"/>
    <s v="宇佐美慶太"/>
    <n v="16680"/>
    <s v="2020/5"/>
    <s v="2020/5"/>
    <x v="59"/>
  </r>
  <r>
    <d v="2020-05-18T00:00:00"/>
    <s v="■中古　木工カッター　木村刃物　スリーウェイカッター　飾面　超硬　Φ200　19t　タイプNo．3　左　現状品■□001081"/>
    <m/>
    <x v="8"/>
    <n v="2000"/>
    <n v="3"/>
    <n v="2"/>
    <n v="6000"/>
    <m/>
    <m/>
    <m/>
    <m/>
    <m/>
    <m/>
    <m/>
    <m/>
    <m/>
    <m/>
    <m/>
    <m/>
    <m/>
    <n v="0"/>
    <s v="2020/5"/>
    <s v=""/>
    <x v="1"/>
  </r>
  <r>
    <d v="2020-05-17T00:00:00"/>
    <s v="■U.S.ARMY ミリタリーシャツ Mサイズ ミリタリージャケット カモ柄 ■□001110"/>
    <m/>
    <x v="3"/>
    <m/>
    <n v="2"/>
    <n v="3"/>
    <n v="4800"/>
    <m/>
    <m/>
    <m/>
    <m/>
    <m/>
    <m/>
    <m/>
    <m/>
    <m/>
    <m/>
    <m/>
    <m/>
    <m/>
    <n v="0"/>
    <s v="2020/5"/>
    <s v=""/>
    <x v="1"/>
  </r>
  <r>
    <d v="2020-05-17T00:00:00"/>
    <s v="■未使用 ポロ ラルフローレン サマージャケット サイズ38S 夏用 テーラードジャケット メンズ■□001233"/>
    <s v="済"/>
    <x v="3"/>
    <n v="1000"/>
    <n v="2"/>
    <n v="3"/>
    <n v="20000"/>
    <n v="17000"/>
    <m/>
    <m/>
    <m/>
    <m/>
    <m/>
    <m/>
    <n v="18700"/>
    <n v="0"/>
    <d v="2020-07-20T00:00:00"/>
    <d v="2020-06-12T00:00:00"/>
    <s v="簡単決済"/>
    <s v="ジェイヴル森田"/>
    <n v="18700"/>
    <s v="2020/5"/>
    <s v="2020/6"/>
    <x v="60"/>
  </r>
  <r>
    <d v="2020-05-17T00:00:00"/>
    <s v="■ノースフェイス Lサイズ スクエアロゴフルジップパーカー NT12037 中古美品■□001183"/>
    <s v="店売り"/>
    <x v="3"/>
    <n v="2795"/>
    <n v="2"/>
    <n v="3"/>
    <n v="8000"/>
    <m/>
    <m/>
    <m/>
    <m/>
    <m/>
    <m/>
    <m/>
    <m/>
    <m/>
    <m/>
    <m/>
    <m/>
    <m/>
    <n v="0"/>
    <s v="2020/5"/>
    <s v=""/>
    <x v="1"/>
  </r>
  <r>
    <d v="2020-05-17T00:00:00"/>
    <s v="■ポメランジェ 長財布 羊皮 イントレチャート 黒 Pomerance 中古■□001149"/>
    <m/>
    <x v="3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未使用 ゆらこ ショップジャパン 骨盤運動 カバー付■□001198"/>
    <s v="済"/>
    <x v="6"/>
    <n v="1650"/>
    <n v="2"/>
    <n v="3"/>
    <n v="6500"/>
    <m/>
    <m/>
    <m/>
    <m/>
    <m/>
    <m/>
    <m/>
    <n v="7150"/>
    <n v="1500"/>
    <d v="2020-06-23T00:00:00"/>
    <d v="2020-05-19T00:00:00"/>
    <s v="簡単決済"/>
    <s v="上田政人"/>
    <n v="8650"/>
    <s v="2020/5"/>
    <s v="2020/5"/>
    <x v="62"/>
  </r>
  <r>
    <d v="2020-05-15T00:00:00"/>
    <s v="■未使用 Google スマートスピーカー Homemini / Chromecast ホームミニ クロームキャスト セット■□001172"/>
    <m/>
    <x v="0"/>
    <n v="3500"/>
    <n v="2"/>
    <n v="3"/>
    <n v="8000"/>
    <m/>
    <m/>
    <m/>
    <m/>
    <m/>
    <m/>
    <m/>
    <m/>
    <m/>
    <m/>
    <m/>
    <m/>
    <m/>
    <n v="0"/>
    <s v="2020/5"/>
    <s v=""/>
    <x v="1"/>
  </r>
  <r>
    <d v="2020-05-15T00:00:00"/>
    <s v="■三代目深澤秀石 鍋倉山龍渓硯 中古■□001184"/>
    <m/>
    <x v="1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15T00:00:00"/>
    <s v="■茶碗 陶芸 工芸 骨董 中古■□001142"/>
    <m/>
    <x v="4"/>
    <m/>
    <n v="2"/>
    <n v="3"/>
    <n v="3800"/>
    <m/>
    <m/>
    <m/>
    <m/>
    <m/>
    <m/>
    <m/>
    <m/>
    <m/>
    <m/>
    <m/>
    <m/>
    <m/>
    <n v="0"/>
    <s v="2020/5"/>
    <s v=""/>
    <x v="1"/>
  </r>
  <r>
    <d v="2020-05-15T00:00:00"/>
    <s v="■志野茶碗 桂山 美濃焼 志埜 陶芸 工芸 骨董 中古■□001239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富山作 茶碗 陶芸 工芸 骨董 中古■□001162"/>
    <m/>
    <x v="4"/>
    <m/>
    <n v="2"/>
    <n v="3"/>
    <n v="3200"/>
    <m/>
    <m/>
    <m/>
    <m/>
    <m/>
    <m/>
    <m/>
    <m/>
    <m/>
    <m/>
    <m/>
    <m/>
    <m/>
    <n v="0"/>
    <s v="2020/5"/>
    <s v=""/>
    <x v="1"/>
  </r>
  <r>
    <d v="2020-05-15T00:00:00"/>
    <s v="■そば打ちセット 5点 そば打ち道具 中古■□001189"/>
    <s v="済"/>
    <x v="7"/>
    <n v="2000"/>
    <n v="2"/>
    <n v="3"/>
    <n v="6000"/>
    <m/>
    <m/>
    <m/>
    <m/>
    <m/>
    <m/>
    <m/>
    <n v="7700"/>
    <n v="3465"/>
    <d v="2020-07-20T00:00:00"/>
    <d v="2020-06-19T00:00:00"/>
    <s v="簡単決済"/>
    <s v="中西利幸"/>
    <n v="11165"/>
    <s v="2020/5"/>
    <s v="2020/6"/>
    <x v="101"/>
  </r>
  <r>
    <d v="2020-05-15T00:00:00"/>
    <s v="■ロッド シマノ 3-300 シーマーク 海上釣堀 中古■□001153"/>
    <m/>
    <x v="6"/>
    <n v="3000"/>
    <n v="2"/>
    <n v="3"/>
    <n v="7800"/>
    <m/>
    <m/>
    <m/>
    <m/>
    <m/>
    <m/>
    <m/>
    <m/>
    <m/>
    <m/>
    <m/>
    <m/>
    <m/>
    <n v="0"/>
    <s v="2020/5"/>
    <s v=""/>
    <x v="1"/>
  </r>
  <r>
    <d v="2020-05-15T00:00:00"/>
    <s v="■蝶 ランプ ステンドグラス ティファニー調 アンティークランプ 中古■□001193"/>
    <s v="済"/>
    <x v="7"/>
    <n v="1000"/>
    <n v="2"/>
    <n v="3"/>
    <n v="4000"/>
    <m/>
    <m/>
    <m/>
    <m/>
    <m/>
    <m/>
    <m/>
    <n v="4400"/>
    <n v="1300"/>
    <d v="2020-08-21T00:00:00"/>
    <d v="2020-07-15T00:00:00"/>
    <s v="簡単決済"/>
    <s v="福谷安晃"/>
    <n v="5700"/>
    <s v="2020/5"/>
    <s v="2020/7"/>
    <x v="153"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x v="1"/>
  </r>
  <r>
    <d v="2020-05-15T00:00:00"/>
    <s v="■PUNYUS サイズ4 スカジャン 黒 プニュズ USED■□001173"/>
    <m/>
    <x v="3"/>
    <n v="5000"/>
    <n v="2"/>
    <n v="3"/>
    <n v="6500"/>
    <m/>
    <m/>
    <m/>
    <m/>
    <m/>
    <m/>
    <m/>
    <m/>
    <m/>
    <m/>
    <m/>
    <m/>
    <m/>
    <n v="0"/>
    <s v="2020/5"/>
    <s v=""/>
    <x v="1"/>
  </r>
  <r>
    <d v="2020-05-17T00:00:00"/>
    <s v="■Supreme×Independent 2012AWコラボ ワークシャツ Mサイズ シュプリーム メンズ USED■□001201"/>
    <m/>
    <x v="3"/>
    <n v="3000"/>
    <n v="2"/>
    <n v="3"/>
    <n v="7000"/>
    <n v="6500"/>
    <m/>
    <m/>
    <m/>
    <m/>
    <m/>
    <m/>
    <m/>
    <m/>
    <m/>
    <m/>
    <m/>
    <m/>
    <n v="0"/>
    <s v="2020/5"/>
    <s v=""/>
    <x v="1"/>
  </r>
  <r>
    <d v="2020-05-15T00:00:00"/>
    <s v="■電気式フライヤー　卓上　TAIJI　TF-40A　油４L　AC100V　厨房機器　業務用　35cm　中古■□001181"/>
    <s v="済"/>
    <x v="14"/>
    <n v="1000"/>
    <n v="2"/>
    <n v="3"/>
    <n v="12000"/>
    <m/>
    <m/>
    <m/>
    <m/>
    <m/>
    <m/>
    <m/>
    <n v="13200"/>
    <n v="1500"/>
    <d v="2020-05-22T00:00:00"/>
    <d v="2020-05-22T00:00:00"/>
    <s v="銀行振込"/>
    <s v="森崎実"/>
    <n v="14700"/>
    <s v="2020/5"/>
    <s v="2020/5"/>
    <x v="79"/>
  </r>
  <r>
    <d v="2020-05-15T00:00:00"/>
    <s v="■多用途加熱　保温ヒーター　沸かし太郎　お風呂追い炊き　保温　ペット洗い　温水　中古■□001244"/>
    <s v="済"/>
    <x v="0"/>
    <n v="1000"/>
    <n v="2"/>
    <n v="3"/>
    <n v="10000"/>
    <m/>
    <m/>
    <m/>
    <m/>
    <m/>
    <m/>
    <m/>
    <n v="13310"/>
    <n v="1050"/>
    <d v="2020-06-23T00:00:00"/>
    <d v="2020-05-19T00:00:00"/>
    <s v="簡単決済"/>
    <s v="西野明美"/>
    <n v="14360"/>
    <s v="2020/5"/>
    <s v="2020/5"/>
    <x v="62"/>
  </r>
  <r>
    <d v="2020-05-15T00:00:00"/>
    <s v="■バイク用ジェットヘルメット　SHM　Lサイズ　59-60cm　ブラック　中古■□001166"/>
    <s v="済"/>
    <x v="11"/>
    <n v="8250"/>
    <n v="2"/>
    <n v="3"/>
    <n v="14000"/>
    <m/>
    <m/>
    <m/>
    <m/>
    <m/>
    <m/>
    <m/>
    <n v="15400"/>
    <n v="1300"/>
    <d v="2020-07-20T00:00:00"/>
    <d v="2020-06-06T00:00:00"/>
    <s v="簡単決済"/>
    <s v="徳永敬"/>
    <n v="16700"/>
    <s v="2020/5"/>
    <s v="2020/6"/>
    <x v="90"/>
  </r>
  <r>
    <d v="2020-05-17T00:00:00"/>
    <s v="■製粉機　國光　粉エース　A-8型　使用頻度少　中古■□001200"/>
    <s v="済"/>
    <x v="14"/>
    <n v="11000"/>
    <n v="2"/>
    <n v="3"/>
    <n v="30000"/>
    <m/>
    <m/>
    <m/>
    <m/>
    <m/>
    <m/>
    <m/>
    <n v="38316"/>
    <n v="1500"/>
    <d v="2020-06-23T00:00:00"/>
    <d v="2020-05-26T00:00:00"/>
    <s v="簡単決済"/>
    <s v="菅野正良"/>
    <n v="39816"/>
    <s v="2020/5"/>
    <s v="2020/5"/>
    <x v="48"/>
  </r>
  <r>
    <d v="2020-05-18T00:00:00"/>
    <s v="■ミニオイルレスエアーコンプレッサー　アースマン　AC-10OL　中古■□001257"/>
    <s v="済"/>
    <x v="8"/>
    <n v="3300"/>
    <n v="2"/>
    <n v="3"/>
    <n v="9000"/>
    <m/>
    <m/>
    <m/>
    <m/>
    <m/>
    <m/>
    <m/>
    <n v="9900"/>
    <n v="1500"/>
    <d v="2020-08-21T00:00:00"/>
    <d v="2020-07-17T00:00:00"/>
    <s v="簡単決済"/>
    <s v="松永秀人"/>
    <n v="11400"/>
    <s v="2020/5"/>
    <s v="2020/7"/>
    <x v="42"/>
  </r>
  <r>
    <d v="2020-05-17T00:00:00"/>
    <s v="■SABRE　HEARTBREAKER　S　サングラス　展示品■□001221"/>
    <m/>
    <x v="3"/>
    <m/>
    <n v="2"/>
    <n v="3"/>
    <n v="5500"/>
    <m/>
    <m/>
    <m/>
    <m/>
    <m/>
    <m/>
    <m/>
    <m/>
    <m/>
    <m/>
    <m/>
    <m/>
    <m/>
    <n v="0"/>
    <s v="2020/5"/>
    <s v=""/>
    <x v="1"/>
  </r>
  <r>
    <d v="2020-05-17T00:00:00"/>
    <s v="■平行定規　ムトー　ライナーボード　UM-06N2　A2サイズ　建築士試験用　中古■□001204"/>
    <s v="済"/>
    <x v="14"/>
    <m/>
    <n v="2"/>
    <n v="3"/>
    <n v="5000"/>
    <m/>
    <m/>
    <m/>
    <m/>
    <m/>
    <m/>
    <m/>
    <n v="5500"/>
    <n v="1500"/>
    <d v="2020-06-23T00:00:00"/>
    <d v="2020-05-21T00:00:00"/>
    <s v="簡単決済"/>
    <s v="有限会社KUGE画像掲載安心のwalletomy係"/>
    <n v="7000"/>
    <s v="2020/5"/>
    <s v="2020/5"/>
    <x v="62"/>
  </r>
  <r>
    <d v="2020-05-17T00:00:00"/>
    <s v="■ニクソン　腕時計　THE CANNON　ホワイト　NIXON　中古■□001167"/>
    <m/>
    <x v="3"/>
    <n v="1650"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CASIO PROTREK　PRW-100TJ　プロトレック　タフソーラー　電波自動受信　10気圧　中古■□001240"/>
    <s v="済"/>
    <x v="6"/>
    <n v="2000"/>
    <n v="2"/>
    <n v="3"/>
    <n v="9000"/>
    <m/>
    <m/>
    <m/>
    <m/>
    <m/>
    <m/>
    <m/>
    <n v="9900"/>
    <n v="0"/>
    <d v="2020-07-20T00:00:00"/>
    <d v="2020-06-06T00:00:00"/>
    <s v="簡単決済"/>
    <s v="岡崎正志"/>
    <n v="9900"/>
    <s v="2020/5"/>
    <s v="2020/6"/>
    <x v="85"/>
  </r>
  <r>
    <d v="2020-05-21T00:00:00"/>
    <s v="■ルイヴィトン ジッピーオーガナイザー ダミエグラフィット N63077 長財布 USED美品■□001176"/>
    <m/>
    <x v="5"/>
    <n v="36300"/>
    <n v="2"/>
    <n v="3"/>
    <n v="58000"/>
    <m/>
    <m/>
    <m/>
    <m/>
    <m/>
    <m/>
    <m/>
    <m/>
    <m/>
    <m/>
    <m/>
    <m/>
    <m/>
    <n v="0"/>
    <s v="2020/5"/>
    <s v=""/>
    <x v="1"/>
  </r>
  <r>
    <d v="2020-05-18T00:00:00"/>
    <s v="■Baomic BM-U752 デュアルチャンネル UHF ワイヤレス ハンドヘルド マイクシステム 中古■□001252"/>
    <s v="済"/>
    <x v="0"/>
    <n v="1000"/>
    <n v="2"/>
    <n v="3"/>
    <n v="8500"/>
    <m/>
    <m/>
    <m/>
    <m/>
    <m/>
    <m/>
    <m/>
    <n v="9350"/>
    <n v="0"/>
    <d v="2020-07-20T00:00:00"/>
    <d v="2020-06-25T00:00:00"/>
    <s v="簡単決済"/>
    <s v="阿部修司"/>
    <n v="9350"/>
    <s v="2020/5"/>
    <s v="2020/6"/>
    <x v="190"/>
  </r>
  <r>
    <d v="2020-05-18T00:00:00"/>
    <s v="■Qposket ディズニープリンセス フィギュア 4体 シンデレラ アリス 白雪姫 ラプンツェル 中古■□001177"/>
    <m/>
    <x v="1"/>
    <m/>
    <n v="2"/>
    <n v="3"/>
    <n v="5000"/>
    <m/>
    <m/>
    <m/>
    <m/>
    <m/>
    <m/>
    <m/>
    <m/>
    <m/>
    <m/>
    <m/>
    <m/>
    <m/>
    <n v="0"/>
    <s v="2020/5"/>
    <s v=""/>
    <x v="1"/>
  </r>
  <r>
    <d v="2020-05-17T00:00:00"/>
    <s v="■未使用 ワイヤレステレビドアホン Panasonic VL-SGD10L■□001186"/>
    <s v="済"/>
    <x v="7"/>
    <n v="2000"/>
    <n v="2"/>
    <n v="3"/>
    <n v="13000"/>
    <m/>
    <m/>
    <m/>
    <m/>
    <m/>
    <m/>
    <m/>
    <n v="14300"/>
    <n v="0"/>
    <d v="2020-06-23T00:00:00"/>
    <d v="2020-05-21T00:00:00"/>
    <s v="簡単決済"/>
    <s v="大島康至"/>
    <n v="14300"/>
    <s v="2020/5"/>
    <s v="2020/5"/>
    <x v="62"/>
  </r>
  <r>
    <d v="2020-05-17T00:00:00"/>
    <s v="■茶道具セット 茶道 骨董 陶芸 中古■□001127"/>
    <m/>
    <x v="4"/>
    <n v="1500"/>
    <n v="2"/>
    <n v="3"/>
    <n v="5800"/>
    <m/>
    <m/>
    <m/>
    <m/>
    <m/>
    <m/>
    <m/>
    <m/>
    <m/>
    <m/>
    <m/>
    <m/>
    <m/>
    <n v="0"/>
    <s v="2020/5"/>
    <s v=""/>
    <x v="1"/>
  </r>
  <r>
    <d v="2020-05-17T00:00:00"/>
    <s v="■エスニック風 木製 置物 インテリア 中古■□001208"/>
    <m/>
    <x v="7"/>
    <n v="500"/>
    <n v="2"/>
    <n v="3"/>
    <n v="4000"/>
    <m/>
    <m/>
    <m/>
    <m/>
    <m/>
    <m/>
    <m/>
    <m/>
    <m/>
    <m/>
    <m/>
    <m/>
    <m/>
    <n v="0"/>
    <s v="2020/5"/>
    <s v=""/>
    <x v="1"/>
  </r>
  <r>
    <d v="2020-05-17T00:00:00"/>
    <s v="■未開封　King＆Prince　・Memorial　初回限定盤A・B　CD＆DVD　2DISCS　・Memorial　CD×1　3点セット■□001203"/>
    <s v="済"/>
    <x v="1"/>
    <m/>
    <n v="3"/>
    <n v="2"/>
    <n v="3000"/>
    <m/>
    <m/>
    <m/>
    <m/>
    <m/>
    <m/>
    <m/>
    <n v="3300"/>
    <n v="520"/>
    <d v="2020-07-20T00:00:00"/>
    <d v="2020-06-13T00:00:00"/>
    <s v="簡単決済"/>
    <s v="森田絹子"/>
    <n v="3820"/>
    <s v="2020/5"/>
    <s v="2020/6"/>
    <x v="159"/>
  </r>
  <r>
    <d v="2020-05-17T00:00:00"/>
    <s v="■バッテリ マキタ 18V 6.0Ah リチウムイオンバッテリ BL1860B 中古■□001100"/>
    <s v="店売り"/>
    <x v="8"/>
    <n v="400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175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バッテリ マキタ 18V 6.0Ah リチウムイオンバッテリ BL1860B 中古(数回使用)■□001096_x000a_"/>
    <s v="店売り"/>
    <x v="8"/>
    <n v="4500"/>
    <n v="3"/>
    <n v="2"/>
    <n v="9000"/>
    <m/>
    <m/>
    <m/>
    <m/>
    <m/>
    <m/>
    <m/>
    <m/>
    <m/>
    <m/>
    <m/>
    <m/>
    <m/>
    <n v="0"/>
    <s v="2020/5"/>
    <s v=""/>
    <x v="1"/>
  </r>
  <r>
    <d v="2020-05-17T00:00:00"/>
    <s v="■ナイフ 全長：約21cm 刃渡り：約9.5 3AaTOYCT 中古■□001141"/>
    <s v="済"/>
    <x v="6"/>
    <m/>
    <n v="3"/>
    <n v="2"/>
    <n v="2000"/>
    <m/>
    <m/>
    <m/>
    <m/>
    <m/>
    <m/>
    <m/>
    <n v="2200"/>
    <n v="750"/>
    <d v="2020-06-23T00:00:00"/>
    <d v="2020-05-27T00:00:00"/>
    <s v="簡単決済"/>
    <s v="小林傑"/>
    <n v="2950"/>
    <s v="2020/5"/>
    <s v="2020/5"/>
    <x v="76"/>
  </r>
  <r>
    <d v="2020-05-21T00:00:00"/>
    <s v="■送料無料　LOUIS　VUITTON　ルイヴィトン　N61726　ポルトフォイユ　サラ　長財布　中古■□001120"/>
    <m/>
    <x v="5"/>
    <n v="10000"/>
    <m/>
    <n v="2"/>
    <n v="29800"/>
    <n v="26000"/>
    <m/>
    <m/>
    <m/>
    <m/>
    <m/>
    <m/>
    <m/>
    <m/>
    <m/>
    <m/>
    <m/>
    <m/>
    <n v="0"/>
    <s v="2020/5"/>
    <s v=""/>
    <x v="1"/>
  </r>
  <r>
    <d v="2020-05-21T00:00:00"/>
    <s v="■GUCCI　グッチ　サングラス　GG2721・S　中古■□001235"/>
    <m/>
    <x v="5"/>
    <n v="1680"/>
    <n v="3"/>
    <n v="2"/>
    <n v="8000"/>
    <m/>
    <m/>
    <m/>
    <m/>
    <m/>
    <m/>
    <m/>
    <m/>
    <m/>
    <m/>
    <m/>
    <m/>
    <m/>
    <n v="0"/>
    <s v="2020/5"/>
    <s v=""/>
    <x v="1"/>
  </r>
  <r>
    <d v="2020-05-17T00:00:00"/>
    <s v="■未使用 ロボット掃除機 Three-up ロボクリーナー RCT-1645BK■□001218"/>
    <s v="店売り"/>
    <x v="0"/>
    <m/>
    <n v="2"/>
    <n v="3"/>
    <n v="8200"/>
    <m/>
    <m/>
    <m/>
    <m/>
    <m/>
    <m/>
    <m/>
    <m/>
    <m/>
    <m/>
    <m/>
    <m/>
    <m/>
    <n v="0"/>
    <s v="2020/5"/>
    <s v=""/>
    <x v="1"/>
  </r>
  <r>
    <d v="2020-05-17T00:00:00"/>
    <s v="■バーミキュラ ライスポットミニ RP19Aシリーズ PT19A PH19A中古■□001220"/>
    <s v="済"/>
    <x v="0"/>
    <n v="20000"/>
    <n v="2"/>
    <n v="3"/>
    <n v="40000"/>
    <m/>
    <m/>
    <m/>
    <m/>
    <m/>
    <m/>
    <m/>
    <n v="44550"/>
    <n v="1500"/>
    <d v="2020-06-23T00:00:00"/>
    <d v="2020-05-21T00:00:00"/>
    <s v="簡単決済"/>
    <s v="白石尚也"/>
    <n v="46050"/>
    <s v="2020/5"/>
    <s v="2020/5"/>
    <x v="62"/>
  </r>
  <r>
    <d v="2020-05-17T00:00:00"/>
    <s v="■未使用 TOMMY HILFIGER ラウンドジップ 長財布 トミーヒルフィガー■□001238"/>
    <s v="済"/>
    <x v="3"/>
    <m/>
    <n v="2"/>
    <n v="3"/>
    <n v="5400"/>
    <m/>
    <m/>
    <m/>
    <m/>
    <m/>
    <m/>
    <m/>
    <n v="5940"/>
    <n v="750"/>
    <d v="2020-06-23T00:00:00"/>
    <d v="2020-05-27T00:00:00"/>
    <s v="簡単決済"/>
    <s v="千枝純夫"/>
    <n v="6690"/>
    <s v="2020/5"/>
    <s v="2020/5"/>
    <x v="76"/>
  </r>
  <r>
    <d v="2020-05-21T00:00:00"/>
    <s v="■CHANEL 2WAYショルダーバッグ ニュートラベルライン シャネル ハンドバッグ USED■□001165"/>
    <s v="店売り"/>
    <x v="5"/>
    <n v="12000"/>
    <n v="2"/>
    <n v="3"/>
    <n v="25000"/>
    <m/>
    <m/>
    <m/>
    <m/>
    <m/>
    <m/>
    <m/>
    <m/>
    <m/>
    <m/>
    <m/>
    <m/>
    <m/>
    <n v="0"/>
    <s v="2020/5"/>
    <s v=""/>
    <x v="1"/>
  </r>
  <r>
    <d v="2020-05-18T00:00:00"/>
    <s v="■ゴリラ UT-01 U4 21° ユーティリティ GORILLA 中古■□001092"/>
    <s v="店売り"/>
    <x v="6"/>
    <n v="2750"/>
    <n v="2"/>
    <n v="3"/>
    <n v="7000"/>
    <m/>
    <m/>
    <m/>
    <m/>
    <m/>
    <m/>
    <m/>
    <m/>
    <m/>
    <m/>
    <m/>
    <m/>
    <m/>
    <n v="0"/>
    <s v="2020/5"/>
    <s v=""/>
    <x v="1"/>
  </r>
  <r>
    <d v="2020-05-21T00:00:00"/>
    <s v="■GUCCI　グッチ　サングラス　GG2409・S　レンズ：茶系　フレーム：カーキ系　中古■□001111"/>
    <s v="済"/>
    <x v="5"/>
    <n v="2000"/>
    <n v="3"/>
    <n v="2"/>
    <n v="5000"/>
    <m/>
    <m/>
    <m/>
    <m/>
    <m/>
    <m/>
    <m/>
    <n v="5500"/>
    <n v="750"/>
    <d v="2020-06-23T00:00:00"/>
    <d v="2020-05-31T00:00:00"/>
    <s v="簡単決済"/>
    <s v="NAUMOVANDRIY"/>
    <n v="6250"/>
    <s v="2020/5"/>
    <s v="2020/5"/>
    <x v="76"/>
  </r>
  <r>
    <d v="2020-05-21T00:00:00"/>
    <s v="■CD＆DVD ジャニーズWEST CD＆DVD 2DISCS 4点セット (未開封1点 開封品3点) 中古■□001160"/>
    <m/>
    <x v="1"/>
    <m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GUCCI　グッチ　Gフェイス　3600M　腕時計　Gロゴ　黒文字盤　シルバー　ジャンク■□001146"/>
    <s v="店売り"/>
    <x v="5"/>
    <n v="5000"/>
    <n v="3"/>
    <n v="2"/>
    <n v="13000"/>
    <m/>
    <m/>
    <m/>
    <m/>
    <m/>
    <m/>
    <m/>
    <m/>
    <m/>
    <m/>
    <m/>
    <m/>
    <m/>
    <n v="0"/>
    <s v="2020/5"/>
    <s v=""/>
    <x v="1"/>
  </r>
  <r>
    <d v="2020-05-21T00:00:00"/>
    <s v="■鉈　土佐　最高級　忠親　特製　片刃　18cm　中古■□001224"/>
    <m/>
    <x v="8"/>
    <n v="6000"/>
    <n v="3"/>
    <n v="2"/>
    <n v="7000"/>
    <m/>
    <m/>
    <m/>
    <m/>
    <m/>
    <m/>
    <m/>
    <m/>
    <m/>
    <m/>
    <m/>
    <m/>
    <m/>
    <n v="0"/>
    <s v="2020/5"/>
    <s v=""/>
    <x v="1"/>
  </r>
  <r>
    <d v="2020-05-21T00:00:00"/>
    <s v="■鉈　土佐　最高級　西山　青龍　特製　片刃21cm　中古■□001158"/>
    <m/>
    <x v="8"/>
    <n v="6000"/>
    <n v="3"/>
    <n v="2"/>
    <n v="8000"/>
    <m/>
    <m/>
    <m/>
    <m/>
    <m/>
    <m/>
    <m/>
    <m/>
    <m/>
    <m/>
    <m/>
    <m/>
    <m/>
    <n v="0"/>
    <s v="2020/5"/>
    <s v=""/>
    <x v="1"/>
  </r>
  <r>
    <d v="2020-05-21T00:00:00"/>
    <s v="■鉈　定正　別上　片刃18cm　中古■□001179"/>
    <m/>
    <x v="8"/>
    <n v="3000"/>
    <n v="3"/>
    <n v="2"/>
    <n v="3000"/>
    <m/>
    <m/>
    <m/>
    <m/>
    <m/>
    <m/>
    <m/>
    <m/>
    <m/>
    <m/>
    <m/>
    <m/>
    <m/>
    <n v="0"/>
    <s v="2020/5"/>
    <s v=""/>
    <x v="1"/>
  </r>
  <r>
    <d v="2020-05-21T00:00:00"/>
    <s v="■送料無料　ダイソン　Dyson　Cool　AM07　Towor　Fan　タワーファン　扇風機　中古■□001187"/>
    <s v="済"/>
    <x v="0"/>
    <n v="9000"/>
    <n v="3"/>
    <n v="2"/>
    <n v="18000"/>
    <m/>
    <m/>
    <m/>
    <m/>
    <m/>
    <m/>
    <m/>
    <n v="19800"/>
    <n v="0"/>
    <d v="2020-06-23T00:00:00"/>
    <d v="2020-05-28T00:00:00"/>
    <s v="簡単決済"/>
    <s v="石川亜希子"/>
    <n v="19800"/>
    <s v="2020/5"/>
    <s v="2020/5"/>
    <x v="79"/>
  </r>
  <r>
    <d v="2020-05-21T00:00:00"/>
    <s v="■送料無料　ダイソン　Dyson　Cool　AM06　テーブルファン　ホワイト　扇風機　中古■□001182"/>
    <s v="済"/>
    <x v="0"/>
    <n v="3850"/>
    <n v="3"/>
    <n v="2"/>
    <n v="9000"/>
    <m/>
    <m/>
    <m/>
    <m/>
    <m/>
    <m/>
    <m/>
    <n v="10450"/>
    <n v="0"/>
    <d v="2020-06-23T00:00:00"/>
    <d v="2020-05-25T00:00:00"/>
    <s v="簡単決済"/>
    <s v="中島裕子"/>
    <n v="10450"/>
    <s v="2020/5"/>
    <s v="2020/5"/>
    <x v="62"/>
  </r>
  <r>
    <d v="2020-05-21T00:00:00"/>
    <s v="■スナップオン　Snap-On　コンビネーションレンチ　12本セット　中古美品■□001331"/>
    <m/>
    <x v="8"/>
    <n v="14000"/>
    <n v="3"/>
    <n v="2"/>
    <n v="35000"/>
    <m/>
    <m/>
    <m/>
    <m/>
    <m/>
    <m/>
    <m/>
    <m/>
    <m/>
    <m/>
    <m/>
    <m/>
    <m/>
    <n v="0"/>
    <s v="2020/5"/>
    <s v=""/>
    <x v="1"/>
  </r>
  <r>
    <d v="2020-05-21T00:00:00"/>
    <s v="■スナップオン　Snap-On ラチェットハンドル F830　3/8インチ　中古■□001215"/>
    <s v="店売り"/>
    <x v="8"/>
    <n v="2000"/>
    <n v="3"/>
    <n v="2"/>
    <n v="4600"/>
    <m/>
    <m/>
    <m/>
    <m/>
    <m/>
    <m/>
    <m/>
    <m/>
    <m/>
    <m/>
    <m/>
    <m/>
    <m/>
    <n v="0"/>
    <s v="2020/5"/>
    <s v=""/>
    <x v="1"/>
  </r>
  <r>
    <d v="2020-05-21T00:00:00"/>
    <s v="■黒楽茶碗 陶芸 工芸茶碗 骨董 中古■□001363"/>
    <m/>
    <x v="4"/>
    <n v="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南部鉄器 急須 柚子型 0.3L 南部鉄瓶 中古■□001330"/>
    <m/>
    <x v="4"/>
    <m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HwaGui 鉄瓶 0.3L 急須 ティーポット 中古美品■□001340"/>
    <m/>
    <x v="4"/>
    <n v="350"/>
    <n v="2"/>
    <n v="3"/>
    <n v="3900"/>
    <m/>
    <m/>
    <m/>
    <m/>
    <m/>
    <m/>
    <m/>
    <m/>
    <m/>
    <m/>
    <m/>
    <m/>
    <m/>
    <n v="0"/>
    <s v="2020/5"/>
    <s v=""/>
    <x v="1"/>
  </r>
  <r>
    <d v="2020-05-21T00:00:00"/>
    <s v="■鉄瓶 鉄器 陶芸 骨董 中古■□001380"/>
    <m/>
    <x v="4"/>
    <n v="1100"/>
    <n v="2"/>
    <n v="3"/>
    <n v="8000"/>
    <m/>
    <m/>
    <m/>
    <m/>
    <m/>
    <m/>
    <m/>
    <m/>
    <m/>
    <m/>
    <m/>
    <m/>
    <m/>
    <n v="0"/>
    <s v="2020/5"/>
    <s v=""/>
    <x v="1"/>
  </r>
  <r>
    <d v="2020-05-21T00:00:00"/>
    <s v="■唐津焼 宸山窯 茶碗 陶芸 工芸茶碗 骨董 中古■□001351"/>
    <m/>
    <x v="4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1T00:00:00"/>
    <s v="■サマンサタバサ 長財布 プチチョイス ヒョウ柄 中古■□001339"/>
    <m/>
    <x v="3"/>
    <n v="1500"/>
    <n v="2"/>
    <n v="3"/>
    <n v="5500"/>
    <m/>
    <m/>
    <m/>
    <m/>
    <m/>
    <m/>
    <m/>
    <m/>
    <m/>
    <m/>
    <m/>
    <m/>
    <m/>
    <n v="0"/>
    <s v="2020/5"/>
    <s v=""/>
    <x v="1"/>
  </r>
  <r>
    <d v="2020-05-21T00:00:00"/>
    <s v="■未使用 シーバイクロエ 長財布 SeeByChloe■□001332"/>
    <m/>
    <x v="5"/>
    <n v="5000"/>
    <n v="2"/>
    <n v="3"/>
    <n v="19000"/>
    <n v="12000"/>
    <m/>
    <m/>
    <m/>
    <m/>
    <m/>
    <m/>
    <m/>
    <m/>
    <m/>
    <m/>
    <m/>
    <m/>
    <n v="0"/>
    <s v="2020/5"/>
    <s v=""/>
    <x v="1"/>
  </r>
  <r>
    <d v="2020-05-21T00:00:00"/>
    <s v="■カルバン・クライン プラティナム 長財布 CK 832606 メンズ 中古美品■□001353"/>
    <s v="店売り"/>
    <x v="3"/>
    <n v="1650"/>
    <n v="2"/>
    <n v="3"/>
    <n v="9000"/>
    <m/>
    <m/>
    <m/>
    <m/>
    <m/>
    <m/>
    <m/>
    <m/>
    <m/>
    <m/>
    <m/>
    <m/>
    <m/>
    <n v="0"/>
    <s v="2020/5"/>
    <s v=""/>
    <x v="1"/>
  </r>
  <r>
    <d v="2020-05-21T00:00:00"/>
    <s v="■メンズ　パーカー　泥棒日記　迷彩　カモ柄　特大　USED■□001180"/>
    <s v="店売り"/>
    <x v="3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1T00:00:00"/>
    <s v="■アンダーアーマー　メンズパーカー　サイズLG　ブラック　ロゴ　未使用展示品■□001225"/>
    <m/>
    <x v="6"/>
    <n v="1500"/>
    <n v="2"/>
    <n v="3"/>
    <n v="4500"/>
    <n v="3800"/>
    <m/>
    <m/>
    <m/>
    <m/>
    <m/>
    <m/>
    <m/>
    <m/>
    <m/>
    <m/>
    <m/>
    <m/>
    <n v="0"/>
    <s v="2020/5"/>
    <s v=""/>
    <x v="1"/>
  </r>
  <r>
    <d v="2020-05-21T00:00:00"/>
    <s v="■ボディスカルプチャー 振動マシン パワーウェーブミニ 中古■□001116"/>
    <s v="済"/>
    <x v="9"/>
    <n v="1000"/>
    <n v="2"/>
    <n v="3"/>
    <n v="6500"/>
    <m/>
    <m/>
    <m/>
    <m/>
    <m/>
    <m/>
    <m/>
    <n v="7700"/>
    <n v="1500"/>
    <d v="2020-06-23T00:00:00"/>
    <d v="2020-05-31T00:00:00"/>
    <s v="簡単決済"/>
    <s v="長島祥高"/>
    <n v="9200"/>
    <s v="2020/5"/>
    <s v="2020/5"/>
    <x v="76"/>
  </r>
  <r>
    <d v="2020-05-21T00:00:00"/>
    <s v="■動作品　YAMAHA　CDプレーヤー　CDX-993　中古■□001342"/>
    <s v="済"/>
    <x v="0"/>
    <m/>
    <n v="2"/>
    <n v="3"/>
    <n v="8000"/>
    <m/>
    <m/>
    <m/>
    <m/>
    <m/>
    <m/>
    <m/>
    <n v="8800"/>
    <n v="1500"/>
    <d v="2020-06-23T00:00:00"/>
    <d v="2020-05-26T00:00:00"/>
    <s v="簡単決済"/>
    <s v="後藤健太"/>
    <n v="10300"/>
    <s v="2020/5"/>
    <s v="2020/5"/>
    <x v="59"/>
  </r>
  <r>
    <d v="2020-05-21T00:00:00"/>
    <s v="■ルイヴィトン モノグラム ネヴァーフルMM トートバッグ M40995 未使用保管品■□001327"/>
    <s v="済"/>
    <x v="5"/>
    <n v="95000"/>
    <n v="2"/>
    <n v="3"/>
    <n v="119800"/>
    <n v="112000"/>
    <n v="110000"/>
    <m/>
    <m/>
    <m/>
    <m/>
    <m/>
    <n v="121000"/>
    <n v="1500"/>
    <d v="2020-09-23T00:00:00"/>
    <d v="2020-08-10T00:00:00"/>
    <s v="簡単決済"/>
    <s v="南芳広"/>
    <n v="122500"/>
    <s v="2020/5"/>
    <s v="2020/8"/>
    <x v="165"/>
  </r>
  <r>
    <d v="2020-05-21T00:00:00"/>
    <s v="■FURLA バビロン 長財布 ブラック フルラ 中古■□001344"/>
    <m/>
    <x v="5"/>
    <n v="1500"/>
    <n v="2"/>
    <n v="3"/>
    <n v="7000"/>
    <n v="6000"/>
    <m/>
    <m/>
    <m/>
    <m/>
    <m/>
    <m/>
    <m/>
    <m/>
    <m/>
    <m/>
    <m/>
    <m/>
    <n v="0"/>
    <s v="2020/5"/>
    <s v=""/>
    <x v="1"/>
  </r>
  <r>
    <d v="2020-05-21T00:00:00"/>
    <s v="■miumiu ヴェルニーチェ ラウンドジップ 長財布 ミュウミュウ 中古■□001274"/>
    <m/>
    <x v="5"/>
    <n v="10000"/>
    <n v="2"/>
    <n v="3"/>
    <n v="13000"/>
    <m/>
    <m/>
    <m/>
    <m/>
    <m/>
    <m/>
    <m/>
    <m/>
    <m/>
    <m/>
    <m/>
    <m/>
    <m/>
    <n v="0"/>
    <s v="2020/5"/>
    <s v=""/>
    <x v="1"/>
  </r>
  <r>
    <d v="2020-05-21T00:00:00"/>
    <s v="■引取限定 CASIO 電子ピアノ 88鍵 Privia PX-730 カシオ プリヴィア 中古■□001306"/>
    <s v="店売り"/>
    <x v="10"/>
    <n v="5000"/>
    <n v="2"/>
    <n v="3"/>
    <n v="23000"/>
    <m/>
    <m/>
    <m/>
    <m/>
    <m/>
    <m/>
    <m/>
    <m/>
    <m/>
    <m/>
    <m/>
    <m/>
    <m/>
    <n v="0"/>
    <s v="2020/5"/>
    <s v=""/>
    <x v="1"/>
  </r>
  <r>
    <d v="2020-05-23T00:00:00"/>
    <s v="■テクノス 冷風機 TCW-010 リモコン欠品 中古■□001378"/>
    <s v="店売り"/>
    <x v="0"/>
    <n v="1000"/>
    <n v="2"/>
    <n v="3"/>
    <n v="4000"/>
    <m/>
    <m/>
    <m/>
    <m/>
    <m/>
    <m/>
    <m/>
    <m/>
    <m/>
    <m/>
    <m/>
    <m/>
    <m/>
    <n v="0"/>
    <s v="2020/5"/>
    <s v=""/>
    <x v="1"/>
  </r>
  <r>
    <d v="2020-05-23T00:00:00"/>
    <s v="■MBX　PNEUMATIC　ロータリーブラシ　中古9個　未使用4個付き　アンダーコート、シーラーさび落しなどの剥離　中古■□001368_x000a_"/>
    <s v="済"/>
    <x v="8"/>
    <n v="5500"/>
    <n v="2"/>
    <n v="3"/>
    <n v="29000"/>
    <m/>
    <m/>
    <m/>
    <m/>
    <m/>
    <m/>
    <m/>
    <n v="31900"/>
    <n v="1300"/>
    <d v="2020-07-20T00:00:00"/>
    <d v="2020-06-02T00:00:00"/>
    <s v="簡単決済"/>
    <s v="藤井雅之"/>
    <n v="33200"/>
    <s v="2020/5"/>
    <s v="2020/6"/>
    <x v="76"/>
  </r>
  <r>
    <d v="2020-05-23T00:00:00"/>
    <s v="■LAMDA　カメラザック　大型　ネイビー　中古■□01242"/>
    <m/>
    <x v="2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ドラムセット 22インチ バスドラム 消音パッド付き Zenn 赤　中古　引き取り又は運送会社の手配をお願いします■□001362"/>
    <s v="済"/>
    <x v="10"/>
    <n v="1650"/>
    <n v="3"/>
    <n v="2"/>
    <n v="10000"/>
    <m/>
    <m/>
    <m/>
    <m/>
    <m/>
    <m/>
    <m/>
    <n v="11000"/>
    <n v="0"/>
    <d v="2020-07-20T00:00:00"/>
    <d v="2020-06-11T00:00:00"/>
    <s v="簡単決済"/>
    <s v="松元千年"/>
    <n v="11000"/>
    <s v="2020/5"/>
    <s v="2020/6"/>
    <x v="40"/>
  </r>
  <r>
    <d v="2020-05-23T00:00:00"/>
    <s v="■板金鋏　はさみ　盛久　全長：34.5cm　中古■□001322"/>
    <m/>
    <x v="8"/>
    <m/>
    <n v="3"/>
    <n v="2"/>
    <n v="2800"/>
    <m/>
    <m/>
    <m/>
    <m/>
    <m/>
    <m/>
    <m/>
    <m/>
    <m/>
    <m/>
    <m/>
    <m/>
    <m/>
    <n v="0"/>
    <s v="2020/5"/>
    <s v=""/>
    <x v="1"/>
  </r>
  <r>
    <d v="2020-05-23T00:00:00"/>
    <s v=" ■スナップオン　Snap-On　8-10mm　メガネレンチ　XBM810A　2本　中古美品■□001277"/>
    <s v="済"/>
    <x v="8"/>
    <m/>
    <n v="3"/>
    <n v="2"/>
    <n v="6000"/>
    <m/>
    <m/>
    <m/>
    <m/>
    <m/>
    <m/>
    <m/>
    <n v="6600"/>
    <n v="750"/>
    <d v="2020-07-20T00:00:00"/>
    <d v="2020-06-22T00:00:00"/>
    <s v="簡単決済"/>
    <s v="内野豊之"/>
    <n v="7350"/>
    <s v="2020/5"/>
    <s v="2020/6"/>
    <x v="46"/>
  </r>
  <r>
    <d v="2020-05-23T00:00:00"/>
    <s v="■スナップオン　Snap-On　フランクドライブ　スタンダードレンチ　3/8-7/16インチ　XB1214A　中古美品■□001343"/>
    <s v="済"/>
    <x v="8"/>
    <m/>
    <n v="3"/>
    <n v="2"/>
    <n v="2000"/>
    <m/>
    <m/>
    <m/>
    <m/>
    <m/>
    <m/>
    <m/>
    <n v="2200"/>
    <n v="750"/>
    <d v="2020-07-20T00:00:00"/>
    <d v="2020-06-18T00:00:00"/>
    <s v="簡単決済"/>
    <s v="金田良光"/>
    <n v="2950"/>
    <s v="2020/5"/>
    <s v="2020/6"/>
    <x v="60"/>
  </r>
  <r>
    <d v="2020-05-23T00:00:00"/>
    <s v="■スナップオン　Snap-On　スタンダード　コンビネーションレンチ　OEXM110B　11mm　中古美品■□001150"/>
    <s v="済"/>
    <x v="8"/>
    <m/>
    <n v="3"/>
    <n v="2"/>
    <n v="2500"/>
    <m/>
    <m/>
    <m/>
    <m/>
    <m/>
    <m/>
    <m/>
    <n v="2750"/>
    <n v="750"/>
    <d v="2020-07-20T00:00:00"/>
    <d v="2020-06-11T00:00:00"/>
    <s v="簡単決済"/>
    <s v="小池淳一"/>
    <n v="3500"/>
    <s v="2020/5"/>
    <s v="2020/6"/>
    <x v="40"/>
  </r>
  <r>
    <d v="2020-05-23T00:00:00"/>
    <s v="■スナップオン　Snap-On　4wayアングル　ヘッドオープンエンドレンチ　１３・15mm　VSM5213B　VSM5215B　2点セット中古美品■□_x000a_001346"/>
    <s v="済"/>
    <x v="8"/>
    <m/>
    <n v="3"/>
    <n v="2"/>
    <n v="7000"/>
    <m/>
    <m/>
    <m/>
    <m/>
    <m/>
    <m/>
    <m/>
    <n v="7700"/>
    <n v="750"/>
    <d v="2020-08-21T00:00:00"/>
    <d v="2020-07-21T00:00:00"/>
    <s v="簡単決済"/>
    <s v="山本大雅"/>
    <n v="8450"/>
    <s v="2020/5"/>
    <s v="2020/7"/>
    <x v="95"/>
  </r>
  <r>
    <d v="2020-05-23T00:00:00"/>
    <s v="■スナップオン 9mm 11mm コンビネーション・ラチェッティングボックス/オープンエンドショートハンドル 2点セット 中古美品■□001164"/>
    <m/>
    <x v="8"/>
    <m/>
    <n v="3"/>
    <n v="2"/>
    <n v="6400"/>
    <m/>
    <m/>
    <m/>
    <m/>
    <m/>
    <m/>
    <m/>
    <m/>
    <m/>
    <m/>
    <m/>
    <m/>
    <m/>
    <n v="0"/>
    <s v="2020/5"/>
    <s v=""/>
    <x v="1"/>
  </r>
  <r>
    <d v="2020-05-25T00:00:00"/>
    <s v="■電気クレープ焼器 ニチワ CM-410 2005年製 中古■□"/>
    <m/>
    <x v="14"/>
    <m/>
    <n v="2"/>
    <n v="3"/>
    <n v="3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1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電気石窯オーブン ネクスト PZT-20 ピザ釜 中古■□S001377-2"/>
    <m/>
    <x v="14"/>
    <m/>
    <n v="2"/>
    <n v="3"/>
    <n v="100000"/>
    <m/>
    <m/>
    <m/>
    <m/>
    <m/>
    <m/>
    <m/>
    <m/>
    <m/>
    <m/>
    <m/>
    <m/>
    <m/>
    <n v="0"/>
    <s v="2020/5"/>
    <s v=""/>
    <x v="1"/>
  </r>
  <r>
    <d v="2020-05-23T00:00:00"/>
    <s v="■美品　トプコン　RL-H3B　ローテティングレーザー　中古■□001328"/>
    <s v="済"/>
    <x v="8"/>
    <n v="10000"/>
    <n v="2"/>
    <n v="3"/>
    <n v="30000"/>
    <m/>
    <m/>
    <m/>
    <m/>
    <m/>
    <m/>
    <m/>
    <n v="33550"/>
    <n v="1500"/>
    <d v="2020-07-20T00:00:00"/>
    <d v="2020-06-12T00:00:00"/>
    <s v="簡単決済"/>
    <s v="宮島敏晴"/>
    <n v="35050"/>
    <s v="2020/5"/>
    <s v="2020/6"/>
    <x v="85"/>
  </r>
  <r>
    <d v="2020-05-23T00:00:00"/>
    <s v="■未使用 コールマン ボストンバッグ Coleman トラベルバッグ■□001267"/>
    <m/>
    <x v="6"/>
    <n v="22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アルティアーノ 圧力鍋 3.5L AT-1 本体未使用■□001293"/>
    <s v="店売り"/>
    <x v="7"/>
    <n v="550"/>
    <n v="2"/>
    <n v="3"/>
    <n v="5000"/>
    <m/>
    <m/>
    <m/>
    <m/>
    <m/>
    <m/>
    <m/>
    <m/>
    <m/>
    <m/>
    <m/>
    <m/>
    <m/>
    <n v="0"/>
    <s v="2020/5"/>
    <s v=""/>
    <x v="1"/>
  </r>
  <r>
    <d v="2020-05-23T00:00:00"/>
    <s v="■マイケルコース クラッチバッグ オレンジ MICHAEL KORS 中古■□001280"/>
    <m/>
    <x v="3"/>
    <n v="2000"/>
    <n v="2"/>
    <n v="3"/>
    <n v="6500"/>
    <m/>
    <m/>
    <m/>
    <m/>
    <m/>
    <m/>
    <m/>
    <m/>
    <m/>
    <m/>
    <m/>
    <m/>
    <m/>
    <n v="0"/>
    <s v="2020/5"/>
    <s v=""/>
    <x v="1"/>
  </r>
  <r>
    <d v="2020-05-23T00:00:00"/>
    <s v="■MICHAEL KORS クラッチバッグ ピンクベージュ マイケルコース 中古■□001297"/>
    <s v="店売り"/>
    <x v="3"/>
    <n v="800"/>
    <n v="2"/>
    <n v="3"/>
    <n v="3500"/>
    <m/>
    <m/>
    <m/>
    <m/>
    <m/>
    <m/>
    <m/>
    <m/>
    <m/>
    <m/>
    <m/>
    <m/>
    <m/>
    <n v="0"/>
    <s v="2020/5"/>
    <s v=""/>
    <x v="1"/>
  </r>
  <r>
    <d v="2020-05-23T00:00:00"/>
    <s v="■カルバンクライン リュックサック バックパック レザー CK メンズ 中古■□001299"/>
    <m/>
    <x v="3"/>
    <n v="4000"/>
    <n v="2"/>
    <n v="3"/>
    <n v="13000"/>
    <m/>
    <m/>
    <m/>
    <m/>
    <m/>
    <m/>
    <m/>
    <m/>
    <m/>
    <m/>
    <m/>
    <m/>
    <m/>
    <n v="0"/>
    <s v="2020/5"/>
    <s v=""/>
    <x v="1"/>
  </r>
  <r>
    <d v="2020-05-25T00:00:00"/>
    <s v="■スナップオン Snap-On 17mm ソケット 差し込み角 3/8インチ ディープ 6ポイント SFSM17 中古美品■□001262"/>
    <m/>
    <x v="8"/>
    <m/>
    <n v="3"/>
    <n v="2"/>
    <n v="2000"/>
    <m/>
    <m/>
    <m/>
    <m/>
    <m/>
    <m/>
    <m/>
    <m/>
    <m/>
    <m/>
    <m/>
    <m/>
    <m/>
    <n v="0"/>
    <s v="2020/5"/>
    <s v=""/>
    <x v="1"/>
  </r>
  <r>
    <d v="2020-05-25T00:00:00"/>
    <s v="■スナップオン　Snap-On　Tハンドル　ラチェッティング　12角　13mm　RTBM13　中古美品■□００１２７８"/>
    <m/>
    <x v="8"/>
    <m/>
    <n v="3"/>
    <n v="2"/>
    <n v="5000"/>
    <m/>
    <m/>
    <m/>
    <m/>
    <m/>
    <m/>
    <m/>
    <m/>
    <m/>
    <m/>
    <m/>
    <m/>
    <m/>
    <n v="0"/>
    <s v="2020/5"/>
    <s v=""/>
    <x v="1"/>
  </r>
  <r>
    <d v="2020-05-25T00:00:00"/>
    <s v="■ブルーポイント　・首振りギアレンチ　BOERMSS1719J　17-19mm　・ラチェット　コンビネーションタイプ　BOERM17　17mm　美品■□001279"/>
    <m/>
    <x v="8"/>
    <m/>
    <n v="3"/>
    <n v="2"/>
    <n v="4700"/>
    <m/>
    <m/>
    <m/>
    <m/>
    <m/>
    <m/>
    <m/>
    <m/>
    <m/>
    <m/>
    <m/>
    <m/>
    <m/>
    <n v="0"/>
    <s v="2020/5"/>
    <s v=""/>
    <x v="1"/>
  </r>
  <r>
    <d v="2020-05-25T00:00:00"/>
    <s v="■未使用　Canon　キャノン　インクジェット複合機　PIXUS　MP490　■□001355"/>
    <s v="済"/>
    <x v="0"/>
    <n v="1000"/>
    <n v="3"/>
    <n v="2"/>
    <n v="4000"/>
    <m/>
    <m/>
    <m/>
    <m/>
    <m/>
    <m/>
    <m/>
    <n v="8800"/>
    <n v="1500"/>
    <d v="2020-07-20T00:00:00"/>
    <d v="2020-06-11T00:00:00"/>
    <s v="簡単決済"/>
    <s v="篠原路子"/>
    <n v="10300"/>
    <s v="2020/5"/>
    <s v="2020/6"/>
    <x v="140"/>
  </r>
  <r>
    <d v="2020-05-25T00:00:00"/>
    <s v="■フジカラー　FUJICOLOR　ライトボックス　NEW　5000　中古■□001319"/>
    <m/>
    <x v="0"/>
    <m/>
    <n v="3"/>
    <n v="2"/>
    <n v="1500"/>
    <m/>
    <m/>
    <m/>
    <m/>
    <m/>
    <m/>
    <m/>
    <m/>
    <m/>
    <m/>
    <m/>
    <m/>
    <m/>
    <n v="0"/>
    <s v="2020/5"/>
    <s v=""/>
    <x v="1"/>
  </r>
  <r>
    <d v="2020-05-25T00:00:00"/>
    <s v="■未使用　送料無料　コーチ　COACH　ポーチ　F58035　コーナージップ　リストレット　カーキ/ピンクルビー■□001294"/>
    <m/>
    <x v="5"/>
    <n v="1000"/>
    <n v="3"/>
    <n v="2"/>
    <n v="4500"/>
    <m/>
    <m/>
    <m/>
    <m/>
    <m/>
    <m/>
    <m/>
    <m/>
    <m/>
    <m/>
    <m/>
    <m/>
    <m/>
    <n v="0"/>
    <s v="2020/5"/>
    <s v=""/>
    <x v="1"/>
  </r>
  <r>
    <d v="2020-05-25T00:00:00"/>
    <s v="■未使用 送料無料 コーチ ポーチ スモール リストレット デイジー フィールド プリント コーテッド キャンバス F55977 ■□001300"/>
    <s v="済"/>
    <x v="5"/>
    <n v="1500"/>
    <n v="3"/>
    <n v="2"/>
    <n v="5000"/>
    <n v="3500"/>
    <m/>
    <m/>
    <m/>
    <m/>
    <m/>
    <m/>
    <n v="3850"/>
    <n v="0"/>
    <d v="2020-07-20T00:00:00"/>
    <d v="2020-06-27T00:00:00"/>
    <s v="簡単決済"/>
    <s v="鞠佳艶"/>
    <n v="3850"/>
    <s v="2020/5"/>
    <s v="2020/6"/>
    <x v="83"/>
  </r>
  <r>
    <d v="2020-05-25T00:00:00"/>
    <s v="■送料無料 コーチ COACH カードケース F12025 ブラック 中古■□001337"/>
    <m/>
    <x v="5"/>
    <n v="500"/>
    <n v="3"/>
    <n v="2"/>
    <n v="5400"/>
    <m/>
    <m/>
    <m/>
    <m/>
    <m/>
    <m/>
    <m/>
    <m/>
    <m/>
    <m/>
    <m/>
    <m/>
    <m/>
    <n v="0"/>
    <s v="2020/5"/>
    <s v=""/>
    <x v="1"/>
  </r>
  <r>
    <d v="2020-05-25T00:00:00"/>
    <s v="■ジャンク　Carton　REFRECTING－TELESCOPE　反射望遠鏡　D=100mm　F=1000mm　MODEL　3358　引取歓迎■□001370"/>
    <m/>
    <x v="1"/>
    <m/>
    <n v="2"/>
    <n v="3"/>
    <n v="2000"/>
    <m/>
    <m/>
    <m/>
    <m/>
    <m/>
    <m/>
    <m/>
    <m/>
    <m/>
    <m/>
    <m/>
    <m/>
    <m/>
    <n v="0"/>
    <s v="2020/5"/>
    <s v=""/>
    <x v="1"/>
  </r>
  <r>
    <d v="2020-05-25T00:00:00"/>
    <s v="■落語名人全集　ＣＤ　全20巻　中古■□001311"/>
    <s v="済"/>
    <x v="1"/>
    <m/>
    <n v="2"/>
    <n v="3"/>
    <n v="3000"/>
    <m/>
    <m/>
    <m/>
    <m/>
    <m/>
    <m/>
    <m/>
    <n v="3300"/>
    <n v="1050"/>
    <d v="2020-07-20T00:00:00"/>
    <d v="2020-06-12T00:00:00"/>
    <s v="簡単決済"/>
    <s v="出井洋子"/>
    <n v="4350"/>
    <s v="2020/5"/>
    <s v="2020/6"/>
    <x v="89"/>
  </r>
  <r>
    <d v="2020-05-24T00:00:00"/>
    <s v="■ふとん乾燥機　パナソニック　FD-F06A6-A　中古■□001316"/>
    <s v="店売り"/>
    <x v="0"/>
    <n v="330"/>
    <n v="2"/>
    <n v="3"/>
    <n v="3000"/>
    <m/>
    <m/>
    <m/>
    <m/>
    <m/>
    <m/>
    <m/>
    <m/>
    <m/>
    <m/>
    <m/>
    <m/>
    <m/>
    <n v="0"/>
    <s v="2020/5"/>
    <s v=""/>
    <x v="1"/>
  </r>
  <r>
    <d v="2020-05-25T00:00:00"/>
    <s v="■SONYブルーレイレコーダー＋外付けHDD　３TB　BDZ-AT950W　１TB　HD－U3 中古　■□001358"/>
    <s v="済"/>
    <x v="0"/>
    <n v="5500"/>
    <n v="2"/>
    <n v="3"/>
    <n v="23000"/>
    <m/>
    <m/>
    <m/>
    <m/>
    <m/>
    <m/>
    <m/>
    <n v="25300"/>
    <n v="1500"/>
    <d v="2020-06-23T00:00:00"/>
    <d v="2020-06-05T00:00:00"/>
    <s v="簡単決済"/>
    <s v="松原和宣"/>
    <n v="26800"/>
    <s v="2020/5"/>
    <s v="2020/6"/>
    <x v="82"/>
  </r>
  <r>
    <d v="2020-05-25T00:00:00"/>
    <s v="ライスブレットクッカー　001359"/>
    <s v="済"/>
    <x v="0"/>
    <n v="3400"/>
    <n v="2"/>
    <n v="3"/>
    <n v="10000"/>
    <m/>
    <m/>
    <m/>
    <m/>
    <m/>
    <m/>
    <m/>
    <n v="11550"/>
    <n v="1500"/>
    <d v="2020-06-23T00:00:00"/>
    <d v="2020-05-29T00:00:00"/>
    <s v="簡単決済"/>
    <s v="岡澤正子"/>
    <n v="13050"/>
    <s v="2020/5"/>
    <s v="2020/5"/>
    <x v="62"/>
  </r>
  <r>
    <d v="2020-05-26T00:00:00"/>
    <s v="■ジャンク　オーディオインターフェイス　MACKIE　ONYX　BlACKJACK　2X2USB　RECORDING　INTERFACE■□001334"/>
    <s v="済"/>
    <x v="10"/>
    <n v="500"/>
    <n v="2"/>
    <n v="3"/>
    <n v="6000"/>
    <m/>
    <m/>
    <m/>
    <m/>
    <m/>
    <m/>
    <m/>
    <n v="6600"/>
    <n v="750"/>
    <d v="2020-06-23T00:00:00"/>
    <d v="2020-05-30T00:00:00"/>
    <s v="簡単決済"/>
    <s v="松岡圭介"/>
    <n v="7350"/>
    <s v="2020/5"/>
    <s v="2020/5"/>
    <x v="62"/>
  </r>
  <r>
    <d v="2020-05-26T00:00:00"/>
    <s v="■ジャンク　アナログディレイ　WAY　HUG　SUPA-PUSS■□001275"/>
    <s v="済"/>
    <x v="10"/>
    <n v="3000"/>
    <n v="2"/>
    <n v="3"/>
    <n v="6000"/>
    <m/>
    <m/>
    <m/>
    <m/>
    <m/>
    <m/>
    <m/>
    <n v="7700"/>
    <n v="750"/>
    <d v="2020-06-23T00:00:00"/>
    <d v="2020-05-27T00:00:00"/>
    <s v="簡単決済"/>
    <s v="山中拓人"/>
    <n v="8450"/>
    <s v="2020/5"/>
    <s v="2020/5"/>
    <x v="170"/>
  </r>
  <r>
    <d v="2020-05-26T00:00:00"/>
    <s v="■ジャンク リズムマシン BOSS DR-770■□001349"/>
    <s v="済"/>
    <x v="10"/>
    <m/>
    <n v="2"/>
    <n v="3"/>
    <n v="6000"/>
    <m/>
    <m/>
    <m/>
    <m/>
    <m/>
    <m/>
    <m/>
    <n v="8525"/>
    <n v="1050"/>
    <d v="2020-07-20T00:00:00"/>
    <d v="2020-06-10T00:00:00"/>
    <s v="簡単決済"/>
    <s v="田中晃夫"/>
    <n v="9575"/>
    <s v="2020/5"/>
    <s v="2020/6"/>
    <x v="124"/>
  </r>
  <r>
    <d v="2020-05-26T00:00:00"/>
    <s v="■jジャンク　ヤマハ　ジェットヘルメット　YJ-20　Sサイズ　55-56cmブラック　スモークシールド　2017年製　中古■□001369_x000a_"/>
    <m/>
    <x v="11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使用 送料無料 コーチ COACH ポーチ コーナージップ リストレット F59389■□001352"/>
    <s v="店売り"/>
    <x v="5"/>
    <n v="550"/>
    <n v="3"/>
    <n v="2"/>
    <n v="3900"/>
    <m/>
    <m/>
    <m/>
    <m/>
    <m/>
    <m/>
    <m/>
    <m/>
    <m/>
    <m/>
    <m/>
    <m/>
    <m/>
    <n v="0"/>
    <s v="2020/5"/>
    <s v=""/>
    <x v="1"/>
  </r>
  <r>
    <d v="2020-05-26T00:00:00"/>
    <s v="■未使用 送料無料 コーチ ポーチ F66052 ヴァ―シティストライプ シグネチャー コーナージップ リストレット チョーク/オレンジ■□001350"/>
    <m/>
    <x v="5"/>
    <n v="1500"/>
    <n v="3"/>
    <n v="2"/>
    <n v="3500"/>
    <m/>
    <m/>
    <m/>
    <m/>
    <m/>
    <m/>
    <m/>
    <m/>
    <m/>
    <m/>
    <m/>
    <m/>
    <m/>
    <n v="0"/>
    <s v="2020/5"/>
    <s v=""/>
    <x v="1"/>
  </r>
  <r>
    <d v="2020-05-26T00:00:00"/>
    <s v="■送料無料　GUCCI　グッチ　メンズ　二つ折り財布　Gロゴ　札入れ　252080　中古■□001341"/>
    <m/>
    <x v="5"/>
    <n v="4000"/>
    <n v="3"/>
    <n v="2"/>
    <n v="13000"/>
    <n v="11000"/>
    <m/>
    <m/>
    <m/>
    <m/>
    <m/>
    <m/>
    <m/>
    <m/>
    <m/>
    <m/>
    <m/>
    <m/>
    <n v="0"/>
    <s v="2020/5"/>
    <s v=""/>
    <x v="1"/>
  </r>
  <r>
    <d v="2020-05-26T00:00:00"/>
    <s v="■任天堂　スイッチライト　HDH-S-YAZAA　ソフトカバー付き　イエロー　2019年式　中古■□001329"/>
    <s v="店売り"/>
    <x v="1"/>
    <n v="17600"/>
    <n v="3"/>
    <n v="2"/>
    <n v="25000"/>
    <m/>
    <m/>
    <m/>
    <m/>
    <m/>
    <m/>
    <m/>
    <m/>
    <m/>
    <m/>
    <m/>
    <m/>
    <m/>
    <n v="0"/>
    <s v="2020/5"/>
    <s v=""/>
    <x v="1"/>
  </r>
  <r>
    <d v="2020-05-26T00:00:00"/>
    <s v="■docomo　ドコモ　スマートフォン　サムスン　Galaxy　SC-03L　ホワイト　利用制限〇　中古美品■□001324_x000a_"/>
    <s v="済"/>
    <x v="2"/>
    <n v="25000"/>
    <n v="3"/>
    <n v="2"/>
    <n v="47000"/>
    <m/>
    <m/>
    <m/>
    <m/>
    <m/>
    <m/>
    <m/>
    <n v="51700"/>
    <n v="750"/>
    <d v="2020-06-23T00:00:00"/>
    <d v="2020-05-30T00:00:00"/>
    <s v="簡単決済"/>
    <s v="山田登志雄"/>
    <n v="52450"/>
    <s v="2020/5"/>
    <s v="2020/5"/>
    <x v="62"/>
  </r>
  <r>
    <d v="2020-05-27T00:00:00"/>
    <s v="■ファットバイク　サーリー SURLY　M7010914　カスタム　・フレームSURLY4130　・サドルBROOKS　FLYER　・ブレーキSHMANO　中古■□001379"/>
    <s v="済"/>
    <x v="6"/>
    <n v="38500"/>
    <n v="3"/>
    <n v="2"/>
    <n v="80000"/>
    <m/>
    <m/>
    <m/>
    <m/>
    <m/>
    <m/>
    <m/>
    <n v="89100"/>
    <n v="23705"/>
    <d v="2020-07-20T00:00:00"/>
    <d v="2020-06-01T00:00:00"/>
    <s v="簡単決済"/>
    <s v="半田和也"/>
    <n v="112805"/>
    <s v="2020/5"/>
    <s v="2020/6"/>
    <x v="59"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x v="1"/>
  </r>
  <r>
    <d v="2020-05-26T00:00:00"/>
    <s v="■鈴　9連　中古■□001265"/>
    <m/>
    <x v="7"/>
    <m/>
    <n v="3"/>
    <n v="2"/>
    <n v="5500"/>
    <m/>
    <m/>
    <m/>
    <m/>
    <m/>
    <m/>
    <m/>
    <m/>
    <m/>
    <m/>
    <m/>
    <m/>
    <m/>
    <n v="0"/>
    <s v="2020/5"/>
    <s v=""/>
    <x v="1"/>
  </r>
  <r>
    <d v="2020-05-27T00:00:00"/>
    <s v="■スナップオン　Snap-On　コンビネーションレンチ　フランクドライブプラス　21mm　SOEXM21　中古■□001281"/>
    <s v="済"/>
    <x v="8"/>
    <m/>
    <n v="3"/>
    <n v="2"/>
    <n v="5000"/>
    <m/>
    <m/>
    <m/>
    <m/>
    <m/>
    <m/>
    <m/>
    <n v="5500"/>
    <n v="520"/>
    <d v="2020-07-20T00:00:00"/>
    <d v="2020-06-02T00:00:00"/>
    <s v="簡単決済"/>
    <s v="松本祐樹"/>
    <n v="6020"/>
    <s v="2020/5"/>
    <s v="2020/6"/>
    <x v="58"/>
  </r>
  <r>
    <d v="2020-05-27T00:00:00"/>
    <s v="■リョービ　RYOBI　キワ切りカッタ　KW-300D　中古■□001286"/>
    <s v="済"/>
    <x v="8"/>
    <n v="1500"/>
    <n v="3"/>
    <n v="2"/>
    <n v="7500"/>
    <m/>
    <m/>
    <m/>
    <m/>
    <m/>
    <m/>
    <m/>
    <n v="8250"/>
    <n v="1300"/>
    <d v="2020-06-23T00:00:00"/>
    <d v="2020-05-31T00:00:00"/>
    <s v="簡単決済"/>
    <s v="麻生正樹"/>
    <n v="9550"/>
    <s v="2020/5"/>
    <s v="2020/5"/>
    <x v="62"/>
  </r>
  <r>
    <d v="2020-05-26T00:00:00"/>
    <s v="■ミルフォース タクティカルベスト サバゲー用ベスト 装備 中古■□001371"/>
    <m/>
    <x v="1"/>
    <n v="500"/>
    <n v="2"/>
    <n v="3"/>
    <n v="5000"/>
    <m/>
    <m/>
    <m/>
    <m/>
    <m/>
    <m/>
    <m/>
    <m/>
    <m/>
    <m/>
    <m/>
    <m/>
    <m/>
    <n v="0"/>
    <s v="2020/5"/>
    <s v=""/>
    <x v="1"/>
  </r>
  <r>
    <d v="2020-05-26T00:00:00"/>
    <s v="■HYAKUICHI 08 クォーツ クロノグラフ 腕時計 ヒャクイチ メンズ 中古■□001321"/>
    <m/>
    <x v="3"/>
    <n v="2500"/>
    <n v="2"/>
    <n v="3"/>
    <n v="11000"/>
    <m/>
    <m/>
    <m/>
    <m/>
    <m/>
    <m/>
    <m/>
    <m/>
    <m/>
    <m/>
    <m/>
    <m/>
    <m/>
    <n v="0"/>
    <s v="2020/5"/>
    <s v=""/>
    <x v="1"/>
  </r>
  <r>
    <d v="2020-05-26T00:00:00"/>
    <s v="■GUIONNET フライトタイマー ギオネ 腕時計 クォーツ クロノグラフ メンズ 中古■□001357"/>
    <m/>
    <x v="3"/>
    <n v="33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テレビボード ホワイト 幅90cm テレビ台 インテリア 中古■□001372"/>
    <s v="店売り"/>
    <x v="12"/>
    <n v="2000"/>
    <n v="2"/>
    <n v="3"/>
    <n v="7000"/>
    <m/>
    <m/>
    <m/>
    <m/>
    <m/>
    <m/>
    <m/>
    <m/>
    <m/>
    <m/>
    <m/>
    <m/>
    <m/>
    <n v="0"/>
    <s v="2020/5"/>
    <s v=""/>
    <x v="1"/>
  </r>
  <r>
    <d v="2020-05-26T00:00:00"/>
    <s v="■未開封品 テスコム TF1100 フットマッサージャー■□001364"/>
    <s v="済"/>
    <x v="0"/>
    <n v="3300"/>
    <n v="2"/>
    <n v="3"/>
    <n v="9000"/>
    <m/>
    <m/>
    <m/>
    <m/>
    <m/>
    <m/>
    <m/>
    <n v="9900"/>
    <n v="1500"/>
    <d v="2020-06-23T00:00:00"/>
    <d v="2020-06-05T00:00:00"/>
    <s v="簡単決済"/>
    <s v="岩崎妙子様"/>
    <n v="11400"/>
    <s v="2020/5"/>
    <s v="2020/6"/>
    <x v="76"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x v="1"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x v="1"/>
  </r>
  <r>
    <d v="2020-05-28T00:00:00"/>
    <s v="■ジャンク　エアハンマー　コンクリートブレーカー　引き取り限定■□001366"/>
    <s v="済"/>
    <x v="8"/>
    <n v="3000"/>
    <n v="2"/>
    <n v="3"/>
    <n v="13800"/>
    <m/>
    <m/>
    <m/>
    <m/>
    <m/>
    <m/>
    <m/>
    <n v="15180"/>
    <n v="0"/>
    <d v="2020-08-21T00:00:00"/>
    <d v="2020-07-04T00:00:00"/>
    <s v="簡単決済"/>
    <s v="渋谷解体工業"/>
    <n v="15180"/>
    <s v="2020/5"/>
    <s v="2020/7"/>
    <x v="96"/>
  </r>
  <r>
    <d v="2020-05-28T00:00:00"/>
    <s v="■ジャンク TOYO　CA7A　エアハンマー コンクリートブレーカー 引き取り限定■□001309"/>
    <m/>
    <x v="8"/>
    <m/>
    <n v="2"/>
    <n v="3"/>
    <n v="3500"/>
    <m/>
    <m/>
    <m/>
    <m/>
    <m/>
    <m/>
    <m/>
    <m/>
    <m/>
    <m/>
    <m/>
    <m/>
    <m/>
    <n v="0"/>
    <s v="2020/5"/>
    <s v=""/>
    <x v="1"/>
  </r>
  <r>
    <d v="2020-05-28T00:00:00"/>
    <s v="■ジャンク エアハンマー コンクリートブレーカー 引き取り限定■□001308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ジャンク エアハンマー コンクリートブレーカー 引き取り限定■□001307"/>
    <s v="済"/>
    <x v="8"/>
    <m/>
    <n v="2"/>
    <n v="3"/>
    <n v="4500"/>
    <m/>
    <m/>
    <m/>
    <m/>
    <m/>
    <m/>
    <m/>
    <n v="4950"/>
    <n v="0"/>
    <d v="2020-08-21T00:00:00"/>
    <d v="2020-07-04T00:00:00"/>
    <s v="簡単決済"/>
    <s v="渋谷解体工業"/>
    <n v="4950"/>
    <s v="2020/5"/>
    <s v="2020/7"/>
    <x v="96"/>
  </r>
  <r>
    <d v="2020-05-28T00:00:00"/>
    <s v="■RIDGEWAY BY KELTY ダッチオーブンセット キャンプ アウトドア 未使用■□001345"/>
    <s v="済"/>
    <x v="6"/>
    <n v="0"/>
    <n v="2"/>
    <n v="3"/>
    <n v="8000"/>
    <n v="7500"/>
    <m/>
    <m/>
    <m/>
    <m/>
    <m/>
    <m/>
    <n v="8250"/>
    <n v="1500"/>
    <d v="2020-08-21T00:00:00"/>
    <d v="2020-07-17T00:00:00"/>
    <s v="簡単決済"/>
    <s v="佐々木祐介"/>
    <n v="9750"/>
    <s v="2020/5"/>
    <s v="2020/7"/>
    <x v="47"/>
  </r>
  <r>
    <d v="2020-05-28T00:00:00"/>
    <s v="■CAINZ ワイドキャビネット ノルマーレ 食器棚 カインズ 未使用■□001376"/>
    <s v="店売り"/>
    <x v="7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28T00:00:00"/>
    <s v="■サイドテーブル 丸テーブル アンティーク調 木製 インテリア 中古■□001296"/>
    <s v="店売り"/>
    <x v="12"/>
    <n v="0"/>
    <n v="2"/>
    <n v="3"/>
    <n v="5000"/>
    <m/>
    <m/>
    <m/>
    <m/>
    <m/>
    <m/>
    <m/>
    <m/>
    <m/>
    <m/>
    <m/>
    <m/>
    <m/>
    <n v="0"/>
    <s v="2020/5"/>
    <s v=""/>
    <x v="1"/>
  </r>
  <r>
    <d v="2020-05-28T00:00:00"/>
    <s v="■コンソールテーブル 天然木 インテリア 家具 中古■□001320"/>
    <m/>
    <x v="12"/>
    <n v="500"/>
    <n v="2"/>
    <n v="3"/>
    <n v="10000"/>
    <m/>
    <m/>
    <m/>
    <m/>
    <m/>
    <m/>
    <m/>
    <m/>
    <m/>
    <m/>
    <m/>
    <m/>
    <m/>
    <n v="0"/>
    <s v="2020/5"/>
    <s v=""/>
    <x v="1"/>
  </r>
  <r>
    <d v="2020-05-28T00:00:00"/>
    <s v="■最後の晩餐 ジグソーパズル 1000P 額付き 中古■□001295"/>
    <s v="店売り"/>
    <x v="1"/>
    <n v="0"/>
    <n v="2"/>
    <n v="3"/>
    <n v="2000"/>
    <m/>
    <m/>
    <m/>
    <m/>
    <m/>
    <m/>
    <m/>
    <m/>
    <m/>
    <m/>
    <m/>
    <m/>
    <m/>
    <n v="0"/>
    <s v="2020/5"/>
    <s v=""/>
    <x v="1"/>
  </r>
  <r>
    <d v="2020-05-28T00:00:00"/>
    <s v="■フラッシュ脱毛器 ケノン Ver.4.1 NIPL-2080 エムテック Ke-non 家庭用脱毛器 中古■□001354"/>
    <s v="済"/>
    <x v="9"/>
    <n v="10000"/>
    <n v="2"/>
    <n v="3"/>
    <n v="29800"/>
    <n v="27000"/>
    <m/>
    <m/>
    <m/>
    <m/>
    <m/>
    <m/>
    <n v="31350"/>
    <n v="1300"/>
    <d v="2020-07-20T00:00:00"/>
    <d v="2020-06-23T00:00:00"/>
    <s v="簡単決済"/>
    <s v="谷下真依子"/>
    <n v="32650"/>
    <s v="2020/5"/>
    <s v="2020/6"/>
    <x v="60"/>
  </r>
  <r>
    <d v="2020-05-28T00:00:00"/>
    <s v="■未使用 松坂大輔 ZIPPO レッドソックス ジッポ■□001292"/>
    <m/>
    <x v="4"/>
    <n v="2200"/>
    <n v="2"/>
    <n v="3"/>
    <n v="8500"/>
    <m/>
    <m/>
    <m/>
    <m/>
    <m/>
    <m/>
    <m/>
    <m/>
    <m/>
    <m/>
    <m/>
    <m/>
    <m/>
    <n v="0"/>
    <s v="2020/5"/>
    <s v=""/>
    <x v="1"/>
  </r>
  <r>
    <d v="2020-05-28T00:00:00"/>
    <s v="■Ray-Ban ウェイファーラー RB2140-F 902 54□18 サングラス レイバン 中古■□001283"/>
    <s v="店売り"/>
    <x v="3"/>
    <n v="3000"/>
    <n v="2"/>
    <n v="3"/>
    <n v="9500"/>
    <m/>
    <m/>
    <m/>
    <m/>
    <m/>
    <m/>
    <m/>
    <m/>
    <m/>
    <m/>
    <m/>
    <m/>
    <m/>
    <n v="0"/>
    <s v="2020/5"/>
    <s v=""/>
    <x v="1"/>
  </r>
  <r>
    <d v="2020-05-28T00:00:00"/>
    <s v="■GUCCI Gリング 14号 グッチ Gマーク Gロゴ 中古■□001325"/>
    <s v="済"/>
    <x v="5"/>
    <n v="2000"/>
    <n v="2"/>
    <n v="3"/>
    <n v="6500"/>
    <m/>
    <m/>
    <m/>
    <m/>
    <m/>
    <m/>
    <m/>
    <n v="7150"/>
    <n v="0"/>
    <d v="2020-07-20T00:00:00"/>
    <d v="2020-06-04T00:00:00"/>
    <s v="簡単決済"/>
    <s v="藤古浩平"/>
    <n v="7150"/>
    <s v="2020/5"/>
    <s v="2020/6"/>
    <x v="79"/>
  </r>
  <r>
    <d v="2020-05-28T00:00:00"/>
    <s v="■有田焼 白巳 白ヘビ 置物 縁起物 金運 中古■□001310"/>
    <m/>
    <x v="4"/>
    <m/>
    <n v="2"/>
    <n v="3"/>
    <n v="10000"/>
    <m/>
    <m/>
    <m/>
    <m/>
    <m/>
    <m/>
    <m/>
    <m/>
    <m/>
    <m/>
    <m/>
    <m/>
    <m/>
    <n v="0"/>
    <s v="2020/5"/>
    <s v=""/>
    <x v="1"/>
  </r>
  <r>
    <d v="2020-05-29T00:00:00"/>
    <s v="■Louis Vuitton トゥルース・トワレット28 ポーチ M47522 セカンドバッグ ルイヴィトン 中古■□001282"/>
    <s v="済"/>
    <x v="5"/>
    <n v="1500"/>
    <n v="2"/>
    <n v="3"/>
    <n v="9500"/>
    <m/>
    <m/>
    <m/>
    <m/>
    <m/>
    <m/>
    <m/>
    <n v="11000"/>
    <n v="1050"/>
    <d v="2020-07-20T00:00:00"/>
    <d v="2020-06-02T00:00:00"/>
    <s v="簡単決済"/>
    <s v="佐藤一郎"/>
    <n v="12050"/>
    <s v="2020/5"/>
    <s v="2020/6"/>
    <x v="62"/>
  </r>
  <r>
    <d v="2020-05-29T00:00:00"/>
    <s v="■ルイヴィトン トゥルース・トワレット23 M47524 ポーチ Louis Vuitton モノグラム 中古■□001323"/>
    <s v="店売り"/>
    <x v="5"/>
    <n v="2000"/>
    <n v="2"/>
    <n v="3"/>
    <n v="12000"/>
    <m/>
    <m/>
    <m/>
    <m/>
    <m/>
    <m/>
    <m/>
    <m/>
    <m/>
    <m/>
    <m/>
    <m/>
    <m/>
    <n v="0"/>
    <s v="2020/5"/>
    <s v=""/>
    <x v="1"/>
  </r>
  <r>
    <d v="2020-05-29T00:00:00"/>
    <s v="■ライオン 置物 2体セット 金 インテリア 中古■□001361"/>
    <s v="店売り"/>
    <x v="7"/>
    <n v="1000"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　ペプシマン　ウルトラフリーポーズフィギュア　スノーボードペプシマン2体セット　ブルー　シルバー■□001302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未開封 スノーボードペプシマン2体セット ウルトラフリーポーズフィギュア ブルー シルバー■□001373"/>
    <m/>
    <x v="1"/>
    <m/>
    <n v="2"/>
    <n v="3"/>
    <n v="6000"/>
    <m/>
    <m/>
    <m/>
    <m/>
    <m/>
    <m/>
    <m/>
    <m/>
    <m/>
    <m/>
    <m/>
    <m/>
    <m/>
    <n v="0"/>
    <s v="2020/5"/>
    <s v=""/>
    <x v="1"/>
  </r>
  <r>
    <d v="2020-05-29T00:00:00"/>
    <s v="■ジャンク　TAMIYA　TNX　TGM-03　1/8　エンジン　RC4X4　パーツなど多数あり■□001268"/>
    <s v="済"/>
    <x v="1"/>
    <n v="1100"/>
    <n v="2"/>
    <n v="3"/>
    <n v="15000"/>
    <m/>
    <m/>
    <m/>
    <m/>
    <m/>
    <m/>
    <m/>
    <n v="16500"/>
    <n v="4000"/>
    <d v="2020-07-20T00:00:00"/>
    <d v="2020-06-06T00:00:00"/>
    <s v="簡単決済"/>
    <s v="山本学"/>
    <n v="20500"/>
    <s v="2020/5"/>
    <s v="2020/6"/>
    <x v="72"/>
  </r>
  <r>
    <d v="2020-05-30T00:00:00"/>
    <s v="■未使用　リョービ　RYOBI　替刃　360mm　ヘッジトリマ　HT-360用　コードNo673 0171■□001304"/>
    <m/>
    <x v="8"/>
    <m/>
    <n v="3"/>
    <n v="2"/>
    <n v="2980"/>
    <m/>
    <m/>
    <m/>
    <m/>
    <m/>
    <m/>
    <m/>
    <m/>
    <m/>
    <m/>
    <m/>
    <m/>
    <m/>
    <n v="0"/>
    <s v="2020/5"/>
    <s v=""/>
    <x v="1"/>
  </r>
  <r>
    <d v="2020-05-30T00:00:00"/>
    <s v="■東京ディズニーリゾート　ギフトパスポート　大人　2枚　有効期限2020.11.27■□S001347"/>
    <s v="店売り"/>
    <x v="13"/>
    <m/>
    <n v="3"/>
    <n v="2"/>
    <n v="15000"/>
    <m/>
    <m/>
    <m/>
    <m/>
    <m/>
    <m/>
    <m/>
    <m/>
    <m/>
    <m/>
    <m/>
    <m/>
    <m/>
    <n v="0"/>
    <s v="2020/5"/>
    <s v=""/>
    <x v="1"/>
  </r>
  <r>
    <d v="2020-05-30T00:00:00"/>
    <s v="■ジャンク　オリンパス　OLYMPUS　フィルムカメラ　OM-1　レンズ：OM-SYSTEM　F.ZUIKO　AUTO-S　1:1.8　f=50mm■□001273"/>
    <s v="済"/>
    <x v="2"/>
    <n v="700"/>
    <n v="3"/>
    <n v="2"/>
    <n v="5980"/>
    <m/>
    <m/>
    <m/>
    <m/>
    <m/>
    <m/>
    <m/>
    <n v="7590"/>
    <n v="750"/>
    <d v="2020-07-20T00:00:00"/>
    <d v="2020-06-04T00:00:00"/>
    <s v="簡単決済"/>
    <s v="JRK（E）モウエキ"/>
    <n v="8340"/>
    <s v="2020/5"/>
    <s v="2020/6"/>
    <x v="59"/>
  </r>
  <r>
    <d v="2020-05-30T00:00:00"/>
    <s v="■山岡金属工業 シルクルーム サイフォンセット ・3口コンロ LPガス用 ・フラスコ5個 ・ロート4個 ・ポット1個付き 中古■□001365"/>
    <m/>
    <x v="14"/>
    <n v="3000"/>
    <n v="3"/>
    <n v="2"/>
    <n v="30000"/>
    <m/>
    <m/>
    <m/>
    <m/>
    <m/>
    <m/>
    <m/>
    <m/>
    <m/>
    <m/>
    <m/>
    <m/>
    <m/>
    <n v="0"/>
    <s v="2020/5"/>
    <s v=""/>
    <x v="1"/>
  </r>
  <r>
    <d v="2020-05-30T00:00:00"/>
    <s v="■コロナ　CORONA　冷風・衣類乾燥除湿機　CDM-F1019　どこでもクーラー　中古■□001314"/>
    <s v="店売り"/>
    <x v="0"/>
    <n v="5500"/>
    <n v="3"/>
    <n v="2"/>
    <n v="19000"/>
    <m/>
    <m/>
    <m/>
    <m/>
    <m/>
    <m/>
    <m/>
    <m/>
    <m/>
    <m/>
    <m/>
    <m/>
    <m/>
    <n v="0"/>
    <s v="2020/5"/>
    <s v=""/>
    <x v="1"/>
  </r>
  <r>
    <d v="2020-05-30T00:00:00"/>
    <s v="■LEICA　SOFORT　ライカ　ゾフィート　チェキ　ブラック　フィルム(未使用)付き　実写未確認の為ジャンク扱い品■□001356"/>
    <s v="済"/>
    <x v="2"/>
    <m/>
    <n v="3"/>
    <n v="2"/>
    <n v="19800"/>
    <m/>
    <m/>
    <m/>
    <m/>
    <m/>
    <m/>
    <m/>
    <n v="21780"/>
    <n v="750"/>
    <d v="2020-06-23T00:00:00"/>
    <d v="2020-06-03T00:00:00"/>
    <s v="簡単決済"/>
    <s v="楢原れい"/>
    <n v="22530"/>
    <s v="2020/5"/>
    <s v="2020/6"/>
    <x v="62"/>
  </r>
  <r>
    <d v="2020-05-30T00:00:00"/>
    <s v="■プラダ　PRADA　二つ折り財布　2MO738　美品■□001289"/>
    <s v="店売り"/>
    <x v="5"/>
    <n v="20000"/>
    <n v="3"/>
    <n v="2"/>
    <n v="27000"/>
    <m/>
    <m/>
    <m/>
    <m/>
    <m/>
    <m/>
    <m/>
    <m/>
    <m/>
    <m/>
    <m/>
    <m/>
    <m/>
    <n v="0"/>
    <s v="2020/5"/>
    <s v=""/>
    <x v="1"/>
  </r>
  <r>
    <d v="2020-05-30T00:00:00"/>
    <s v="■東京マルイ　コルトガバメント　M1911A1　ガスブローバック　対象年齢18歳以上　中古■□001326"/>
    <s v="済"/>
    <x v="1"/>
    <n v="3500"/>
    <n v="3"/>
    <n v="2"/>
    <n v="7980"/>
    <m/>
    <m/>
    <m/>
    <m/>
    <m/>
    <m/>
    <m/>
    <n v="8778"/>
    <n v="750"/>
    <d v="2020-06-23T00:00:00"/>
    <d v="2020-06-03T00:00:00"/>
    <s v="簡単決済"/>
    <s v="西谷信哉"/>
    <n v="9528"/>
    <s v="2020/5"/>
    <s v="2020/6"/>
    <x v="62"/>
  </r>
  <r>
    <d v="2020-05-31T00:00:00"/>
    <s v="■テレビボード 幅176cm ロータイプ ニトリ テレビ台 ホワイト 中古■□S001315"/>
    <s v="店売り"/>
    <x v="12"/>
    <n v="3000"/>
    <n v="2"/>
    <n v="3"/>
    <n v="11000"/>
    <m/>
    <m/>
    <m/>
    <m/>
    <m/>
    <m/>
    <m/>
    <m/>
    <m/>
    <m/>
    <m/>
    <m/>
    <m/>
    <n v="0"/>
    <s v="2020/5"/>
    <s v=""/>
    <x v="1"/>
  </r>
  <r>
    <d v="2020-05-31T00:00:00"/>
    <s v="■収納ボード テレビ台 収納台 多用途 ニトリ 中古■□001374"/>
    <s v="店売り"/>
    <x v="12"/>
    <n v="1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飾り棚 キャスター付 ディスプレイラック 多目的棚 オープンシェルフ 中古■□001303"/>
    <s v="店売り"/>
    <x v="12"/>
    <n v="500"/>
    <n v="2"/>
    <n v="3"/>
    <n v="7000"/>
    <m/>
    <m/>
    <m/>
    <m/>
    <m/>
    <m/>
    <m/>
    <m/>
    <m/>
    <m/>
    <m/>
    <m/>
    <m/>
    <n v="0"/>
    <s v="2020/5"/>
    <s v=""/>
    <x v="1"/>
  </r>
  <r>
    <d v="2020-05-31T00:00:00"/>
    <s v="■未使用 マジックブレットベーシック ショップジャパン■□001285"/>
    <s v="済"/>
    <x v="0"/>
    <n v="500"/>
    <n v="2"/>
    <n v="3"/>
    <n v="5800"/>
    <m/>
    <m/>
    <m/>
    <m/>
    <m/>
    <m/>
    <m/>
    <n v="6380"/>
    <n v="1300"/>
    <d v="2020-07-20T00:00:00"/>
    <d v="2020-06-21T00:00:00"/>
    <s v="簡単決済"/>
    <s v="中村由美"/>
    <n v="7680"/>
    <s v="2020/5"/>
    <s v="2020/6"/>
    <x v="77"/>
  </r>
  <r>
    <d v="2020-05-31T00:00:00"/>
    <s v="■未使用 PRADA 長財布 1ML506 サフィアーノレザー ラウンドファスナー 黒 プラダ■□001457"/>
    <m/>
    <x v="5"/>
    <n v="28000"/>
    <n v="2"/>
    <n v="3"/>
    <n v="40000"/>
    <m/>
    <m/>
    <m/>
    <m/>
    <m/>
    <m/>
    <m/>
    <m/>
    <m/>
    <m/>
    <m/>
    <m/>
    <m/>
    <n v="0"/>
    <s v="2020/5"/>
    <s v=""/>
    <x v="1"/>
  </r>
  <r>
    <d v="2020-05-31T00:00:00"/>
    <s v="■美品 深川製磁 花ひょうたん 取皿揃 5枚 有田焼■□001493"/>
    <m/>
    <x v="7"/>
    <m/>
    <n v="2"/>
    <n v="3"/>
    <n v="5800"/>
    <m/>
    <m/>
    <m/>
    <m/>
    <m/>
    <m/>
    <m/>
    <m/>
    <m/>
    <m/>
    <m/>
    <m/>
    <m/>
    <n v="0"/>
    <s v="2020/5"/>
    <s v=""/>
    <x v="1"/>
  </r>
  <r>
    <d v="2020-05-31T00:00:00"/>
    <s v="■深川製磁 六歌仙 茶托付仙茶碗揃 5客 有田焼 中古美品■□001497"/>
    <m/>
    <x v="7"/>
    <m/>
    <n v="2"/>
    <n v="3"/>
    <n v="4300"/>
    <m/>
    <m/>
    <m/>
    <m/>
    <m/>
    <m/>
    <m/>
    <m/>
    <m/>
    <m/>
    <m/>
    <m/>
    <m/>
    <n v="0"/>
    <s v="2020/5"/>
    <s v=""/>
    <x v="1"/>
  </r>
  <r>
    <d v="2020-05-31T00:00:00"/>
    <s v="■肥前 黒牟田焼 丸田正美 角瓶 陶芸 骨董 中古■□001492"/>
    <m/>
    <x v="4"/>
    <m/>
    <n v="2"/>
    <n v="3"/>
    <n v="9000"/>
    <m/>
    <m/>
    <m/>
    <m/>
    <m/>
    <m/>
    <m/>
    <m/>
    <m/>
    <m/>
    <m/>
    <m/>
    <m/>
    <n v="0"/>
    <s v="2020/5"/>
    <s v=""/>
    <x v="1"/>
  </r>
  <r>
    <d v="2020-05-31T00:00:00"/>
    <s v="■S&amp;T　タボール21　5.56mm　電動ガン　バッテリー無し　対象年齢18歳以上　中古■□001338"/>
    <s v="済"/>
    <x v="1"/>
    <n v="5000"/>
    <n v="3"/>
    <n v="2"/>
    <n v="9800"/>
    <m/>
    <m/>
    <m/>
    <m/>
    <m/>
    <m/>
    <m/>
    <n v="10780"/>
    <n v="1500"/>
    <d v="2020-07-20T00:00:00"/>
    <d v="2020-06-04T00:00:00"/>
    <s v="簡単決済"/>
    <s v="毛利正明"/>
    <n v="12280"/>
    <s v="2020/5"/>
    <s v="2020/6"/>
    <x v="62"/>
  </r>
  <r>
    <d v="2020-05-31T00:00:00"/>
    <s v="■東京マルイ　L96　ボルトアクション　エアーライフル　ブラック　対象年齢18歳以上　中古■□S001269"/>
    <s v="済"/>
    <x v="1"/>
    <n v="12500"/>
    <n v="3"/>
    <n v="2"/>
    <n v="25800"/>
    <m/>
    <m/>
    <m/>
    <m/>
    <m/>
    <m/>
    <m/>
    <n v="28380"/>
    <n v="4180"/>
    <d v="2020-07-20T00:00:00"/>
    <d v="2020-06-11T00:00:00"/>
    <s v="簡単決済"/>
    <s v="稲員直人"/>
    <n v="32560"/>
    <s v="2020/5"/>
    <s v="2020/6"/>
    <x v="82"/>
  </r>
  <r>
    <d v="2020-05-31T00:00:00"/>
    <s v="■現状品　ラジコンカー　HPI　コントローラー無し　部品取り　中古■□001500_x000a_"/>
    <s v="済"/>
    <x v="1"/>
    <n v="5500"/>
    <n v="3"/>
    <n v="2"/>
    <n v="10000"/>
    <m/>
    <m/>
    <m/>
    <m/>
    <m/>
    <m/>
    <m/>
    <n v="11000"/>
    <n v="1500"/>
    <d v="2020-07-20T00:00:00"/>
    <d v="2020-06-06T00:00:00"/>
    <s v="簡単決済"/>
    <s v="黒崎崇"/>
    <n v="12500"/>
    <s v="2020/5"/>
    <s v="2020/6"/>
    <x v="58"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271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未使用 マキタ 切断砥石 125mm Z60T-BF 両面補強 10枚 A-59564■□001389"/>
    <s v="店売り"/>
    <x v="8"/>
    <m/>
    <n v="3"/>
    <n v="2"/>
    <n v="2300"/>
    <m/>
    <m/>
    <m/>
    <m/>
    <m/>
    <m/>
    <m/>
    <m/>
    <m/>
    <m/>
    <m/>
    <m/>
    <m/>
    <n v="0"/>
    <s v="2020/5"/>
    <s v=""/>
    <x v="1"/>
  </r>
  <r>
    <d v="2020-05-31T00:00:00"/>
    <s v="■マキタ　充電式　ペンインパクトドライバ　TD020D　7.2V　中古■□001419_x000a_"/>
    <s v="店売り"/>
    <x v="8"/>
    <n v="1650"/>
    <n v="3"/>
    <n v="2"/>
    <n v="7300"/>
    <m/>
    <m/>
    <m/>
    <m/>
    <m/>
    <m/>
    <m/>
    <m/>
    <m/>
    <m/>
    <m/>
    <m/>
    <m/>
    <n v="0"/>
    <s v="2020/5"/>
    <s v=""/>
    <x v="1"/>
  </r>
  <r>
    <d v="2020-05-31T00:00:00"/>
    <s v="■ルイヴィトン　LOUIS　VUITTON　キーリング　M67916　ｱﾝｼｬｯﾍﾟﾀﾞミエグラフィット　中古■□001414"/>
    <m/>
    <x v="5"/>
    <n v="4000"/>
    <n v="3"/>
    <n v="2"/>
    <n v="12800"/>
    <n v="10000"/>
    <m/>
    <m/>
    <m/>
    <m/>
    <m/>
    <m/>
    <m/>
    <m/>
    <m/>
    <m/>
    <m/>
    <m/>
    <n v="0"/>
    <s v="2020/5"/>
    <s v=""/>
    <x v="1"/>
  </r>
  <r>
    <d v="2020-06-02T00:00:00"/>
    <s v="■ジャンク　マルチトラックレコーダー　TASCAM　DP-02　2IN　8TR　CD-RW　通電確認のみ　キャリングケース付き■□001403"/>
    <s v="済"/>
    <x v="10"/>
    <n v="1000"/>
    <n v="2"/>
    <n v="3"/>
    <n v="6000"/>
    <m/>
    <m/>
    <m/>
    <m/>
    <m/>
    <m/>
    <m/>
    <n v="6600"/>
    <n v="1500"/>
    <d v="2020-08-21T00:00:00"/>
    <d v="2020-07-29T00:00:00"/>
    <s v="簡単決済"/>
    <s v="松岡たかひろ"/>
    <n v="8100"/>
    <s v="2020/6"/>
    <s v="2020/7"/>
    <x v="169"/>
  </r>
  <r>
    <d v="2020-06-02T00:00:00"/>
    <s v="■電気溶接機　マキタ　Y152　60Hz　現状品　中古　引き取り又は運送会社の手配をお願いします■■□001495"/>
    <m/>
    <x v="8"/>
    <n v="0"/>
    <n v="2"/>
    <n v="3"/>
    <n v="29000"/>
    <m/>
    <m/>
    <m/>
    <m/>
    <m/>
    <m/>
    <m/>
    <m/>
    <m/>
    <m/>
    <m/>
    <m/>
    <m/>
    <n v="0"/>
    <s v="2020/6"/>
    <s v=""/>
    <x v="1"/>
  </r>
  <r>
    <d v="2020-06-02T00:00:00"/>
    <s v="■携帯発電機　ヤマハ　EF9H　100V　60Hz　850VA　ガソリン　中古■□001440_x000a_"/>
    <s v="店売り"/>
    <x v="8"/>
    <n v="3000"/>
    <n v="2"/>
    <n v="3"/>
    <n v="30000"/>
    <m/>
    <m/>
    <m/>
    <m/>
    <m/>
    <m/>
    <m/>
    <m/>
    <m/>
    <m/>
    <m/>
    <m/>
    <m/>
    <n v="0"/>
    <s v="2020/6"/>
    <s v=""/>
    <x v="1"/>
  </r>
  <r>
    <d v="2020-06-02T00:00:00"/>
    <s v="■中古美品　入門用トランペット　ミュート付き　リチャード　■□001437"/>
    <m/>
    <x v="10"/>
    <m/>
    <n v="2"/>
    <n v="3"/>
    <n v="25000"/>
    <n v="22000"/>
    <m/>
    <m/>
    <m/>
    <m/>
    <m/>
    <m/>
    <m/>
    <m/>
    <m/>
    <m/>
    <m/>
    <m/>
    <n v="0"/>
    <s v="2020/6"/>
    <s v=""/>
    <x v="1"/>
  </r>
  <r>
    <d v="2020-06-02T00:00:00"/>
    <s v="■アンティーク調　棚　6段　引き出し　木製　中古■□S001436"/>
    <s v="済"/>
    <x v="12"/>
    <n v="500"/>
    <n v="2"/>
    <n v="3"/>
    <n v="20000"/>
    <m/>
    <m/>
    <m/>
    <m/>
    <m/>
    <m/>
    <m/>
    <n v="22000"/>
    <n v="11775"/>
    <d v="2020-07-20T00:00:00"/>
    <d v="2020-06-08T00:00:00"/>
    <s v="簡単決済"/>
    <s v="原澤淳"/>
    <n v="33775"/>
    <s v="2020/6"/>
    <s v="2020/6"/>
    <x v="58"/>
  </r>
  <r>
    <d v="2020-06-02T00:00:00"/>
    <s v="■VICTOR MiniDV ディジタルビデオカメラ OP多数 GR-DVF305K バッテリ2本 三脚 ビデオプリンタ GV-DT7 新品MiniDVテープ8本新品■□001427"/>
    <m/>
    <x v="0"/>
    <m/>
    <n v="2"/>
    <n v="3"/>
    <n v="8000"/>
    <m/>
    <m/>
    <m/>
    <m/>
    <m/>
    <m/>
    <m/>
    <m/>
    <m/>
    <m/>
    <m/>
    <m/>
    <m/>
    <n v="0"/>
    <s v="2020/6"/>
    <s v=""/>
    <x v="1"/>
  </r>
  <r>
    <d v="2020-06-02T00:00:00"/>
    <s v="■未使用　TOTO　洗濯機用防水トレイ　PWY1W　穴なしタイプ　58×58cmサイズ用■□001434"/>
    <m/>
    <x v="7"/>
    <m/>
    <n v="3"/>
    <n v="2"/>
    <n v="2200"/>
    <m/>
    <m/>
    <m/>
    <m/>
    <m/>
    <m/>
    <m/>
    <m/>
    <m/>
    <m/>
    <m/>
    <m/>
    <m/>
    <n v="0"/>
    <s v="2020/6"/>
    <s v=""/>
    <x v="1"/>
  </r>
  <r>
    <d v="2020-06-02T00:00:00"/>
    <s v="■ペンタックス　PENTAX　K-5　ⅡS　一眼デジタルカメラ　18-135mm　レンズキット■□001412"/>
    <s v="済"/>
    <x v="2"/>
    <n v="10000"/>
    <n v="3"/>
    <n v="2"/>
    <n v="30000"/>
    <m/>
    <m/>
    <m/>
    <m/>
    <m/>
    <m/>
    <m/>
    <n v="33000"/>
    <n v="1050"/>
    <d v="2020-07-20T00:00:00"/>
    <d v="2020-06-06T00:00:00"/>
    <s v="簡単決済"/>
    <s v="小杉真浩"/>
    <n v="34050"/>
    <s v="2020/6"/>
    <s v="2020/6"/>
    <x v="62"/>
  </r>
  <r>
    <d v="2020-06-02T00:00:00"/>
    <s v="■OAKLEY　オークリー　ゴルフバッグ　キャリーバッグ　スタンド付き　中古■□001487"/>
    <s v="済"/>
    <x v="6"/>
    <n v="1000"/>
    <n v="3"/>
    <n v="2"/>
    <n v="6000"/>
    <m/>
    <m/>
    <m/>
    <m/>
    <m/>
    <m/>
    <m/>
    <n v="6600"/>
    <n v="2178"/>
    <d v="2020-07-20T00:00:00"/>
    <d v="2020-06-10T00:00:00"/>
    <s v="簡単決済"/>
    <s v="大山晴彦"/>
    <n v="8778"/>
    <s v="2020/6"/>
    <s v="2020/6"/>
    <x v="72"/>
  </r>
  <r>
    <d v="2020-06-02T00:00:00"/>
    <s v="■未使用　アンティーク　ランプ　インテリア　現状品■□001272"/>
    <s v="店売り"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2T00:00:00"/>
    <s v="■マキタ　電気ミゾキリ　3501N　電気みぞ切カッター付き　中古■□001461"/>
    <s v="済"/>
    <x v="8"/>
    <n v="300"/>
    <n v="3"/>
    <n v="2"/>
    <n v="7000"/>
    <m/>
    <m/>
    <m/>
    <m/>
    <m/>
    <m/>
    <m/>
    <n v="8525"/>
    <n v="1500"/>
    <d v="2020-07-20T00:00:00"/>
    <d v="2020-06-09T00:00:00"/>
    <s v="簡単決済"/>
    <s v="三枝大智"/>
    <n v="10025"/>
    <s v="2020/6"/>
    <s v="2020/6"/>
    <x v="79"/>
  </r>
  <r>
    <d v="2020-06-02T00:00:00"/>
    <s v="■照明　ステンドグラス風　ペンダントライト　中古■□001410"/>
    <s v="済"/>
    <x v="7"/>
    <m/>
    <n v="3"/>
    <n v="2"/>
    <n v="2800"/>
    <m/>
    <m/>
    <m/>
    <m/>
    <m/>
    <m/>
    <m/>
    <n v="3080"/>
    <n v="1050"/>
    <d v="2020-09-23T00:00:00"/>
    <d v="2020-08-11T00:00:00"/>
    <s v="簡単決済"/>
    <s v="村下町子"/>
    <n v="4130"/>
    <s v="2020/6"/>
    <s v="2020/8"/>
    <x v="178"/>
  </r>
  <r>
    <d v="2020-06-03T00:00:00"/>
    <s v="■照明 ステンドグラス風 ペンダントライト 中古■□001402"/>
    <s v="済"/>
    <x v="7"/>
    <m/>
    <n v="3"/>
    <n v="2"/>
    <n v="2800"/>
    <m/>
    <m/>
    <m/>
    <m/>
    <m/>
    <m/>
    <m/>
    <n v="3080"/>
    <n v="1050"/>
    <d v="2020-08-21T00:00:00"/>
    <d v="2020-07-15T00:00:00"/>
    <s v="簡単決済"/>
    <s v="平井雅人"/>
    <n v="4130"/>
    <s v="2020/6"/>
    <s v="2020/7"/>
    <x v="103"/>
  </r>
  <r>
    <d v="2020-06-03T00:00:00"/>
    <s v="■未使用　ポップアップトースター　T-fal　TT356GJP　レッド■□001390"/>
    <s v="店売り"/>
    <x v="0"/>
    <n v="550"/>
    <n v="3"/>
    <n v="2"/>
    <n v="2500"/>
    <m/>
    <m/>
    <m/>
    <m/>
    <m/>
    <m/>
    <m/>
    <m/>
    <m/>
    <m/>
    <m/>
    <m/>
    <m/>
    <n v="0"/>
    <s v="2020/6"/>
    <s v=""/>
    <x v="1"/>
  </r>
  <r>
    <d v="2020-06-03T00:00:00"/>
    <s v="■マキタ　10mm　電気ドリル　モデル　6401　中古■□001448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03T00:00:00"/>
    <s v="■日立工機 125mm 集じん丸のこ C 5YA 中古■□001386"/>
    <s v="店売り"/>
    <x v="8"/>
    <n v="1500"/>
    <n v="3"/>
    <n v="2"/>
    <n v="5000"/>
    <m/>
    <m/>
    <m/>
    <m/>
    <m/>
    <m/>
    <m/>
    <m/>
    <m/>
    <m/>
    <m/>
    <m/>
    <m/>
    <n v="0"/>
    <s v="2020/6"/>
    <s v=""/>
    <x v="1"/>
  </r>
  <r>
    <d v="2020-06-03T00:00:00"/>
    <s v="■オートマック　電動フィンサンダー　FSC-32型　中古■□001453"/>
    <s v="済"/>
    <x v="8"/>
    <n v="2200"/>
    <n v="3"/>
    <n v="2"/>
    <n v="8800"/>
    <m/>
    <m/>
    <m/>
    <m/>
    <m/>
    <m/>
    <m/>
    <n v="11825"/>
    <n v="1050"/>
    <d v="2020-07-20T00:00:00"/>
    <d v="2020-06-10T00:00:00"/>
    <s v="簡単決済"/>
    <s v="細川大潤"/>
    <n v="12875"/>
    <s v="2020/6"/>
    <s v="2020/6"/>
    <x v="79"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x v="1"/>
  </r>
  <r>
    <d v="2020-06-04T00:00:00"/>
    <s v="■龍文堂 上田造 鉄瓶 落葉 中古■□001499"/>
    <s v="済"/>
    <x v="4"/>
    <m/>
    <n v="2"/>
    <n v="3"/>
    <n v="15000"/>
    <m/>
    <m/>
    <m/>
    <m/>
    <m/>
    <m/>
    <m/>
    <n v="24450"/>
    <n v="1050"/>
    <d v="2020-07-20T00:00:00"/>
    <d v="2020-06-10T00:00:00"/>
    <s v="簡単決済"/>
    <s v="三枝大智"/>
    <n v="25500"/>
    <s v="2020/6"/>
    <s v="2020/6"/>
    <x v="58"/>
  </r>
  <r>
    <d v="2020-06-03T00:00:00"/>
    <s v="■鉄瓶 大 骨董 中古■□001399"/>
    <m/>
    <x v="4"/>
    <n v="220"/>
    <n v="2"/>
    <n v="3"/>
    <n v="13000"/>
    <m/>
    <m/>
    <m/>
    <m/>
    <m/>
    <m/>
    <m/>
    <m/>
    <m/>
    <m/>
    <m/>
    <m/>
    <m/>
    <n v="0"/>
    <s v="2020/6"/>
    <s v=""/>
    <x v="1"/>
  </r>
  <r>
    <d v="2020-06-04T00:00:00"/>
    <s v="■茶釜 骨董 中古■□001408"/>
    <m/>
    <x v="4"/>
    <n v="2000"/>
    <n v="2"/>
    <n v="3"/>
    <n v="15000"/>
    <m/>
    <m/>
    <m/>
    <m/>
    <m/>
    <m/>
    <m/>
    <m/>
    <m/>
    <m/>
    <m/>
    <m/>
    <m/>
    <n v="0"/>
    <s v="2020/6"/>
    <s v=""/>
    <x v="1"/>
  </r>
  <r>
    <d v="2020-06-03T00:00:00"/>
    <s v="■茶釜 茶道具 骨董 工芸 中古■□001411"/>
    <m/>
    <x v="4"/>
    <n v="10000"/>
    <n v="2"/>
    <n v="3"/>
    <n v="16000"/>
    <m/>
    <m/>
    <m/>
    <m/>
    <m/>
    <m/>
    <m/>
    <m/>
    <m/>
    <m/>
    <m/>
    <m/>
    <m/>
    <n v="0"/>
    <s v="2020/6"/>
    <s v=""/>
    <x v="1"/>
  </r>
  <r>
    <d v="2020-06-03T00:00:00"/>
    <s v="■日立 縦型扇風機 DCモータースリムファン リモコン付 2015年製 タワーファン HSF-DC900 中古■□001498"/>
    <s v="店売り"/>
    <x v="0"/>
    <n v="300"/>
    <n v="2"/>
    <n v="3"/>
    <n v="6500"/>
    <m/>
    <m/>
    <m/>
    <m/>
    <m/>
    <m/>
    <m/>
    <m/>
    <m/>
    <m/>
    <m/>
    <m/>
    <m/>
    <n v="0"/>
    <s v="2020/6"/>
    <s v=""/>
    <x v="1"/>
  </r>
  <r>
    <d v="2020-06-03T00:00:00"/>
    <s v="■未使用 コクヨ ペーパーカッターA3 DN-1 KOKUYO 裁断機■□001431"/>
    <s v="済"/>
    <x v="14"/>
    <n v="1000"/>
    <n v="2"/>
    <n v="3"/>
    <n v="4500"/>
    <m/>
    <m/>
    <m/>
    <m/>
    <m/>
    <m/>
    <m/>
    <n v="4950"/>
    <n v="1500"/>
    <d v="2020-08-21T00:00:00"/>
    <d v="2020-07-09T00:00:00"/>
    <s v="簡単決済"/>
    <s v="二ノ宮勇人"/>
    <n v="6450"/>
    <s v="2020/6"/>
    <s v="2020/7"/>
    <x v="174"/>
  </r>
  <r>
    <d v="2020-06-03T00:00:00"/>
    <s v="■民芸チェスト 4段 民芸家具 引出箪笥 中古■□001426"/>
    <m/>
    <x v="12"/>
    <n v="1000"/>
    <n v="2"/>
    <n v="3"/>
    <n v="7500"/>
    <m/>
    <m/>
    <m/>
    <m/>
    <m/>
    <m/>
    <m/>
    <m/>
    <m/>
    <m/>
    <m/>
    <m/>
    <m/>
    <n v="0"/>
    <s v="2020/6"/>
    <s v=""/>
    <x v="1"/>
  </r>
  <r>
    <d v="2020-06-03T00:00:00"/>
    <s v="■未組立 アオシマ 1/24 ランボルギーニ ムルシエラゴ R-SV 2010■□001474"/>
    <m/>
    <x v="1"/>
    <n v="3980"/>
    <n v="2"/>
    <n v="3"/>
    <n v="3300"/>
    <m/>
    <m/>
    <m/>
    <m/>
    <m/>
    <m/>
    <m/>
    <m/>
    <m/>
    <m/>
    <m/>
    <m/>
    <m/>
    <n v="0"/>
    <s v="2020/6"/>
    <s v=""/>
    <x v="1"/>
  </r>
  <r>
    <d v="2020-06-03T00:00:00"/>
    <s v="■未組立 ハセガワ F/A-18A++ ホーネット VMFA-115 シルバーイーグルス 限定生産 09920■□001480"/>
    <s v="済"/>
    <x v="1"/>
    <m/>
    <n v="2"/>
    <n v="3"/>
    <n v="5000"/>
    <m/>
    <m/>
    <m/>
    <m/>
    <m/>
    <m/>
    <m/>
    <n v="5500"/>
    <n v="1300"/>
    <d v="2020-07-20T00:00:00"/>
    <d v="2020-06-11T00:00:00"/>
    <s v="簡単決済"/>
    <s v="加藤友章"/>
    <n v="6800"/>
    <s v="2020/6"/>
    <s v="2020/6"/>
    <x v="72"/>
  </r>
  <r>
    <d v="2020-06-03T00:00:00"/>
    <s v="■愚地独歩 花山薫 フィギュアーツゼロ 範馬刃牙 中古■□001417"/>
    <s v="済"/>
    <x v="1"/>
    <m/>
    <n v="2"/>
    <n v="3"/>
    <n v="10000"/>
    <m/>
    <m/>
    <m/>
    <m/>
    <m/>
    <m/>
    <m/>
    <n v="11000"/>
    <n v="1050"/>
    <d v="2020-07-20T00:00:00"/>
    <d v="2020-06-13T00:00:00"/>
    <s v="簡単決済"/>
    <s v="幸田雅史"/>
    <n v="12050"/>
    <s v="2020/6"/>
    <s v="2020/6"/>
    <x v="76"/>
  </r>
  <r>
    <d v="2020-06-03T00:00:00"/>
    <s v="■タクティカルベスト UTG社 ODグリーン PVC-V547GT サバゲー 装備 中古■□001463"/>
    <s v="店売り"/>
    <x v="1"/>
    <m/>
    <n v="2"/>
    <n v="3"/>
    <n v="3500"/>
    <m/>
    <m/>
    <m/>
    <m/>
    <m/>
    <m/>
    <m/>
    <m/>
    <m/>
    <m/>
    <m/>
    <m/>
    <m/>
    <n v="0"/>
    <s v="2020/6"/>
    <s v=""/>
    <x v="1"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x v="1"/>
  </r>
  <r>
    <d v="2020-06-04T00:00:00"/>
    <s v="■バッテリーハンマードリル BOSH GBH 24 VSR バッテリ×2 ビット多数 中古■□001482"/>
    <m/>
    <x v="8"/>
    <m/>
    <n v="2"/>
    <n v="3"/>
    <n v="9000"/>
    <m/>
    <m/>
    <m/>
    <m/>
    <m/>
    <m/>
    <m/>
    <m/>
    <m/>
    <m/>
    <m/>
    <m/>
    <m/>
    <n v="0"/>
    <s v="2020/6"/>
    <s v=""/>
    <x v="1"/>
  </r>
  <r>
    <d v="2020-06-03T00:00:00"/>
    <s v="■イクラ精機 パイプ圧着機 IS-50AH 手動 油圧 断水機 塩ビ管 ポリ管　圧着 中古■□001433"/>
    <s v="済"/>
    <x v="8"/>
    <n v="3300"/>
    <n v="2"/>
    <n v="3"/>
    <n v="40000"/>
    <m/>
    <m/>
    <m/>
    <m/>
    <m/>
    <m/>
    <m/>
    <n v="38500"/>
    <n v="2000"/>
    <d v="2020-08-21T00:00:00"/>
    <d v="2020-07-07T00:00:00"/>
    <s v="簡単決済"/>
    <s v="飯島真紀"/>
    <n v="40500"/>
    <s v="2020/6"/>
    <s v="2020/7"/>
    <x v="49"/>
  </r>
  <r>
    <d v="2020-06-04T00:00:00"/>
    <s v="■未組立　1/24　ヒップアップ　GLORIA430　オオタキ　ロックマシーンシリーズ　グロリア430■□001429"/>
    <s v="済"/>
    <x v="1"/>
    <n v="100"/>
    <n v="2"/>
    <n v="3"/>
    <n v="8000"/>
    <m/>
    <m/>
    <m/>
    <m/>
    <m/>
    <m/>
    <m/>
    <n v="16500"/>
    <n v="1050"/>
    <d v="2020-07-20T00:00:00"/>
    <d v="2020-06-06T00:00:00"/>
    <s v="簡単決済"/>
    <s v="大田真正"/>
    <n v="17550"/>
    <s v="2020/6"/>
    <s v="2020/6"/>
    <x v="64"/>
  </r>
  <r>
    <d v="2020-06-04T00:00:00"/>
    <s v="■未組立　1/24　マツダ　サバンナRX-7　タミヤ　スポーツカーシリーズNo16■□001490"/>
    <s v="済"/>
    <x v="1"/>
    <n v="100"/>
    <n v="2"/>
    <n v="3"/>
    <n v="3000"/>
    <m/>
    <m/>
    <m/>
    <m/>
    <m/>
    <m/>
    <m/>
    <n v="3300"/>
    <n v="1050"/>
    <d v="2020-08-21T00:00:00"/>
    <d v="2020-07-06T00:00:00"/>
    <s v="簡単決済"/>
    <s v="浅原広宣"/>
    <n v="4350"/>
    <s v="2020/6"/>
    <s v="2020/7"/>
    <x v="176"/>
  </r>
  <r>
    <d v="2020-06-04T00:00:00"/>
    <s v="■訳あり　未組立　1/24　トヨタ　セリカLBターボGr.5　タミヤ　1/24　スポーツカーシリーズNo7■□001489"/>
    <s v="済"/>
    <x v="1"/>
    <n v="100"/>
    <n v="2"/>
    <n v="3"/>
    <n v="3000"/>
    <m/>
    <m/>
    <m/>
    <m/>
    <m/>
    <m/>
    <m/>
    <n v="3300"/>
    <n v="1050"/>
    <d v="2020-08-21T00:00:00"/>
    <d v="2020-07-25T00:00:00"/>
    <s v="簡単決済"/>
    <s v="川島敦"/>
    <n v="4350"/>
    <s v="2020/6"/>
    <s v="2020/7"/>
    <x v="78"/>
  </r>
  <r>
    <d v="2020-06-04T00:00:00"/>
    <s v="■未組立　1/12　Tyrrell　P34　シックスホイーラー　タミヤ　ビッグスケールシリーズNo19■□001488"/>
    <s v="済"/>
    <x v="1"/>
    <n v="100"/>
    <n v="2"/>
    <n v="3"/>
    <n v="8000"/>
    <m/>
    <m/>
    <m/>
    <m/>
    <m/>
    <m/>
    <m/>
    <n v="8800"/>
    <n v="1300"/>
    <d v="2020-08-21T00:00:00"/>
    <d v="2020-07-09T00:00:00"/>
    <s v="簡単決済"/>
    <s v="西野正美"/>
    <n v="10100"/>
    <s v="2020/6"/>
    <s v="2020/7"/>
    <x v="101"/>
  </r>
  <r>
    <d v="2020-06-04T00:00:00"/>
    <s v="■未組立　1/24　トヨタ　スプリンター・トレノ　GT-Z　タミヤ　スポーツカーシリーズ　No72■□001486"/>
    <m/>
    <x v="1"/>
    <n v="100"/>
    <n v="2"/>
    <n v="3"/>
    <n v="3000"/>
    <m/>
    <m/>
    <m/>
    <m/>
    <m/>
    <m/>
    <m/>
    <m/>
    <m/>
    <m/>
    <m/>
    <m/>
    <m/>
    <n v="0"/>
    <s v="2020/6"/>
    <s v=""/>
    <x v="1"/>
  </r>
  <r>
    <d v="2020-06-05T00:00:00"/>
    <s v="■光サイフォンテーブル　BONMAC　HST-103　3連式　コーヒー用品　中古■□001485"/>
    <m/>
    <x v="14"/>
    <n v="3000"/>
    <n v="2"/>
    <n v="3"/>
    <n v="20000"/>
    <m/>
    <m/>
    <m/>
    <m/>
    <m/>
    <m/>
    <m/>
    <m/>
    <m/>
    <m/>
    <m/>
    <m/>
    <m/>
    <n v="0"/>
    <s v="2020/6"/>
    <s v=""/>
    <x v="1"/>
  </r>
  <r>
    <d v="2020-06-04T00:00:00"/>
    <s v="■カップウォーマー　TAIJI　DA-602　厨房機器　保温　業務用　中古■□001428"/>
    <m/>
    <x v="14"/>
    <n v="2000"/>
    <n v="2"/>
    <n v="3"/>
    <n v="10000"/>
    <m/>
    <m/>
    <m/>
    <m/>
    <m/>
    <m/>
    <m/>
    <m/>
    <m/>
    <m/>
    <m/>
    <m/>
    <m/>
    <n v="0"/>
    <s v="2020/6"/>
    <s v=""/>
    <x v="1"/>
  </r>
  <r>
    <d v="2020-06-04T00:00:00"/>
    <s v="■マキタ　90mm　コンクリートカンナ　PC9001　中古■□001287"/>
    <m/>
    <x v="8"/>
    <n v="500"/>
    <n v="3"/>
    <n v="2"/>
    <n v="4500"/>
    <m/>
    <m/>
    <m/>
    <m/>
    <m/>
    <m/>
    <m/>
    <m/>
    <m/>
    <m/>
    <m/>
    <m/>
    <m/>
    <n v="0"/>
    <s v="2020/6"/>
    <s v=""/>
    <x v="1"/>
  </r>
  <r>
    <d v="2020-06-04T00:00:00"/>
    <s v="■未使用　AIVIL　サロン専用　鼻毛ワックス脱毛　100本(50回分)　サボテンノーズワックス■□001416"/>
    <s v="済"/>
    <x v="9"/>
    <m/>
    <n v="3"/>
    <n v="2"/>
    <n v="5000"/>
    <m/>
    <m/>
    <m/>
    <m/>
    <m/>
    <m/>
    <m/>
    <n v="5500"/>
    <n v="1050"/>
    <d v="2020-07-20T00:00:00"/>
    <d v="2020-06-15T00:00:00"/>
    <s v="簡単決済"/>
    <s v="喜田芳弘"/>
    <n v="6550"/>
    <s v="2020/6"/>
    <s v="2020/6"/>
    <x v="82"/>
  </r>
  <r>
    <d v="2020-06-04T00:00:00"/>
    <s v="■マキタ　仕上ミゾキリ　モデル　3800　中古■□001445"/>
    <m/>
    <x v="8"/>
    <n v="2000"/>
    <n v="3"/>
    <n v="2"/>
    <n v="3500"/>
    <m/>
    <m/>
    <m/>
    <m/>
    <m/>
    <m/>
    <m/>
    <m/>
    <m/>
    <m/>
    <m/>
    <m/>
    <m/>
    <n v="0"/>
    <s v="2020/6"/>
    <s v=""/>
    <x v="1"/>
  </r>
  <r>
    <d v="2020-06-04T00:00:00"/>
    <s v="■引き取り限定　テーブル　天板ガラス製　丸テーブル　中古■□S001318"/>
    <m/>
    <x v="7"/>
    <n v="2000"/>
    <n v="3"/>
    <n v="2"/>
    <n v="16800"/>
    <m/>
    <m/>
    <m/>
    <m/>
    <m/>
    <m/>
    <m/>
    <m/>
    <m/>
    <m/>
    <m/>
    <m/>
    <m/>
    <n v="0"/>
    <s v="2020/6"/>
    <s v=""/>
    <x v="1"/>
  </r>
  <r>
    <d v="2020-06-04T00:00:00"/>
    <s v="■インテリアプレート 壁掛け エンジェルフィッシュ 金物 中古■□001494"/>
    <m/>
    <x v="7"/>
    <n v="500"/>
    <n v="3"/>
    <n v="2"/>
    <n v="5000"/>
    <m/>
    <m/>
    <m/>
    <m/>
    <m/>
    <m/>
    <m/>
    <m/>
    <m/>
    <m/>
    <m/>
    <m/>
    <m/>
    <n v="0"/>
    <s v="2020/6"/>
    <s v=""/>
    <x v="1"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x v="1"/>
  </r>
  <r>
    <d v="2020-06-05T00:00:00"/>
    <s v="■バランスバイク ビタミン！ファクトリー へんしんバイク レッド 中古■□001491"/>
    <s v="済"/>
    <x v="6"/>
    <n v="4000"/>
    <n v="3"/>
    <n v="2"/>
    <n v="10000"/>
    <m/>
    <m/>
    <m/>
    <m/>
    <m/>
    <m/>
    <m/>
    <n v="11000"/>
    <n v="8415"/>
    <d v="2020-07-20T00:00:00"/>
    <d v="2020-06-10T00:00:00"/>
    <s v="簡単決済"/>
    <s v="長岡麻衣子"/>
    <n v="19415"/>
    <s v="2020/6"/>
    <s v="2020/6"/>
    <x v="59"/>
  </r>
  <r>
    <d v="2020-06-05T00:00:00"/>
    <s v="■現状品 GEM UNIVERSAL CALIPER PATENT 時計修理工具 中古■□001476"/>
    <m/>
    <x v="8"/>
    <m/>
    <n v="3"/>
    <n v="2"/>
    <n v="4200"/>
    <m/>
    <m/>
    <m/>
    <m/>
    <m/>
    <m/>
    <m/>
    <m/>
    <m/>
    <m/>
    <m/>
    <m/>
    <m/>
    <n v="0"/>
    <s v="2020/6"/>
    <s v=""/>
    <x v="1"/>
  </r>
  <r>
    <d v="2020-06-07T00:00:00"/>
    <s v="■未使用　コーチ　COACH　スモール　コスメティックケース　シグネチャー　F53076　ベージュ×ピンク■□001413"/>
    <m/>
    <x v="5"/>
    <m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未使用 TOTO 台所用 シングルレバー混合栓 TKG31UPYRKX 寒冷地仕様■□001317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07T00:00:00"/>
    <s v="■スワロフスキー　ネクタイピン　カフスボタン　セット　中古■□001405"/>
    <m/>
    <x v="3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07T00:00:00"/>
    <s v="■コート掛け　帽子掛け　ポールハンガー　木製　中古■□001483"/>
    <m/>
    <x v="7"/>
    <n v="1000"/>
    <n v="3"/>
    <n v="2"/>
    <n v="12000"/>
    <m/>
    <m/>
    <m/>
    <m/>
    <m/>
    <m/>
    <m/>
    <m/>
    <m/>
    <m/>
    <m/>
    <m/>
    <m/>
    <n v="0"/>
    <s v="2020/6"/>
    <s v=""/>
    <x v="1"/>
  </r>
  <r>
    <d v="2020-06-04T00:00:00"/>
    <s v="■アブガルシア スピニングロッド クロスフィールド XRFS-1062H 中古■□001443"/>
    <s v="済"/>
    <x v="6"/>
    <n v="3600"/>
    <n v="2"/>
    <n v="3"/>
    <n v="6000"/>
    <m/>
    <m/>
    <m/>
    <m/>
    <m/>
    <m/>
    <m/>
    <n v="7150"/>
    <n v="3245"/>
    <d v="2020-07-20T00:00:00"/>
    <d v="2020-06-10T00:00:00"/>
    <s v="簡単決済"/>
    <s v="石川大介"/>
    <n v="10395"/>
    <s v="2020/6"/>
    <s v="2020/6"/>
    <x v="58"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x v="1"/>
  </r>
  <r>
    <d v="2020-06-04T00:00:00"/>
    <s v="■GUCCI キーホルダー 帽子&amp;バッグモチーフ チャーム グッチ 中古■□001452"/>
    <s v="済"/>
    <x v="5"/>
    <n v="1500"/>
    <n v="2"/>
    <n v="3"/>
    <n v="4800"/>
    <m/>
    <m/>
    <m/>
    <m/>
    <m/>
    <m/>
    <m/>
    <n v="5390"/>
    <n v="520"/>
    <d v="2020-08-21T00:00:00"/>
    <d v="2020-07-21T00:00:00"/>
    <s v="簡単決済"/>
    <s v="大島芳美"/>
    <n v="5910"/>
    <s v="2020/6"/>
    <s v="2020/7"/>
    <x v="116"/>
  </r>
  <r>
    <d v="2020-06-04T00:00:00"/>
    <s v="■GUCCI 6連キーケース インターロッキングG グッチ 中古■□001451"/>
    <s v="店売り"/>
    <x v="5"/>
    <n v="1000"/>
    <n v="2"/>
    <n v="3"/>
    <n v="5500"/>
    <m/>
    <m/>
    <m/>
    <m/>
    <m/>
    <m/>
    <m/>
    <m/>
    <m/>
    <m/>
    <m/>
    <m/>
    <m/>
    <n v="0"/>
    <s v="2020/6"/>
    <s v=""/>
    <x v="1"/>
  </r>
  <r>
    <d v="2020-06-04T00:00:00"/>
    <s v="■GUCCI 6連キーケース シェルリーライン グッチ 中古■□001384"/>
    <m/>
    <x v="5"/>
    <n v="2000"/>
    <n v="2"/>
    <n v="3"/>
    <n v="7200"/>
    <m/>
    <m/>
    <m/>
    <m/>
    <m/>
    <m/>
    <m/>
    <m/>
    <m/>
    <m/>
    <m/>
    <m/>
    <m/>
    <n v="0"/>
    <s v="2020/6"/>
    <s v=""/>
    <x v="1"/>
  </r>
  <r>
    <d v="2020-06-07T00:00:00"/>
    <s v="■GUCCI 長財布 マイクログッチ シマ 長財布 449391 グッチ 中古■□001290"/>
    <s v="済"/>
    <x v="5"/>
    <n v="8800"/>
    <n v="2"/>
    <n v="3"/>
    <n v="12500"/>
    <m/>
    <m/>
    <m/>
    <m/>
    <m/>
    <m/>
    <m/>
    <n v="13750"/>
    <n v="0"/>
    <d v="2020-07-20T00:00:00"/>
    <d v="2020-06-18T00:00:00"/>
    <s v="簡単決済"/>
    <s v="ヤマキタゼウオン"/>
    <n v="13750"/>
    <s v="2020/6"/>
    <s v="2020/6"/>
    <x v="82"/>
  </r>
  <r>
    <d v="2020-06-07T00:00:00"/>
    <s v="■未開封 一番くじ 仮面ライダーゼロワン No.02 feat.レジェンド仮面ライダー A賞 B賞 セット■□001459"/>
    <s v="済"/>
    <x v="1"/>
    <n v="3300"/>
    <n v="2"/>
    <n v="3"/>
    <n v="6800"/>
    <m/>
    <m/>
    <m/>
    <m/>
    <m/>
    <m/>
    <m/>
    <n v="7480"/>
    <n v="1500"/>
    <d v="2020-08-21T00:00:00"/>
    <d v="2020-07-22T00:00:00"/>
    <s v="簡単決済"/>
    <s v="上野弘貴"/>
    <n v="8980"/>
    <s v="2020/6"/>
    <s v="2020/7"/>
    <x v="56"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x v="1"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x v="1"/>
  </r>
  <r>
    <d v="2020-06-07T00:00:00"/>
    <s v="■アディダス 25.5cm スタンスミス EF9289 adidas 中古■□001407"/>
    <m/>
    <x v="3"/>
    <n v="1980"/>
    <n v="2"/>
    <n v="3"/>
    <n v="7000"/>
    <m/>
    <m/>
    <m/>
    <m/>
    <m/>
    <m/>
    <m/>
    <m/>
    <m/>
    <m/>
    <m/>
    <m/>
    <m/>
    <n v="0"/>
    <s v="2020/6"/>
    <s v=""/>
    <x v="1"/>
  </r>
  <r>
    <d v="2020-06-07T00:00:00"/>
    <s v="■ジャンク品 コルセア PCケース 780T E-ATX■□001375"/>
    <s v="済"/>
    <x v="0"/>
    <n v="1000"/>
    <n v="2"/>
    <n v="3"/>
    <n v="5980"/>
    <m/>
    <m/>
    <m/>
    <m/>
    <m/>
    <m/>
    <m/>
    <n v="6578"/>
    <n v="3465"/>
    <d v="2020-07-20T00:00:00"/>
    <d v="2020-06-20T00:00:00"/>
    <s v="簡単決済"/>
    <s v="平尾義之"/>
    <n v="10043"/>
    <s v="2020/6"/>
    <s v="2020/6"/>
    <x v="132"/>
  </r>
  <r>
    <d v="2020-06-08T00:00:00"/>
    <s v="■油圧ボディーリペアキット　10トン　hydraulic body repair kit　中古美品■□S001432"/>
    <s v="済"/>
    <x v="8"/>
    <n v="0"/>
    <n v="2"/>
    <n v="3"/>
    <n v="8000"/>
    <m/>
    <m/>
    <m/>
    <m/>
    <m/>
    <m/>
    <m/>
    <n v="8800"/>
    <n v="3135"/>
    <d v="2020-07-28T00:00:00"/>
    <d v="2020-07-28T00:00:00"/>
    <s v="簡単決済"/>
    <s v="M.A株式会社"/>
    <n v="11935"/>
    <s v="2020/6"/>
    <s v="2020/7"/>
    <x v="47"/>
  </r>
  <r>
    <d v="2020-06-08T00:00:00"/>
    <s v="■ライフルケース DoskoSport ビッグサイズ 収納部　約119cm 中古■□S001424"/>
    <m/>
    <x v="1"/>
    <n v="0"/>
    <n v="2"/>
    <n v="3"/>
    <n v="5000"/>
    <m/>
    <m/>
    <m/>
    <m/>
    <m/>
    <m/>
    <m/>
    <m/>
    <m/>
    <m/>
    <m/>
    <m/>
    <m/>
    <n v="0"/>
    <s v="2020/6"/>
    <s v=""/>
    <x v="1"/>
  </r>
  <r>
    <d v="2020-06-08T00:00:00"/>
    <s v="■未使用品　ライフルケース　GUN　GUARD　PLANO　プラノ■□S001301"/>
    <m/>
    <x v="1"/>
    <n v="0"/>
    <n v="2"/>
    <n v="3"/>
    <n v="6000"/>
    <m/>
    <m/>
    <m/>
    <m/>
    <m/>
    <m/>
    <m/>
    <m/>
    <m/>
    <m/>
    <m/>
    <m/>
    <m/>
    <n v="0"/>
    <s v="2020/6"/>
    <s v=""/>
    <x v="1"/>
  </r>
  <r>
    <d v="2020-06-08T00:00:00"/>
    <s v="■未使用　2脚セット　LOGOS　ハイバックリクライナー　ドリンクホルダー付き　キャリーバッグ　アウトドアチェア■□001435"/>
    <s v="済"/>
    <x v="6"/>
    <m/>
    <n v="2"/>
    <n v="3"/>
    <n v="6000"/>
    <m/>
    <m/>
    <m/>
    <m/>
    <m/>
    <m/>
    <m/>
    <n v="6600"/>
    <n v="2000"/>
    <d v="2020-09-23T00:00:00"/>
    <d v="2020-08-10T00:00:00"/>
    <s v="簡単決済"/>
    <s v="渡邉崇太郎"/>
    <n v="8600"/>
    <s v="2020/6"/>
    <s v="2020/8"/>
    <x v="188"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x v="1"/>
  </r>
  <r>
    <d v="2020-06-08T00:00:00"/>
    <s v="■ロレックス ROLEX デイトジャスト 16233 自動巻き メンズ 腕時計 OYSTER PERPETUAL ゴールド USED■□001406"/>
    <m/>
    <x v="5"/>
    <n v="350000"/>
    <n v="2"/>
    <n v="3"/>
    <n v="400000"/>
    <m/>
    <m/>
    <m/>
    <m/>
    <m/>
    <m/>
    <m/>
    <m/>
    <m/>
    <m/>
    <m/>
    <m/>
    <m/>
    <n v="0"/>
    <s v="2020/6"/>
    <s v=""/>
    <x v="1"/>
  </r>
  <r>
    <d v="2020-06-08T00:00:00"/>
    <s v="■未使用開封品　【50Hz専用】電子レンジ　MAXZEN　JM17AGZ01　2020年製■□001312"/>
    <s v="店売り"/>
    <x v="0"/>
    <m/>
    <n v="2"/>
    <n v="3"/>
    <n v="5000"/>
    <m/>
    <m/>
    <m/>
    <m/>
    <m/>
    <m/>
    <m/>
    <m/>
    <m/>
    <m/>
    <m/>
    <m/>
    <m/>
    <n v="0"/>
    <s v="2020/6"/>
    <s v=""/>
    <x v="1"/>
  </r>
  <r>
    <d v="2020-06-09T00:00:00"/>
    <s v="■ミニチュアダックスフント 置物 イタリア製 陶器 中古■□001264"/>
    <m/>
    <x v="7"/>
    <n v="10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構内禁煙 標識 看板 45cm角 4枚1組 中古■□001423"/>
    <m/>
    <x v="14"/>
    <m/>
    <m/>
    <m/>
    <n v="9000"/>
    <m/>
    <m/>
    <m/>
    <m/>
    <m/>
    <m/>
    <m/>
    <m/>
    <m/>
    <m/>
    <m/>
    <m/>
    <m/>
    <n v="0"/>
    <s v="2020/6"/>
    <s v=""/>
    <x v="1"/>
  </r>
  <r>
    <d v="2020-06-09T00:00:00"/>
    <s v="■ワンピース 一番くじ アニメ15周年感謝祭 H賞ロジャー ラストワン賞ロー フィギュア 中古■□001466"/>
    <m/>
    <x v="1"/>
    <m/>
    <m/>
    <m/>
    <n v="5200"/>
    <m/>
    <m/>
    <m/>
    <m/>
    <m/>
    <m/>
    <m/>
    <m/>
    <m/>
    <m/>
    <m/>
    <m/>
    <m/>
    <n v="0"/>
    <s v="2020/6"/>
    <s v=""/>
    <x v="1"/>
  </r>
  <r>
    <d v="2020-06-09T00:00:00"/>
    <s v="■一番くじ スモーカー フィギュア ワンピース パンクハザード編 中古■□001404"/>
    <m/>
    <x v="1"/>
    <m/>
    <m/>
    <m/>
    <n v="2000"/>
    <m/>
    <m/>
    <m/>
    <m/>
    <m/>
    <m/>
    <m/>
    <m/>
    <m/>
    <m/>
    <m/>
    <m/>
    <m/>
    <n v="0"/>
    <s v="2020/6"/>
    <s v=""/>
    <x v="1"/>
  </r>
  <r>
    <d v="2020-06-09T00:00:00"/>
    <s v="■一番くじ ワンピースメモリーズ ワンピースフィルムゼットフィギュア ラストワン賞 中古■□001447"/>
    <m/>
    <x v="1"/>
    <m/>
    <m/>
    <m/>
    <n v="2700"/>
    <m/>
    <m/>
    <m/>
    <m/>
    <m/>
    <m/>
    <m/>
    <m/>
    <m/>
    <m/>
    <m/>
    <m/>
    <m/>
    <n v="0"/>
    <s v="2020/6"/>
    <s v=""/>
    <x v="1"/>
  </r>
  <r>
    <d v="2020-06-09T00:00:00"/>
    <s v="■一番くじ 仮面ライダージオウ FINAL TIME feat.装動 仮面ライダー電王 2009年賞 ソフビクス 仮面ライダーW 中古■□001398"/>
    <s v="済"/>
    <x v="1"/>
    <m/>
    <m/>
    <m/>
    <n v="2500"/>
    <m/>
    <m/>
    <m/>
    <m/>
    <m/>
    <m/>
    <m/>
    <n v="2750"/>
    <n v="1500"/>
    <d v="2020-07-20T00:00:00"/>
    <d v="2020-06-20T00:00:00"/>
    <s v="簡単決済"/>
    <s v="平承"/>
    <n v="4250"/>
    <s v="2020/6"/>
    <s v="2020/6"/>
    <x v="82"/>
  </r>
  <r>
    <d v="2020-06-09T00:00:00"/>
    <s v="■鉄瓶 骨董 工芸 中古■□001425"/>
    <s v="店売り"/>
    <x v="4"/>
    <n v="330"/>
    <n v="2"/>
    <n v="3"/>
    <n v="10000"/>
    <m/>
    <m/>
    <m/>
    <m/>
    <m/>
    <m/>
    <m/>
    <m/>
    <m/>
    <m/>
    <m/>
    <m/>
    <m/>
    <n v="0"/>
    <s v="2020/6"/>
    <s v=""/>
    <x v="1"/>
  </r>
  <r>
    <d v="2020-06-09T00:00:00"/>
    <s v="■鉄瓶 無銘 蓋無し 中古■□001333"/>
    <s v="済"/>
    <x v="4"/>
    <n v="1500"/>
    <n v="2"/>
    <n v="3"/>
    <n v="5000"/>
    <m/>
    <m/>
    <m/>
    <m/>
    <m/>
    <m/>
    <m/>
    <n v="5775"/>
    <n v="0"/>
    <d v="2020-07-20T00:00:00"/>
    <d v="2020-06-14T00:00:00"/>
    <s v="簡単決済"/>
    <s v="二條富江"/>
    <n v="5775"/>
    <s v="2020/6"/>
    <s v="2020/6"/>
    <x v="59"/>
  </r>
  <r>
    <d v="2020-06-09T00:00:00"/>
    <s v="■鉄瓶 大きめ 古道具 茶道具 中古■□001444"/>
    <m/>
    <x v="4"/>
    <n v="500"/>
    <n v="2"/>
    <n v="3"/>
    <n v="11000"/>
    <m/>
    <m/>
    <m/>
    <m/>
    <m/>
    <m/>
    <m/>
    <m/>
    <m/>
    <m/>
    <m/>
    <m/>
    <m/>
    <n v="0"/>
    <s v="2020/6"/>
    <s v=""/>
    <x v="1"/>
  </r>
  <r>
    <d v="2020-06-09T00:00:00"/>
    <s v="■未使用 アイリスオーヤマ 充電式スティッククリーナー ISC-7DCE-S■□001475"/>
    <m/>
    <x v="0"/>
    <n v="2750"/>
    <n v="2"/>
    <n v="3"/>
    <n v="8500"/>
    <m/>
    <m/>
    <m/>
    <m/>
    <m/>
    <m/>
    <m/>
    <m/>
    <m/>
    <m/>
    <m/>
    <m/>
    <m/>
    <n v="0"/>
    <s v="2020/6"/>
    <s v=""/>
    <x v="1"/>
  </r>
  <r>
    <d v="2020-06-09T00:00:00"/>
    <s v="■未使用開封品 タイガー マイコン炊飯ジャー 炊きたて JBH-G101 W 5.5合炊き 黒遠赤厚釜（1.7mm）ホワイト　2020年製■□001442"/>
    <m/>
    <x v="0"/>
    <n v="3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未使用品　スプレーガン　KINKI　KL-63S-15　■□001465"/>
    <m/>
    <x v="8"/>
    <n v="800"/>
    <n v="2"/>
    <n v="3"/>
    <n v="4000"/>
    <m/>
    <m/>
    <m/>
    <m/>
    <m/>
    <m/>
    <m/>
    <m/>
    <m/>
    <m/>
    <m/>
    <m/>
    <m/>
    <n v="0"/>
    <s v="2020/6"/>
    <s v=""/>
    <x v="1"/>
  </r>
  <r>
    <d v="2020-06-10T00:00:00"/>
    <s v="■シューズボックス　ホワイト　高さ180cm　幅60cm　中古■□S001439_x000a_"/>
    <m/>
    <x v="12"/>
    <n v="500"/>
    <n v="2"/>
    <n v="3"/>
    <n v="8000"/>
    <m/>
    <m/>
    <m/>
    <m/>
    <m/>
    <m/>
    <m/>
    <m/>
    <m/>
    <m/>
    <m/>
    <m/>
    <m/>
    <n v="0"/>
    <s v="2020/6"/>
    <s v=""/>
    <x v="1"/>
  </r>
  <r>
    <d v="2020-06-10T00:00:00"/>
    <s v="■アンティーク調　ミラー付き　チェスト　中古　引き取り又は運送会社の手配をお願いします■□001496"/>
    <m/>
    <x v="12"/>
    <n v="1500"/>
    <n v="2"/>
    <n v="3"/>
    <n v="53800"/>
    <m/>
    <m/>
    <m/>
    <m/>
    <m/>
    <m/>
    <m/>
    <m/>
    <m/>
    <m/>
    <m/>
    <m/>
    <m/>
    <n v="0"/>
    <s v="2020/6"/>
    <s v=""/>
    <x v="1"/>
  </r>
  <r>
    <d v="2020-06-10T00:00:00"/>
    <s v="エンジェル　9体セット"/>
    <m/>
    <x v="4"/>
    <n v="1900"/>
    <m/>
    <m/>
    <m/>
    <m/>
    <m/>
    <m/>
    <m/>
    <m/>
    <m/>
    <m/>
    <n v="8800"/>
    <n v="1300"/>
    <d v="2020-07-20T00:00:00"/>
    <d v="2020-06-09T00:00:00"/>
    <s v="簡単決済"/>
    <s v="津幡要"/>
    <n v="10100"/>
    <s v="2020/6"/>
    <s v="2020/6"/>
    <x v="212"/>
  </r>
  <r>
    <d v="2020-06-10T00:00:00"/>
    <s v="■コーチ　COACH　ハンドバッグ　ハンプトンズレザー　キャリオール　F13961　黒レザー　中古■□00145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10T00:00:00"/>
    <s v="■コーチ　COACH　ボディーバッグ　F70692　ナイロン×レザー　黒系　中古■□001381"/>
    <s v="店売り"/>
    <x v="5"/>
    <n v="1000"/>
    <n v="3"/>
    <n v="2"/>
    <n v="7000"/>
    <m/>
    <m/>
    <m/>
    <m/>
    <m/>
    <m/>
    <m/>
    <m/>
    <m/>
    <m/>
    <m/>
    <m/>
    <m/>
    <n v="0"/>
    <s v="2020/6"/>
    <s v=""/>
    <x v="1"/>
  </r>
  <r>
    <d v="2020-06-10T00:00:00"/>
    <s v="■グッチ　GUCCI　ショルダーバッグ　106317・212792　茶系　中古■□001479_x000a_"/>
    <m/>
    <x v="5"/>
    <n v="2750"/>
    <n v="3"/>
    <n v="2"/>
    <n v="10000"/>
    <m/>
    <m/>
    <m/>
    <m/>
    <m/>
    <m/>
    <m/>
    <m/>
    <m/>
    <m/>
    <m/>
    <m/>
    <m/>
    <n v="0"/>
    <s v="2020/6"/>
    <s v=""/>
    <x v="1"/>
  </r>
  <r>
    <d v="2020-06-10T00:00:00"/>
    <s v="■プラダ　PRADA　2WAYバッグ　キャンバス　レザー　BN1840　ベージュ系　中古■□001473"/>
    <s v="店売り"/>
    <x v="5"/>
    <n v="10000"/>
    <n v="3"/>
    <n v="2"/>
    <n v="21000"/>
    <m/>
    <m/>
    <m/>
    <m/>
    <m/>
    <m/>
    <m/>
    <m/>
    <m/>
    <m/>
    <m/>
    <m/>
    <m/>
    <n v="0"/>
    <s v="2020/6"/>
    <s v=""/>
    <x v="1"/>
  </r>
  <r>
    <d v="2020-06-10T00:00:00"/>
    <s v="光サイフォン　001485"/>
    <s v="済"/>
    <x v="14"/>
    <n v="4000"/>
    <m/>
    <m/>
    <m/>
    <m/>
    <m/>
    <m/>
    <m/>
    <m/>
    <m/>
    <m/>
    <n v="56100"/>
    <n v="2000"/>
    <d v="2020-07-20T00:00:00"/>
    <d v="2020-06-10T00:00:00"/>
    <s v="簡単決済"/>
    <s v="アールツー西"/>
    <n v="58100"/>
    <s v="2020/6"/>
    <s v="2020/6"/>
    <x v="119"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x v="1"/>
  </r>
  <r>
    <d v="2020-06-11T00:00:00"/>
    <s v="■未使用 ミズノ  MIZUNO ソフトテニスラケット SCUD(スカッド) 01-R 63JTN053 (64：ソリッドブラック×サンセットマゼンタ) ■□001441"/>
    <s v="済"/>
    <x v="6"/>
    <n v="5500"/>
    <n v="3"/>
    <n v="2"/>
    <n v="13000"/>
    <m/>
    <m/>
    <m/>
    <m/>
    <m/>
    <m/>
    <m/>
    <n v="14300"/>
    <n v="1500"/>
    <d v="2020-07-20T00:00:00"/>
    <d v="2020-06-15T00:00:00"/>
    <s v="簡単決済"/>
    <s v="東倉啓太"/>
    <n v="15800"/>
    <s v="2020/6"/>
    <s v="2020/6"/>
    <x v="62"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x v="1"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x v="1"/>
  </r>
  <r>
    <d v="2020-06-11T00:00:00"/>
    <s v="■ティファニー ピンクチューリップ ペアカップ&amp;ソーサー デミタス エスプレッソ 中古■□001382"/>
    <m/>
    <x v="7"/>
    <n v="800"/>
    <n v="2"/>
    <n v="3"/>
    <n v="2200"/>
    <m/>
    <m/>
    <m/>
    <m/>
    <m/>
    <m/>
    <m/>
    <m/>
    <m/>
    <m/>
    <m/>
    <m/>
    <m/>
    <n v="0"/>
    <s v="2020/6"/>
    <s v=""/>
    <x v="1"/>
  </r>
  <r>
    <d v="2020-06-11T00:00:00"/>
    <s v="■アルインコ コードレス首マッサージャー もみたいむ MCR8818 中古■□001288"/>
    <s v="済"/>
    <x v="0"/>
    <m/>
    <m/>
    <m/>
    <n v="3000"/>
    <m/>
    <m/>
    <m/>
    <m/>
    <m/>
    <m/>
    <m/>
    <n v="3300"/>
    <n v="1300"/>
    <d v="2020-07-20T00:00:00"/>
    <d v="2020-06-20T00:00:00"/>
    <s v="簡単決済"/>
    <s v="岡田秀文"/>
    <n v="4600"/>
    <s v="2020/6"/>
    <s v="2020/6"/>
    <x v="48"/>
  </r>
  <r>
    <d v="2020-06-11T00:00:00"/>
    <s v="■オムロン ネックマッサージャー HM-142 ディープブラウン 中古■□001478"/>
    <m/>
    <x v="0"/>
    <m/>
    <m/>
    <m/>
    <n v="3500"/>
    <m/>
    <m/>
    <m/>
    <m/>
    <m/>
    <m/>
    <m/>
    <m/>
    <m/>
    <m/>
    <m/>
    <m/>
    <m/>
    <n v="0"/>
    <s v="2020/6"/>
    <s v=""/>
    <x v="1"/>
  </r>
  <r>
    <d v="2020-06-11T00:00:00"/>
    <s v="■未使用 asics 27.5cm ベースボールシューズ  GFS-22 ゲーリック ボルダーフィールド ラウダー GⅡ■□001298"/>
    <s v="済"/>
    <x v="6"/>
    <m/>
    <m/>
    <m/>
    <n v="5000"/>
    <m/>
    <m/>
    <m/>
    <m/>
    <m/>
    <m/>
    <m/>
    <n v="5500"/>
    <n v="1050"/>
    <d v="2020-08-21T00:00:00"/>
    <d v="2020-07-20T00:00:00"/>
    <s v="簡単決済"/>
    <s v="宮崎和也"/>
    <n v="6550"/>
    <s v="2020/6"/>
    <s v="2020/7"/>
    <x v="69"/>
  </r>
  <r>
    <d v="2020-06-11T00:00:00"/>
    <s v="■未開封 アナと雪の女王 家族の思い出 デラックスフィギュア プレイセット オラフのフローズンアドベンチャー■□001391"/>
    <m/>
    <x v="1"/>
    <m/>
    <m/>
    <m/>
    <n v="5000"/>
    <m/>
    <m/>
    <m/>
    <m/>
    <m/>
    <m/>
    <m/>
    <m/>
    <m/>
    <m/>
    <m/>
    <m/>
    <m/>
    <n v="0"/>
    <s v="2020/6"/>
    <s v=""/>
    <x v="1"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x v="1"/>
  </r>
  <r>
    <d v="2020-06-11T00:00:00"/>
    <s v="■壺 インテリア 置物 骨董 タイ製 アジアン 中古■□001387"/>
    <m/>
    <x v="7"/>
    <n v="1000"/>
    <n v="2"/>
    <n v="3"/>
    <n v="15000"/>
    <m/>
    <m/>
    <m/>
    <m/>
    <m/>
    <m/>
    <m/>
    <m/>
    <m/>
    <m/>
    <m/>
    <m/>
    <m/>
    <n v="0"/>
    <s v="2020/6"/>
    <s v=""/>
    <x v="1"/>
  </r>
  <r>
    <d v="2020-06-11T00:00:00"/>
    <s v="■充電式　ハンマードリル　24V　3.0Ah　ボッシュ　GBH-24VSR　中古■□CTNo－000197 "/>
    <s v="済"/>
    <x v="8"/>
    <n v="5500"/>
    <n v="2"/>
    <n v="3"/>
    <m/>
    <m/>
    <m/>
    <m/>
    <m/>
    <m/>
    <m/>
    <m/>
    <n v="7700"/>
    <n v="1500"/>
    <d v="2020-06-09T00:00:00"/>
    <d v="2020-06-11T00:00:00"/>
    <s v="簡単決済"/>
    <s v="川端設備工業"/>
    <n v="9200"/>
    <s v="2020/6"/>
    <s v="2020/6"/>
    <x v="119"/>
  </r>
  <r>
    <d v="2020-06-11T00:00:00"/>
    <s v="ﾏｷﾀ　集じん機ノズルホース"/>
    <s v="済"/>
    <x v="15"/>
    <m/>
    <m/>
    <m/>
    <m/>
    <m/>
    <m/>
    <m/>
    <m/>
    <m/>
    <m/>
    <m/>
    <n v="6325"/>
    <n v="1300"/>
    <d v="2020-07-20T00:00:00"/>
    <d v="2020-06-12T00:00:00"/>
    <s v="簡単決済"/>
    <s v="ペティルブライヤン"/>
    <n v="7625"/>
    <s v="2020/6"/>
    <s v="2020/6"/>
    <x v="170"/>
  </r>
  <r>
    <d v="2020-06-12T00:00:00"/>
    <s v="■ショップジャパン　ゆらこ　骨盤運動　ピンク　中古■□001261"/>
    <s v="済"/>
    <x v="9"/>
    <n v="500"/>
    <n v="3"/>
    <n v="2"/>
    <n v="5700"/>
    <m/>
    <m/>
    <m/>
    <m/>
    <m/>
    <m/>
    <m/>
    <n v="6270"/>
    <n v="1500"/>
    <d v="2020-07-20T00:00:00"/>
    <d v="2020-06-25T00:00:00"/>
    <s v="簡単決済"/>
    <s v="中村柳子"/>
    <n v="7770"/>
    <s v="2020/6"/>
    <s v="2020/6"/>
    <x v="132"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ルクレーゼ　ハート小皿2点セット"/>
    <s v="済"/>
    <x v="7"/>
    <m/>
    <m/>
    <m/>
    <m/>
    <m/>
    <m/>
    <m/>
    <m/>
    <m/>
    <m/>
    <m/>
    <n v="3300"/>
    <n v="1050"/>
    <d v="2020-07-20T00:00:00"/>
    <d v="2020-06-13T00:00:00"/>
    <s v="簡単決済"/>
    <s v="東内昭子"/>
    <n v="4350"/>
    <s v="2020/6"/>
    <s v="2020/6"/>
    <x v="170"/>
  </r>
  <r>
    <d v="2020-06-12T00:00:00"/>
    <s v="■未使用　ミズノ　MIZUNO　ソフトテニスラケット　SCUD　01-C　63JTN854(67：ハイブリッドブラック×ブルーパール)　1U■□001477"/>
    <m/>
    <x v="6"/>
    <n v="5500"/>
    <n v="3"/>
    <n v="2"/>
    <n v="149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x v="1"/>
  </r>
  <r>
    <d v="2020-06-12T00:00:00"/>
    <s v="■扇風機　カモメファン　ドウシシャ　FKLR-251D　中古■□001421"/>
    <m/>
    <x v="7"/>
    <n v="2000"/>
    <n v="3"/>
    <n v="2"/>
    <n v="14400"/>
    <n v="12000"/>
    <m/>
    <m/>
    <m/>
    <m/>
    <m/>
    <m/>
    <m/>
    <m/>
    <m/>
    <m/>
    <m/>
    <m/>
    <n v="0"/>
    <s v="2020/6"/>
    <s v=""/>
    <x v="1"/>
  </r>
  <r>
    <d v="2020-06-12T00:00:00"/>
    <s v="■未使用　マインツ　ホットトリベット　MAINTS　HOT　TRIVET　MA-004　ブラック×ステンレス■□001472_x000a_"/>
    <s v="済"/>
    <x v="7"/>
    <n v="20000"/>
    <n v="3"/>
    <n v="2"/>
    <n v="30000"/>
    <m/>
    <m/>
    <m/>
    <m/>
    <m/>
    <m/>
    <m/>
    <n v="33000"/>
    <n v="1300"/>
    <d v="2020-07-20T00:00:00"/>
    <d v="2020-07-01T00:00:00"/>
    <s v="簡単決済"/>
    <s v="東宮隆"/>
    <n v="34300"/>
    <s v="2020/6"/>
    <s v="2020/7"/>
    <x v="40"/>
  </r>
  <r>
    <d v="2020-06-12T00:00:00"/>
    <s v="■DANSK ダンスク チボリ 28cm パンプレート ディナープレート 未使用■□001468"/>
    <s v="済"/>
    <x v="7"/>
    <m/>
    <m/>
    <m/>
    <n v="2000"/>
    <m/>
    <m/>
    <m/>
    <m/>
    <m/>
    <m/>
    <m/>
    <n v="2200"/>
    <n v="0"/>
    <d v="2020-08-21T00:00:00"/>
    <d v="2020-07-02T00:00:00"/>
    <s v="簡単決済"/>
    <s v="田中光"/>
    <n v="2200"/>
    <s v="2020/6"/>
    <s v="2020/7"/>
    <x v="85"/>
  </r>
  <r>
    <d v="2020-06-12T00:00:00"/>
    <s v="■PUNYUS FUGU刺繍ブルゾン サイズ3 PN18AW-076 プニュズ 中古■□001284"/>
    <m/>
    <x v="3"/>
    <n v="2500"/>
    <n v="2"/>
    <n v="3"/>
    <n v="6000"/>
    <m/>
    <m/>
    <m/>
    <m/>
    <m/>
    <m/>
    <m/>
    <m/>
    <m/>
    <m/>
    <m/>
    <m/>
    <m/>
    <n v="0"/>
    <s v="2020/6"/>
    <s v=""/>
    <x v="1"/>
  </r>
  <r>
    <d v="2020-06-12T00:00:00"/>
    <s v="■未使用 PUNYUS FUGUラインジャージトップ サイズ4 PN18AW-102 プニュズ■□001385"/>
    <s v="済"/>
    <x v="3"/>
    <n v="2000"/>
    <n v="2"/>
    <n v="3"/>
    <n v="5000"/>
    <m/>
    <m/>
    <m/>
    <m/>
    <m/>
    <m/>
    <m/>
    <n v="5500"/>
    <n v="1300"/>
    <d v="2020-07-20T00:00:00"/>
    <d v="2020-06-21T00:00:00"/>
    <s v="簡単決済"/>
    <s v="正木佳代子"/>
    <n v="6800"/>
    <s v="2020/6"/>
    <s v="2020/6"/>
    <x v="48"/>
  </r>
  <r>
    <d v="2020-06-12T00:00:00"/>
    <s v="■DJI RONIN V2.0 ジンバル 中古■□001400"/>
    <m/>
    <x v="0"/>
    <n v="70000"/>
    <n v="2"/>
    <n v="3"/>
    <n v="120000"/>
    <m/>
    <m/>
    <m/>
    <m/>
    <m/>
    <m/>
    <m/>
    <m/>
    <m/>
    <m/>
    <m/>
    <m/>
    <m/>
    <n v="0"/>
    <s v="2020/6"/>
    <s v=""/>
    <x v="1"/>
  </r>
  <r>
    <d v="2020-06-12T00:00:00"/>
    <s v="■未組立　1/24　トヨタ　スプリンター・トレノ　GT-Z　タミヤ　スポーツカーシリーズ　No72■□001486"/>
    <s v="済"/>
    <x v="1"/>
    <m/>
    <n v="2"/>
    <n v="3"/>
    <m/>
    <m/>
    <m/>
    <m/>
    <m/>
    <m/>
    <m/>
    <m/>
    <n v="3300"/>
    <n v="1050"/>
    <d v="2020-07-20T00:00:00"/>
    <d v="2020-06-14T00:00:00"/>
    <s v="簡単決済"/>
    <s v="田中竜也"/>
    <n v="4350"/>
    <s v="2020/6"/>
    <s v="2020/6"/>
    <x v="64"/>
  </r>
  <r>
    <d v="2020-06-13T00:00:00"/>
    <s v="■YA-MAN レイボーテRフラッシュ STA-188-1 脱毛器 中古■□001460"/>
    <s v="済"/>
    <x v="9"/>
    <n v="500"/>
    <n v="2"/>
    <n v="3"/>
    <n v="10000"/>
    <m/>
    <m/>
    <m/>
    <m/>
    <m/>
    <m/>
    <m/>
    <n v="14960"/>
    <n v="750"/>
    <d v="2020-07-20T00:00:00"/>
    <d v="2020-06-19T00:00:00"/>
    <s v="簡単決済"/>
    <s v="Ta thihoa"/>
    <n v="15710"/>
    <s v="2020/6"/>
    <s v="2020/6"/>
    <x v="58"/>
  </r>
  <r>
    <d v="2020-06-13T00:00:00"/>
    <s v="■LPG wellbox 家庭用エンダモロジー GUITAY モモエリコラボ エステ マッサージ ボディケア 中古■□001395"/>
    <s v="済"/>
    <x v="9"/>
    <n v="300"/>
    <n v="2"/>
    <n v="3"/>
    <n v="15000"/>
    <m/>
    <m/>
    <m/>
    <m/>
    <m/>
    <m/>
    <m/>
    <n v="23650"/>
    <n v="1500"/>
    <d v="2020-07-20T00:00:00"/>
    <d v="2020-06-18T00:00:00"/>
    <s v="簡単決済"/>
    <s v="石井舞"/>
    <n v="25150"/>
    <s v="2020/6"/>
    <s v="2020/6"/>
    <x v="59"/>
  </r>
  <r>
    <d v="2020-06-13T00:00:00"/>
    <s v="■Tiffany コインネックレス SV925/750 セイントクリストファー ティファニー 中古■□001562"/>
    <s v="済"/>
    <x v="5"/>
    <n v="16379"/>
    <n v="2"/>
    <n v="3"/>
    <n v="28000"/>
    <m/>
    <m/>
    <m/>
    <m/>
    <m/>
    <m/>
    <m/>
    <n v="30800"/>
    <n v="0"/>
    <d v="2020-07-20T00:00:00"/>
    <d v="2020-06-19T00:00:00"/>
    <s v="簡単決済"/>
    <s v="宮下徹"/>
    <n v="30800"/>
    <s v="2020/6"/>
    <s v="2020/6"/>
    <x v="58"/>
  </r>
  <r>
    <d v="2020-06-13T00:00:00"/>
    <s v="■ルイヴィトン ダミエ ポルトフォイユ・ローズベリー N63017 長財布 中古■□001516"/>
    <s v="店売り"/>
    <x v="5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18T00:00:00"/>
    <s v="■未使用　送料無料　SONY　プレイステーション4　1TB　ジェット・ブラック　CUH-2200BB01■□001584"/>
    <s v="店売り"/>
    <x v="1"/>
    <n v="24000"/>
    <n v="3"/>
    <n v="2"/>
    <n v="39000"/>
    <m/>
    <m/>
    <m/>
    <m/>
    <m/>
    <m/>
    <m/>
    <m/>
    <m/>
    <m/>
    <m/>
    <m/>
    <m/>
    <n v="0"/>
    <s v="2020/6"/>
    <s v=""/>
    <x v="1"/>
  </r>
  <r>
    <d v="2020-06-18T00:00:00"/>
    <s v="■ルイヴィト　LOUIS　VUITTON　モノグラム　マルチカラー　ジッピーウォレット　M60243　中古■□001401"/>
    <s v="店売り"/>
    <x v="5"/>
    <n v="5000"/>
    <n v="3"/>
    <n v="2"/>
    <n v="239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DIOS　50-C　63JTN966　(37：ライム)　0U■□001496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x v="1"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x v="1"/>
  </r>
  <r>
    <d v="2020-06-19T00:00:00"/>
    <s v="■未使用　ブリタ　BRITA　ポット型浄水器　fill &amp; serve　フィル アンド サーブ　浄水機能付きカラフェ　BJ-SWG■□001572"/>
    <m/>
    <x v="7"/>
    <m/>
    <n v="3"/>
    <n v="2"/>
    <n v="2000"/>
    <m/>
    <m/>
    <m/>
    <m/>
    <m/>
    <m/>
    <m/>
    <m/>
    <m/>
    <m/>
    <m/>
    <m/>
    <m/>
    <n v="0"/>
    <s v="2020/6"/>
    <s v=""/>
    <x v="1"/>
  </r>
  <r>
    <d v="2020-06-19T00:00:00"/>
    <s v="■ルイヴィトン 手帳カバー アジェンダPM モノグラムマルチカラー R20895 中古■□001590"/>
    <s v="済"/>
    <x v="5"/>
    <n v="4000"/>
    <n v="2"/>
    <n v="3"/>
    <n v="9000"/>
    <m/>
    <m/>
    <m/>
    <m/>
    <m/>
    <m/>
    <m/>
    <n v="9900"/>
    <n v="750"/>
    <d v="2020-07-20T00:00:00"/>
    <d v="2020-06-24T00:00:00"/>
    <s v="簡単決済"/>
    <s v="アラカワタクヤ"/>
    <n v="10650"/>
    <s v="2020/6"/>
    <s v="2020/6"/>
    <x v="59"/>
  </r>
  <r>
    <d v="2020-06-18T00:00:00"/>
    <s v="■Cartier 二つ折り財布 サントスドゥカルティエ 小銭入れなし L3000773 中古■□001577"/>
    <m/>
    <x v="5"/>
    <n v="7500"/>
    <n v="2"/>
    <n v="3"/>
    <n v="13000"/>
    <n v="10000"/>
    <m/>
    <m/>
    <m/>
    <m/>
    <m/>
    <m/>
    <m/>
    <m/>
    <m/>
    <m/>
    <m/>
    <m/>
    <n v="0"/>
    <s v="2020/6"/>
    <s v=""/>
    <x v="1"/>
  </r>
  <r>
    <d v="2020-06-18T00:00:00"/>
    <s v="■未使用 アディダス 25.5cm スーパースター EF9240 スニーカー adidas■□001530"/>
    <s v="済"/>
    <x v="3"/>
    <n v="2200"/>
    <n v="2"/>
    <n v="3"/>
    <n v="6250"/>
    <m/>
    <m/>
    <m/>
    <m/>
    <m/>
    <m/>
    <m/>
    <n v="11550"/>
    <n v="0"/>
    <d v="2020-07-20T00:00:00"/>
    <d v="2020-06-22T00:00:00"/>
    <s v="簡単決済"/>
    <s v="木下進弘"/>
    <n v="11550"/>
    <s v="2020/6"/>
    <s v="2020/6"/>
    <x v="62"/>
  </r>
  <r>
    <d v="2020-06-19T00:00:00"/>
    <s v="■A.SANTINI 女性像 西洋彫刻 サンティーニ イタリア製 中古■□001508"/>
    <m/>
    <x v="4"/>
    <n v="5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メンズM コムデギャルソン ポロシャツ COMME des GARCONS■□001512"/>
    <m/>
    <x v="3"/>
    <n v="2000"/>
    <n v="2"/>
    <n v="3"/>
    <n v="9000"/>
    <m/>
    <m/>
    <m/>
    <m/>
    <m/>
    <m/>
    <m/>
    <m/>
    <m/>
    <m/>
    <m/>
    <m/>
    <m/>
    <n v="0"/>
    <s v="2020/6"/>
    <s v=""/>
    <x v="1"/>
  </r>
  <r>
    <d v="2020-06-19T00:00:00"/>
    <s v="■未使用 CDG メンズXL コムデギャルソン ロゴプリントTシャツ SZ-T013■□001263"/>
    <m/>
    <x v="3"/>
    <n v="1650"/>
    <n v="2"/>
    <n v="3"/>
    <n v="8500"/>
    <m/>
    <m/>
    <m/>
    <m/>
    <m/>
    <m/>
    <m/>
    <m/>
    <m/>
    <m/>
    <m/>
    <m/>
    <m/>
    <n v="0"/>
    <s v="2020/6"/>
    <s v=""/>
    <x v="1"/>
  </r>
  <r>
    <d v="2020-06-19T00:00:00"/>
    <s v="■壁掛け 達磨大師 アンティーク 和風 インテリア 中古■□001529"/>
    <m/>
    <x v="7"/>
    <m/>
    <m/>
    <m/>
    <n v="2500"/>
    <m/>
    <m/>
    <m/>
    <m/>
    <m/>
    <m/>
    <m/>
    <m/>
    <m/>
    <m/>
    <m/>
    <m/>
    <m/>
    <n v="0"/>
    <s v="2020/6"/>
    <s v=""/>
    <x v="1"/>
  </r>
  <r>
    <d v="2020-06-19T00:00:00"/>
    <s v="■未使用　霧ふき器　IDEAL　KITCHEN　イ-17　200ml　日本製■□001523"/>
    <m/>
    <x v="7"/>
    <m/>
    <n v="3"/>
    <n v="2"/>
    <n v="3680"/>
    <m/>
    <m/>
    <m/>
    <m/>
    <m/>
    <m/>
    <m/>
    <m/>
    <m/>
    <m/>
    <m/>
    <m/>
    <m/>
    <n v="0"/>
    <s v="2020/6"/>
    <s v=""/>
    <x v="1"/>
  </r>
  <r>
    <d v="2020-06-18T00:00:00"/>
    <s v="■マキタ　充電式ドライバドリル　10.8V　1.3Ah　DF030DWX　中古■□001393"/>
    <s v="済"/>
    <x v="8"/>
    <n v="2000"/>
    <n v="3"/>
    <n v="2"/>
    <n v="6600"/>
    <m/>
    <m/>
    <m/>
    <m/>
    <m/>
    <m/>
    <m/>
    <n v="7260"/>
    <n v="1050"/>
    <d v="2020-07-20T00:00:00"/>
    <d v="2020-06-22T00:00:00"/>
    <s v="簡単決済"/>
    <s v="長峰正人"/>
    <n v="8310"/>
    <s v="2020/6"/>
    <s v="2020/6"/>
    <x v="62"/>
  </r>
  <r>
    <d v="2020-06-19T00:00:00"/>
    <s v="■未使用　D＆S　マーメイド　スクウェア　キャセロール　24cm　ホワイトレッド　DSMSC24-WHRE■□001511"/>
    <s v="店売り"/>
    <x v="7"/>
    <m/>
    <n v="3"/>
    <n v="2"/>
    <n v="4000"/>
    <m/>
    <m/>
    <m/>
    <m/>
    <m/>
    <m/>
    <m/>
    <m/>
    <m/>
    <m/>
    <m/>
    <m/>
    <m/>
    <n v="0"/>
    <s v="2020/6"/>
    <s v=""/>
    <x v="1"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x v="1"/>
  </r>
  <r>
    <d v="2020-06-19T00:00:00"/>
    <s v="■未使用　オールステンレス　物干し　MORY　扇形ものほし　4枚干し　FS4-3U■□S001604"/>
    <s v="店売り"/>
    <x v="7"/>
    <m/>
    <n v="3"/>
    <n v="2"/>
    <n v="5600"/>
    <m/>
    <m/>
    <m/>
    <m/>
    <m/>
    <m/>
    <m/>
    <m/>
    <m/>
    <m/>
    <m/>
    <m/>
    <m/>
    <n v="0"/>
    <s v="2020/6"/>
    <s v=""/>
    <x v="1"/>
  </r>
  <r>
    <d v="2020-06-19T00:00:00"/>
    <s v="■未使用　折りたたみキッチンワゴン　CW-005　ホワイト■□S001556_x000a_"/>
    <m/>
    <x v="7"/>
    <m/>
    <n v="3"/>
    <n v="2"/>
    <n v="3580"/>
    <m/>
    <m/>
    <m/>
    <m/>
    <m/>
    <m/>
    <m/>
    <m/>
    <m/>
    <m/>
    <m/>
    <m/>
    <m/>
    <n v="0"/>
    <s v="2020/6"/>
    <s v=""/>
    <x v="1"/>
  </r>
  <r>
    <d v="2020-06-19T00:00:00"/>
    <s v="■未使用　IRIS　アイリスオーヤマ　活性炭オイルポット　H-OP900■□001521"/>
    <s v="店売り"/>
    <x v="7"/>
    <m/>
    <n v="3"/>
    <n v="2"/>
    <n v="2800"/>
    <m/>
    <m/>
    <m/>
    <m/>
    <m/>
    <m/>
    <m/>
    <m/>
    <m/>
    <m/>
    <m/>
    <m/>
    <m/>
    <n v="0"/>
    <s v="2020/6"/>
    <s v=""/>
    <x v="1"/>
  </r>
  <r>
    <d v="2020-06-19T00:00:00"/>
    <s v="■未使用　KUKUNA　KITCHEN　木目調　セラミック　アルミ鍋　KKN-WA02S　片手鍋　18cm　両手鍋　20cm　セット■□001601"/>
    <s v="店売り"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2T00:00:00"/>
    <s v="■未使用　FUNAI　4K衛星放送対応　テレビチューナー　FT-4KS10■□001455"/>
    <m/>
    <x v="0"/>
    <n v="3500"/>
    <n v="3"/>
    <n v="2"/>
    <n v="7980"/>
    <m/>
    <m/>
    <m/>
    <m/>
    <m/>
    <m/>
    <m/>
    <m/>
    <m/>
    <m/>
    <m/>
    <m/>
    <m/>
    <n v="0"/>
    <s v="2020/6"/>
    <s v=""/>
    <x v="1"/>
  </r>
  <r>
    <d v="2020-06-19T00:00:00"/>
    <s v="■未使用　Meltec　TK-100　軽トラック用荷台　カーゴつっぱりバー　113cm～174cm/7.5cm刻みの9ロック穴■□001620"/>
    <m/>
    <x v="11"/>
    <m/>
    <n v="3"/>
    <n v="2"/>
    <n v="3300"/>
    <m/>
    <m/>
    <m/>
    <m/>
    <m/>
    <m/>
    <m/>
    <m/>
    <m/>
    <m/>
    <m/>
    <m/>
    <m/>
    <n v="0"/>
    <s v="2020/6"/>
    <s v=""/>
    <x v="1"/>
  </r>
  <r>
    <d v="2020-06-19T00:00:00"/>
    <s v="■送料無料　グッチ　GG　キングスネーク　キーリング　キーホルダー　495422　J160N　8111　シルバー　メタル　中古■□001596"/>
    <m/>
    <x v="5"/>
    <n v="9500"/>
    <n v="3"/>
    <n v="2"/>
    <n v="19800"/>
    <m/>
    <m/>
    <m/>
    <m/>
    <m/>
    <m/>
    <m/>
    <m/>
    <m/>
    <m/>
    <m/>
    <m/>
    <m/>
    <n v="0"/>
    <s v="2020/6"/>
    <s v=""/>
    <x v="1"/>
  </r>
  <r>
    <d v="2020-06-19T00:00:00"/>
    <s v="■YA-MAN　ヤーマン　アセチ　ノヴェーダリフト　BS　for　Salon　PSM-40　ブラック　中古■□001619"/>
    <s v="済"/>
    <x v="9"/>
    <m/>
    <n v="3"/>
    <n v="2"/>
    <n v="3580"/>
    <m/>
    <m/>
    <m/>
    <m/>
    <m/>
    <m/>
    <m/>
    <n v="8888"/>
    <n v="750"/>
    <d v="2020-07-20T00:00:00"/>
    <d v="2020-06-23T00:00:00"/>
    <s v="簡単決済"/>
    <s v="大野和也"/>
    <n v="9638"/>
    <s v="2020/6"/>
    <s v="2020/6"/>
    <x v="62"/>
  </r>
  <r>
    <d v="2020-06-19T00:00:00"/>
    <s v="■ルイヴィトン ダミエアズール ポルトフォイユ・サラ 長財布 N61735 中古■□001595"/>
    <m/>
    <x v="5"/>
    <n v="9000"/>
    <n v="2"/>
    <n v="3"/>
    <n v="16000"/>
    <m/>
    <m/>
    <m/>
    <m/>
    <m/>
    <m/>
    <m/>
    <m/>
    <m/>
    <m/>
    <m/>
    <m/>
    <m/>
    <n v="0"/>
    <s v="2020/6"/>
    <s v=""/>
    <x v="1"/>
  </r>
  <r>
    <d v="2020-06-19T00:00:00"/>
    <s v="■BVLGARI 名刺入れ 30420 ブラック カードホルダー ブルガリ メンズ 中古■□001591"/>
    <m/>
    <x v="5"/>
    <n v="3150"/>
    <n v="2"/>
    <n v="3"/>
    <n v="8000"/>
    <m/>
    <m/>
    <m/>
    <m/>
    <m/>
    <m/>
    <m/>
    <n v="8800"/>
    <n v="0"/>
    <d v="2020-07-20T00:00:00"/>
    <d v="2020-06-29T00:00:00"/>
    <s v="簡単決済"/>
    <s v="池内須弥子"/>
    <n v="8800"/>
    <s v="2020/6"/>
    <s v="2020/6"/>
    <x v="76"/>
  </r>
  <r>
    <d v="2020-06-19T00:00:00"/>
    <s v="■Cartier サントス ドゥ カルティエ 長財布 L3000942 中古■□001524"/>
    <m/>
    <x v="5"/>
    <n v="4000"/>
    <n v="2"/>
    <n v="3"/>
    <n v="10000"/>
    <m/>
    <m/>
    <m/>
    <m/>
    <m/>
    <m/>
    <m/>
    <m/>
    <m/>
    <m/>
    <m/>
    <m/>
    <m/>
    <n v="0"/>
    <s v="2020/6"/>
    <s v=""/>
    <x v="1"/>
  </r>
  <r>
    <d v="2020-06-18T00:00:00"/>
    <s v="■パワーヘルス 家庭用電位治療器 PH-13000 中古■□001602"/>
    <s v="済"/>
    <x v="9"/>
    <n v="2200"/>
    <n v="2"/>
    <n v="3"/>
    <n v="4800"/>
    <m/>
    <m/>
    <m/>
    <m/>
    <m/>
    <m/>
    <m/>
    <n v="5610"/>
    <n v="1500"/>
    <d v="2020-07-20T00:00:00"/>
    <d v="2020-06-28T00:00:00"/>
    <s v="簡単決済"/>
    <s v="土肥正弘"/>
    <n v="7110"/>
    <s v="2020/6"/>
    <s v="2020/6"/>
    <x v="76"/>
  </r>
  <r>
    <d v="2020-06-19T00:00:00"/>
    <s v="■鉄瓶 骨董 工芸 中古■□001538"/>
    <s v="済"/>
    <x v="4"/>
    <m/>
    <m/>
    <m/>
    <n v="6200"/>
    <m/>
    <m/>
    <m/>
    <m/>
    <m/>
    <m/>
    <m/>
    <n v="6820"/>
    <n v="0"/>
    <d v="2020-07-20T00:00:00"/>
    <d v="2020-06-24T00:00:00"/>
    <s v="簡単決済"/>
    <s v="脇田恭弘"/>
    <n v="6820"/>
    <s v="2020/6"/>
    <s v="2020/6"/>
    <x v="59"/>
  </r>
  <r>
    <d v="2020-06-20T00:00:00"/>
    <s v="■橋之口籐工芸工房 籐製カウチ ソファ ラタン 3人掛け 中古■□S001555"/>
    <s v="済"/>
    <x v="12"/>
    <m/>
    <m/>
    <m/>
    <n v="80000"/>
    <m/>
    <m/>
    <m/>
    <m/>
    <m/>
    <m/>
    <m/>
    <n v="90200"/>
    <n v="17875"/>
    <d v="2020-08-21T00:00:00"/>
    <d v="2020-07-07T00:00:00"/>
    <s v="簡単決済"/>
    <s v="本宮宗"/>
    <n v="108075"/>
    <s v="2020/6"/>
    <s v="2020/7"/>
    <x v="140"/>
  </r>
  <r>
    <d v="2020-06-20T00:00:00"/>
    <s v="■カスタムガスガン　東京マルイ　刹那　Hi-CAPA5.1　インパルス　ハイキャパ5.1　対象18歳以上　中古■□001514"/>
    <s v="済"/>
    <x v="1"/>
    <m/>
    <n v="2"/>
    <n v="3"/>
    <n v="10000"/>
    <m/>
    <m/>
    <m/>
    <m/>
    <m/>
    <m/>
    <m/>
    <n v="11000"/>
    <n v="1050"/>
    <d v="2020-08-21T00:00:00"/>
    <d v="2020-07-27T00:00:00"/>
    <s v="簡単決済"/>
    <s v="堀川功二"/>
    <n v="12050"/>
    <s v="2020/6"/>
    <s v="2020/7"/>
    <x v="96"/>
  </r>
  <r>
    <d v="2020-06-20T00:00:00"/>
    <s v="■ガスブローバックガン　東京マルイ　DESERT　EAGLE.50AE　中古■□001505_x000a_"/>
    <s v="済"/>
    <x v="1"/>
    <m/>
    <n v="2"/>
    <n v="3"/>
    <n v="7000"/>
    <m/>
    <m/>
    <m/>
    <m/>
    <m/>
    <m/>
    <m/>
    <n v="7700"/>
    <n v="1050"/>
    <d v="2020-08-21T00:00:00"/>
    <d v="2020-07-20T00:00:00"/>
    <s v="簡単決済"/>
    <s v="山口正夫"/>
    <n v="8750"/>
    <s v="2020/6"/>
    <s v="2020/7"/>
    <x v="46"/>
  </r>
  <r>
    <d v="2020-06-20T00:00:00"/>
    <s v="■研磨機　リョービ　FG-205　砥石径　205mm　中古■□001531"/>
    <m/>
    <x v="8"/>
    <n v="5500"/>
    <n v="2"/>
    <n v="3"/>
    <n v="18000"/>
    <m/>
    <m/>
    <m/>
    <m/>
    <m/>
    <m/>
    <m/>
    <m/>
    <m/>
    <m/>
    <m/>
    <m/>
    <m/>
    <n v="0"/>
    <s v="2020/6"/>
    <s v=""/>
    <x v="1"/>
  </r>
  <r>
    <d v="2020-06-20T00:00:00"/>
    <s v="■パタゴニア テンペニーハット 29150 帽子 ハット 釣り アウトドア 中古■□001551"/>
    <s v="済"/>
    <x v="6"/>
    <n v="660"/>
    <n v="2"/>
    <n v="3"/>
    <n v="4500"/>
    <m/>
    <m/>
    <m/>
    <m/>
    <m/>
    <m/>
    <m/>
    <n v="5060"/>
    <n v="0"/>
    <d v="2020-07-20T00:00:00"/>
    <d v="2020-06-30T00:00:00"/>
    <s v="簡単決済"/>
    <s v="菅原英仁"/>
    <n v="5060"/>
    <s v="2020/6"/>
    <s v="2020/6"/>
    <x v="76"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x v="1"/>
  </r>
  <r>
    <d v="2020-06-20T00:00:00"/>
    <s v="■マンハッタンポーテージ Jefferson Market Garden Backpack リュック バックパック MP1292 中古■□001589"/>
    <m/>
    <x v="3"/>
    <n v="1650"/>
    <n v="2"/>
    <n v="3"/>
    <n v="4500"/>
    <m/>
    <m/>
    <m/>
    <m/>
    <m/>
    <m/>
    <m/>
    <m/>
    <m/>
    <m/>
    <m/>
    <m/>
    <m/>
    <n v="0"/>
    <s v="2020/6"/>
    <s v=""/>
    <x v="1"/>
  </r>
  <r>
    <d v="2020-06-20T00:00:00"/>
    <s v="■未使用 判定○ SoftBank COLOR LIFE 5 401PM ブラック■□001467"/>
    <s v="済"/>
    <x v="2"/>
    <n v="500"/>
    <n v="2"/>
    <n v="3"/>
    <n v="5000"/>
    <m/>
    <m/>
    <m/>
    <m/>
    <m/>
    <m/>
    <m/>
    <n v="5500"/>
    <n v="750"/>
    <d v="2020-08-21T00:00:00"/>
    <d v="2020-07-05T00:00:00"/>
    <s v="簡単決済"/>
    <s v="五十畑昇"/>
    <n v="6250"/>
    <s v="2020/6"/>
    <s v="2020/7"/>
    <x v="124"/>
  </r>
  <r>
    <d v="2020-06-20T00:00:00"/>
    <s v="■STOKKE トリップトラップ ソフトミント ベビーチェア ストッケ 中古■□001615"/>
    <s v="済"/>
    <x v="12"/>
    <n v="3000"/>
    <n v="2"/>
    <n v="3"/>
    <n v="17000"/>
    <m/>
    <m/>
    <m/>
    <m/>
    <m/>
    <m/>
    <m/>
    <n v="19800"/>
    <n v="4510"/>
    <d v="2020-09-23T00:00:00"/>
    <d v="2020-08-02T00:00:00"/>
    <s v="簡単決済"/>
    <s v="宗本絵里香"/>
    <n v="24310"/>
    <s v="2020/6"/>
    <s v="2020/8"/>
    <x v="155"/>
  </r>
  <r>
    <d v="2020-06-22T00:00:00"/>
    <s v="■ガスガン ニューイングラム M11 CQBⅣ セット 限定 マルゼン 対象年齢18歳以上 中古■□001578_x000a_"/>
    <s v="済"/>
    <x v="1"/>
    <n v="1000"/>
    <n v="2"/>
    <n v="3"/>
    <n v="7000"/>
    <m/>
    <m/>
    <m/>
    <m/>
    <m/>
    <m/>
    <m/>
    <n v="9900"/>
    <n v="1050"/>
    <d v="2020-07-20T00:00:00"/>
    <d v="2020-06-26T00:00:00"/>
    <s v="簡単決済"/>
    <s v="森田展弘"/>
    <n v="10950"/>
    <s v="2020/6"/>
    <s v="2020/6"/>
    <x v="62"/>
  </r>
  <r>
    <d v="2020-06-22T00:00:00"/>
    <s v="■五山窯 林淡幽作 茶碗 直径　約11.5cm　盃？■□001588"/>
    <m/>
    <x v="4"/>
    <n v="1000"/>
    <n v="2"/>
    <n v="3"/>
    <n v="10000"/>
    <m/>
    <m/>
    <m/>
    <m/>
    <m/>
    <m/>
    <m/>
    <m/>
    <m/>
    <m/>
    <m/>
    <m/>
    <m/>
    <n v="0"/>
    <s v="2020/6"/>
    <s v=""/>
    <x v="1"/>
  </r>
  <r>
    <d v="2020-06-22T00:00:00"/>
    <s v="■文殊菩薩　仏像　木製　約26cm■□001518"/>
    <s v="済"/>
    <x v="4"/>
    <n v="1500"/>
    <n v="2"/>
    <n v="3"/>
    <n v="7000"/>
    <m/>
    <m/>
    <m/>
    <m/>
    <m/>
    <m/>
    <m/>
    <n v="7975"/>
    <n v="1050"/>
    <d v="2020-07-20T00:00:00"/>
    <d v="2020-06-27T00:00:00"/>
    <s v="簡単決済"/>
    <s v="平承"/>
    <n v="9025"/>
    <s v="2020/6"/>
    <s v="2020/6"/>
    <x v="59"/>
  </r>
  <r>
    <d v="2020-06-22T00:00:00"/>
    <s v="■現状品 魚眼レンズ AT-X Tokina FISHEYE 10-17 F3.5-4.5 DX ニコン用 中古■□001517"/>
    <s v="済"/>
    <x v="2"/>
    <n v="8000"/>
    <n v="2"/>
    <n v="3"/>
    <n v="13000"/>
    <m/>
    <m/>
    <m/>
    <m/>
    <m/>
    <m/>
    <m/>
    <n v="14300"/>
    <n v="750"/>
    <d v="2020-07-20T00:00:00"/>
    <d v="2020-06-29T00:00:00"/>
    <s v="簡単決済"/>
    <s v="上田寛樹"/>
    <n v="15050"/>
    <s v="2020/6"/>
    <s v="2020/6"/>
    <x v="79"/>
  </r>
  <r>
    <d v="2020-06-22T00:00:00"/>
    <s v="■現状品　広角ズームレンズ　Tokins AT-X Pro SD 11-16 F2.8(IF) DX　ニコン用　中古■□001540"/>
    <m/>
    <x v="2"/>
    <n v="12000"/>
    <n v="2"/>
    <n v="3"/>
    <n v="19500"/>
    <m/>
    <m/>
    <m/>
    <m/>
    <m/>
    <m/>
    <m/>
    <m/>
    <m/>
    <m/>
    <m/>
    <m/>
    <m/>
    <n v="0"/>
    <s v="2020/6"/>
    <s v=""/>
    <x v="1"/>
  </r>
  <r>
    <d v="2020-06-22T00:00:00"/>
    <s v="■ジャンク　電動ガン　東京マルイ　H&amp;K　G3　SG/1　動作未確認　中古■□001519"/>
    <s v="済"/>
    <x v="1"/>
    <n v="2000"/>
    <n v="2"/>
    <n v="3"/>
    <n v="8000"/>
    <m/>
    <m/>
    <m/>
    <m/>
    <m/>
    <m/>
    <m/>
    <n v="8800"/>
    <n v="2000"/>
    <d v="2020-07-20T00:00:00"/>
    <d v="2020-06-29T00:00:00"/>
    <s v="簡単決済"/>
    <s v="入江恭弘"/>
    <n v="10800"/>
    <s v="2020/6"/>
    <s v="2020/6"/>
    <x v="79"/>
  </r>
  <r>
    <d v="2020-06-22T00:00:00"/>
    <s v="■ジャンク　東京マルイ　電動ガン　KNIGHT'S　ナイツ　SR-16　M4　カービン　対象年齢18歳以上　中古■□001575"/>
    <s v="済"/>
    <x v="1"/>
    <n v="2500"/>
    <n v="3"/>
    <n v="2"/>
    <n v="12800"/>
    <m/>
    <m/>
    <m/>
    <m/>
    <m/>
    <m/>
    <m/>
    <n v="14080"/>
    <n v="2000"/>
    <d v="2020-08-21T00:00:00"/>
    <d v="2020-07-27T00:00:00"/>
    <s v="簡単決済"/>
    <s v="原由久"/>
    <n v="16080"/>
    <s v="2020/6"/>
    <s v="2020/7"/>
    <x v="101"/>
  </r>
  <r>
    <d v="2020-06-22T00:00:00"/>
    <s v="■東京マルイ　電動ガン　M4　S-SYSTEM　スタンダードタイプ　対象年齢18歳以上　中古■□001573"/>
    <s v="済"/>
    <x v="1"/>
    <n v="5500"/>
    <n v="3"/>
    <n v="2"/>
    <n v="21500"/>
    <m/>
    <m/>
    <m/>
    <m/>
    <m/>
    <m/>
    <m/>
    <n v="23650"/>
    <n v="1500"/>
    <d v="2020-07-20T00:00:00"/>
    <d v="2020-06-26T00:00:00"/>
    <s v="簡単決済"/>
    <s v="臼井和美"/>
    <n v="25150"/>
    <s v="2020/6"/>
    <s v="2020/6"/>
    <x v="62"/>
  </r>
  <r>
    <d v="2020-06-22T00:00:00"/>
    <s v="■ジャンク　オリンパス ミラーレス一眼 デジタルカメラ OM-D E-M10 Mark Ⅲ 中古■□001586"/>
    <m/>
    <x v="2"/>
    <n v="24000"/>
    <n v="3"/>
    <n v="2"/>
    <n v="40000"/>
    <m/>
    <m/>
    <m/>
    <m/>
    <m/>
    <m/>
    <m/>
    <m/>
    <m/>
    <m/>
    <m/>
    <m/>
    <m/>
    <n v="0"/>
    <s v="2020/6"/>
    <s v=""/>
    <x v="1"/>
  </r>
  <r>
    <d v="2020-06-22T00:00:00"/>
    <s v="■未使用　グッチ　GUCCI　ラウンドファスナー　長財布　GG　スプリームキャンバス　523154■□001568"/>
    <s v="済"/>
    <x v="5"/>
    <n v="30000"/>
    <n v="3"/>
    <n v="2"/>
    <n v="60000"/>
    <m/>
    <m/>
    <m/>
    <m/>
    <m/>
    <m/>
    <m/>
    <n v="60000"/>
    <n v="0"/>
    <d v="2020-07-30T00:00:00"/>
    <d v="2020-07-30T00:00:00"/>
    <s v="銀行振込"/>
    <s v="山田毅"/>
    <n v="60000"/>
    <s v="2020/6"/>
    <s v="2020/7"/>
    <x v="190"/>
  </r>
  <r>
    <d v="2020-06-22T00:00:00"/>
    <s v="■ルイヴィトン　Louis Vuitton　ミュゼット　タンゴ　ショートストラップ　モノグラム　M51257　中古■□001503"/>
    <m/>
    <x v="5"/>
    <n v="15000"/>
    <n v="3"/>
    <n v="2"/>
    <n v="42000"/>
    <m/>
    <m/>
    <m/>
    <m/>
    <m/>
    <m/>
    <m/>
    <m/>
    <m/>
    <m/>
    <m/>
    <m/>
    <m/>
    <n v="0"/>
    <s v="2020/6"/>
    <s v=""/>
    <x v="1"/>
  </r>
  <r>
    <d v="2020-06-22T00:00:00"/>
    <s v="■未使用　ダイヤアルミ　万能オーブン調理鍋　SP両手　25cm■□001614"/>
    <m/>
    <x v="7"/>
    <m/>
    <n v="3"/>
    <n v="2"/>
    <n v="3500"/>
    <m/>
    <m/>
    <m/>
    <m/>
    <m/>
    <m/>
    <m/>
    <m/>
    <m/>
    <m/>
    <m/>
    <m/>
    <m/>
    <n v="0"/>
    <s v="2020/6"/>
    <s v=""/>
    <x v="1"/>
  </r>
  <r>
    <d v="2020-06-24T00:00:00"/>
    <s v="■未使用　オムロン　エアーマッサージャー　ふくらはぎから足先まで　HM-260-DB　ディープブラウン■□001504"/>
    <s v="済"/>
    <x v="9"/>
    <n v="5500"/>
    <n v="3"/>
    <n v="2"/>
    <n v="5500"/>
    <m/>
    <m/>
    <m/>
    <m/>
    <m/>
    <m/>
    <m/>
    <n v="6050"/>
    <n v="1300"/>
    <d v="2020-07-20T00:00:00"/>
    <d v="2020-06-28T00:00:00"/>
    <s v="簡単決済"/>
    <s v="望月和好（望月弘之）"/>
    <n v="7350"/>
    <s v="2020/6"/>
    <s v="2020/6"/>
    <x v="62"/>
  </r>
  <r>
    <d v="2020-06-24T00:00:00"/>
    <s v="■the　SAEM　SNAIL　エッセンシャル　24K　ゴールド　ゲル　マスク　シート　10枚セット■□001501"/>
    <m/>
    <x v="9"/>
    <m/>
    <n v="3"/>
    <n v="2"/>
    <n v="3980"/>
    <m/>
    <m/>
    <m/>
    <m/>
    <m/>
    <m/>
    <m/>
    <m/>
    <m/>
    <m/>
    <m/>
    <m/>
    <m/>
    <n v="0"/>
    <s v="2020/6"/>
    <s v=""/>
    <x v="1"/>
  </r>
  <r>
    <d v="2020-06-24T00:00:00"/>
    <s v="■パナソニック　Panasonic　スチーマー　ナノケア　EH-SA62　ピンク　中古■□001527"/>
    <m/>
    <x v="9"/>
    <n v="990"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未使用　「子育てTV　ハピクラ」　だきぐるみ　ラッピー■□001549"/>
    <m/>
    <x v="1"/>
    <m/>
    <n v="3"/>
    <n v="2"/>
    <n v="3300"/>
    <m/>
    <m/>
    <m/>
    <m/>
    <m/>
    <m/>
    <m/>
    <m/>
    <m/>
    <m/>
    <m/>
    <m/>
    <m/>
    <n v="0"/>
    <s v="2020/6"/>
    <s v=""/>
    <x v="1"/>
  </r>
  <r>
    <d v="2020-06-24T00:00:00"/>
    <s v="■海洋堂　山口式　可動モデル　超竜神　勇者王　ガオガイガー　対象年齢14歳以上　美品■□001522"/>
    <m/>
    <x v="1"/>
    <m/>
    <n v="3"/>
    <n v="2"/>
    <n v="2500"/>
    <m/>
    <m/>
    <m/>
    <m/>
    <m/>
    <m/>
    <m/>
    <m/>
    <m/>
    <m/>
    <m/>
    <m/>
    <m/>
    <n v="0"/>
    <s v="2020/6"/>
    <s v=""/>
    <x v="1"/>
  </r>
  <r>
    <d v="2020-06-24T00:00:00"/>
    <s v="■ミツトヨ　デジタルノギス　500-181-30　CD-15APX　デジマチックキャリパ　中古■□001470"/>
    <s v="済"/>
    <x v="8"/>
    <m/>
    <n v="3"/>
    <n v="2"/>
    <n v="4540"/>
    <m/>
    <m/>
    <m/>
    <m/>
    <m/>
    <m/>
    <m/>
    <n v="4994"/>
    <n v="750"/>
    <d v="2020-08-21T00:00:00"/>
    <d v="2020-07-04T00:00:00"/>
    <s v="簡単決済"/>
    <s v="寺崎達也"/>
    <n v="5744"/>
    <s v="2020/6"/>
    <s v="2020/7"/>
    <x v="76"/>
  </r>
  <r>
    <d v="2020-06-24T00:00:00"/>
    <s v="■未使用　送料無料　三菱ケミカル　クリンスイ　蛇口直結型　浄水器　CB073　カートリッジプラス1セット■□001462"/>
    <s v="済"/>
    <x v="7"/>
    <m/>
    <n v="3"/>
    <n v="2"/>
    <n v="3000"/>
    <m/>
    <m/>
    <m/>
    <m/>
    <m/>
    <m/>
    <m/>
    <m/>
    <m/>
    <m/>
    <m/>
    <m/>
    <m/>
    <n v="0"/>
    <s v="2020/6"/>
    <s v=""/>
    <x v="1"/>
  </r>
  <r>
    <d v="2020-06-24T00:00:00"/>
    <s v="■白衣観音像 仏像 中古■□001600"/>
    <m/>
    <x v="4"/>
    <m/>
    <m/>
    <m/>
    <n v="8000"/>
    <m/>
    <m/>
    <m/>
    <m/>
    <m/>
    <m/>
    <m/>
    <m/>
    <m/>
    <m/>
    <m/>
    <m/>
    <m/>
    <n v="0"/>
    <s v="2020/6"/>
    <s v=""/>
    <x v="1"/>
  </r>
  <r>
    <d v="2020-06-24T00:00:00"/>
    <s v="■アジアン バリ 女性像 木製 エスニック 置物 インテリア 中古■□001605"/>
    <s v="済"/>
    <x v="4"/>
    <n v="7000"/>
    <n v="2"/>
    <n v="3"/>
    <n v="12000"/>
    <m/>
    <m/>
    <m/>
    <m/>
    <m/>
    <m/>
    <m/>
    <n v="13200"/>
    <n v="2000"/>
    <d v="2020-07-20T00:00:00"/>
    <d v="2020-07-01T00:00:00"/>
    <s v="簡単決済"/>
    <s v="板倉克宏"/>
    <n v="15200"/>
    <s v="2020/6"/>
    <s v="2020/7"/>
    <x v="79"/>
  </r>
  <r>
    <d v="2020-06-24T00:00:00"/>
    <s v="■スペースヤマト ファイター SM-3000 フットマッサージャー テラニシ ヤマト 中古■□001510"/>
    <s v="済"/>
    <x v="9"/>
    <n v="13200"/>
    <n v="2"/>
    <n v="3"/>
    <n v="34000"/>
    <m/>
    <m/>
    <m/>
    <m/>
    <m/>
    <m/>
    <m/>
    <n v="37950"/>
    <n v="2000"/>
    <d v="2020-08-21T00:00:00"/>
    <d v="2020-07-05T00:00:00"/>
    <s v="簡単決済"/>
    <s v="竹内優香"/>
    <n v="39950"/>
    <s v="2020/6"/>
    <s v="2020/7"/>
    <x v="82"/>
  </r>
  <r>
    <d v="2020-06-24T00:00:00"/>
    <s v="■未使用 エバラポンプ 50DWVA6.25SA 0.25kW 汚水用水中ポンプ DWVA2023 60Hz　荏原製作所■□001541"/>
    <s v="済"/>
    <x v="8"/>
    <n v="5000"/>
    <n v="2"/>
    <n v="3"/>
    <n v="11000"/>
    <m/>
    <m/>
    <m/>
    <m/>
    <m/>
    <m/>
    <m/>
    <n v="12100"/>
    <n v="1500"/>
    <d v="2020-07-20T00:00:00"/>
    <d v="2020-07-01T00:00:00"/>
    <s v="簡単決済"/>
    <s v="大山眞"/>
    <n v="13600"/>
    <s v="2020/6"/>
    <s v="2020/7"/>
    <x v="79"/>
  </r>
  <r>
    <d v="2020-06-24T00:00:00"/>
    <s v="■ジャンク マキタ インパクトドライバ TP141D 本体のみ■□001420"/>
    <s v="済"/>
    <x v="8"/>
    <n v="500"/>
    <n v="2"/>
    <n v="3"/>
    <n v="5000"/>
    <m/>
    <m/>
    <m/>
    <m/>
    <m/>
    <m/>
    <m/>
    <n v="5500"/>
    <n v="1050"/>
    <d v="2020-07-20T00:00:00"/>
    <d v="2020-06-28T00:00:00"/>
    <s v="簡単決済"/>
    <s v="金子勉"/>
    <n v="6550"/>
    <s v="2020/6"/>
    <s v="2020/6"/>
    <x v="62"/>
  </r>
  <r>
    <d v="2020-06-24T00:00:00"/>
    <s v="■現状品 マキタ 充電4モードインパクトドライバ 本体のみ TP141D■□001598"/>
    <s v="済"/>
    <x v="8"/>
    <n v="3500"/>
    <n v="2"/>
    <n v="3"/>
    <n v="5000"/>
    <m/>
    <m/>
    <m/>
    <m/>
    <m/>
    <m/>
    <m/>
    <n v="6600"/>
    <n v="1050"/>
    <d v="2020-07-20T00:00:00"/>
    <d v="2020-06-28T00:00:00"/>
    <s v="簡単決済"/>
    <s v="畠山桂之助"/>
    <n v="7650"/>
    <s v="2020/6"/>
    <s v="2020/6"/>
    <x v="62"/>
  </r>
  <r>
    <d v="2020-06-23T00:00:00"/>
    <s v="■未使用 アディダス 23.0cm アディレーサー EG3568 レディース adidas スニーカー スリッポン■□001388"/>
    <s v="店売り"/>
    <x v="3"/>
    <n v="3000"/>
    <n v="2"/>
    <n v="3"/>
    <n v="4900"/>
    <m/>
    <m/>
    <m/>
    <m/>
    <m/>
    <m/>
    <m/>
    <m/>
    <m/>
    <m/>
    <m/>
    <m/>
    <m/>
    <n v="0"/>
    <s v="2020/6"/>
    <s v=""/>
    <x v="1"/>
  </r>
  <r>
    <d v="2020-06-24T00:00:00"/>
    <s v="■高濃度水素風呂 グリーニングスパ HDW0004 中古■□001606"/>
    <s v="済"/>
    <x v="9"/>
    <m/>
    <m/>
    <m/>
    <n v="9500"/>
    <m/>
    <m/>
    <m/>
    <m/>
    <m/>
    <m/>
    <m/>
    <n v="10450"/>
    <n v="0"/>
    <d v="2020-07-20T00:00:00"/>
    <d v="2020-06-29T00:00:00"/>
    <s v="簡単決済"/>
    <s v="山口みほこ"/>
    <n v="10450"/>
    <s v="2020/6"/>
    <s v="2020/6"/>
    <x v="59"/>
  </r>
  <r>
    <d v="2020-06-24T00:00:00"/>
    <s v="■レトロ チェスト 3段 洋風 家具 インテリア 中古■□001552"/>
    <s v="済"/>
    <x v="12"/>
    <n v="2000"/>
    <n v="2"/>
    <n v="3"/>
    <n v="14000"/>
    <m/>
    <m/>
    <m/>
    <m/>
    <m/>
    <m/>
    <m/>
    <n v="15400"/>
    <n v="0"/>
    <d v="2020-08-21T00:00:00"/>
    <d v="2020-07-18T00:00:00"/>
    <s v="簡単決済"/>
    <s v="徳永学院"/>
    <n v="15400"/>
    <s v="2020/6"/>
    <s v="2020/7"/>
    <x v="44"/>
  </r>
  <r>
    <d v="2020-06-24T00:00:00"/>
    <s v="■未使用 スパイロン バイク用ドライバッテリー SP09KL 12V/7Ah SPIRON■□001564"/>
    <s v="済"/>
    <x v="11"/>
    <n v="2000"/>
    <n v="2"/>
    <n v="3"/>
    <n v="5000"/>
    <m/>
    <m/>
    <m/>
    <m/>
    <m/>
    <m/>
    <m/>
    <n v="5500"/>
    <n v="750"/>
    <d v="2020-07-20T00:00:00"/>
    <d v="2020-07-01T00:00:00"/>
    <s v="簡単決済"/>
    <s v="大野秀真"/>
    <n v="6250"/>
    <s v="2020/6"/>
    <s v="2020/7"/>
    <x v="79"/>
  </r>
  <r>
    <d v="2020-06-24T00:00:00"/>
    <s v="■デスノート 弥 海砂 ねんどろいど フィギュア 中古■□001502"/>
    <s v="済"/>
    <x v="1"/>
    <m/>
    <m/>
    <m/>
    <n v="2500"/>
    <m/>
    <m/>
    <m/>
    <m/>
    <m/>
    <m/>
    <m/>
    <n v="2750"/>
    <n v="1050"/>
    <d v="2020-08-21T00:00:00"/>
    <d v="2020-07-28T00:00:00"/>
    <s v="簡単決済"/>
    <s v="柏バイイー"/>
    <n v="3800"/>
    <s v="2020/6"/>
    <s v="2020/7"/>
    <x v="49"/>
  </r>
  <r>
    <d v="2020-06-24T00:00:00"/>
    <s v="■当時物　グローブ　GENERL　GS-10　ゼネラルサクライ　右用　在庫約30個あり　未使用　保管品■□001609"/>
    <s v="済"/>
    <x v="6"/>
    <n v="100"/>
    <n v="2"/>
    <n v="3"/>
    <n v="2500"/>
    <m/>
    <m/>
    <m/>
    <m/>
    <m/>
    <m/>
    <m/>
    <n v="2750"/>
    <n v="1050"/>
    <d v="2020-08-21T00:00:00"/>
    <d v="2020-07-12T00:00:00"/>
    <s v="簡単決済"/>
    <s v="大友文雄"/>
    <n v="3800"/>
    <s v="2020/6"/>
    <s v="2020/7"/>
    <x v="89"/>
  </r>
  <r>
    <d v="2020-06-24T00:00:00"/>
    <s v="■当時物　BEN-GENERAL　軟式用バット　BTN-700H　約85cm　■□001613"/>
    <s v="済"/>
    <x v="6"/>
    <n v="200"/>
    <n v="2"/>
    <n v="3"/>
    <n v="2000"/>
    <m/>
    <m/>
    <m/>
    <m/>
    <m/>
    <m/>
    <m/>
    <n v="2200"/>
    <n v="1300"/>
    <d v="2020-08-21T00:00:00"/>
    <d v="2020-07-15T00:00:00"/>
    <s v="簡単決済"/>
    <s v="藤生修一"/>
    <n v="3500"/>
    <s v="2020/6"/>
    <s v="2020/7"/>
    <x v="77"/>
  </r>
  <r>
    <d v="2020-06-25T00:00:00"/>
    <s v="■マンドリン　スズキ　M-30　ハードケース付き　中古■□001566"/>
    <s v="済"/>
    <x v="10"/>
    <n v="1500"/>
    <n v="2"/>
    <n v="3"/>
    <n v="7000"/>
    <m/>
    <m/>
    <m/>
    <m/>
    <m/>
    <m/>
    <m/>
    <n v="7975"/>
    <n v="1500"/>
    <d v="2020-07-20T00:00:00"/>
    <d v="2020-07-01T00:00:00"/>
    <s v="簡単決済"/>
    <s v="篠崎竜也"/>
    <n v="9475"/>
    <s v="2020/6"/>
    <s v="2020/7"/>
    <x v="58"/>
  </r>
  <r>
    <d v="2020-06-25T00:00:00"/>
    <s v="■未使用展示品　ES100用ホルソー　アロン化成　φ130　298194■□001544"/>
    <m/>
    <x v="8"/>
    <n v="2000"/>
    <n v="2"/>
    <n v="3"/>
    <n v="12000"/>
    <m/>
    <m/>
    <m/>
    <m/>
    <m/>
    <m/>
    <m/>
    <m/>
    <m/>
    <m/>
    <m/>
    <m/>
    <m/>
    <n v="0"/>
    <s v="2020/6"/>
    <s v=""/>
    <x v="1"/>
  </r>
  <r>
    <d v="2020-06-25T00:00:00"/>
    <s v="■ゴアテックスブーツ　サイズ　24cm　M6　未使用■□001599_x000a_"/>
    <m/>
    <x v="3"/>
    <n v="2200"/>
    <n v="2"/>
    <n v="3"/>
    <n v="7500"/>
    <m/>
    <m/>
    <m/>
    <m/>
    <m/>
    <m/>
    <m/>
    <m/>
    <m/>
    <m/>
    <m/>
    <m/>
    <m/>
    <n v="0"/>
    <s v="2020/6"/>
    <s v=""/>
    <x v="1"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x v="1"/>
  </r>
  <r>
    <d v="2020-06-25T00:00:00"/>
    <s v="■マキタ　充電式ドライバドリル　10.8V　1.5Ah　DF022DSHX　美品■□001533"/>
    <s v="済"/>
    <x v="8"/>
    <n v="7700"/>
    <n v="3"/>
    <n v="2"/>
    <n v="12500"/>
    <m/>
    <m/>
    <m/>
    <m/>
    <m/>
    <m/>
    <m/>
    <n v="13750"/>
    <n v="1300"/>
    <d v="2020-07-20T00:00:00"/>
    <d v="2020-06-29T00:00:00"/>
    <s v="簡単決済"/>
    <s v="工藤法茂"/>
    <n v="15050"/>
    <s v="2020/6"/>
    <s v="2020/6"/>
    <x v="62"/>
  </r>
  <r>
    <d v="2020-06-25T00:00:00"/>
    <s v="■簡単な動作確認のみ　共立　チェーンソー　CS42RS　ジャンク■□001592"/>
    <s v="済"/>
    <x v="8"/>
    <n v="13200"/>
    <n v="3"/>
    <n v="2"/>
    <n v="29800"/>
    <m/>
    <m/>
    <m/>
    <m/>
    <m/>
    <m/>
    <m/>
    <n v="33330"/>
    <n v="2000"/>
    <d v="2020-07-20T00:00:00"/>
    <d v="2020-06-30T00:00:00"/>
    <s v="簡単決済"/>
    <s v="細身英司"/>
    <n v="35330"/>
    <s v="2020/6"/>
    <s v="2020/6"/>
    <x v="59"/>
  </r>
  <r>
    <d v="2020-06-25T00:00:00"/>
    <s v="■ハマータイプ　充電式　電動常用カー　乗用玩具　足踏みペダル式　ZPV003　対象年齢3～5歳　中古美品■□001603_x000a_"/>
    <m/>
    <x v="1"/>
    <m/>
    <n v="3"/>
    <n v="2"/>
    <n v="4500"/>
    <m/>
    <m/>
    <m/>
    <m/>
    <m/>
    <m/>
    <m/>
    <m/>
    <m/>
    <m/>
    <m/>
    <m/>
    <m/>
    <n v="0"/>
    <s v="2020/6"/>
    <s v=""/>
    <x v="1"/>
  </r>
  <r>
    <d v="2020-06-25T00:00:00"/>
    <s v="■未使用　URCERI　多機能高圧洗浄機　家庭用　Y1.2■□001571_x000a_"/>
    <s v="済"/>
    <x v="0"/>
    <n v="4000"/>
    <n v="3"/>
    <n v="2"/>
    <n v="10000"/>
    <m/>
    <m/>
    <m/>
    <m/>
    <m/>
    <m/>
    <m/>
    <n v="11000"/>
    <n v="1500"/>
    <d v="2020-08-21T00:00:00"/>
    <d v="2020-07-16T00:00:00"/>
    <s v="簡単決済"/>
    <s v="関直人"/>
    <n v="12500"/>
    <s v="2020/6"/>
    <s v="2020/7"/>
    <x v="77"/>
  </r>
  <r>
    <d v="2020-06-25T00:00:00"/>
    <s v="■厚焼きホットサンドベーカー　ビタントニオ　gooood　VHS-10　美品■□001567"/>
    <m/>
    <x v="0"/>
    <m/>
    <n v="3"/>
    <n v="2"/>
    <n v="2380"/>
    <m/>
    <m/>
    <m/>
    <m/>
    <m/>
    <m/>
    <m/>
    <m/>
    <m/>
    <m/>
    <m/>
    <m/>
    <m/>
    <n v="0"/>
    <s v="2020/6"/>
    <s v=""/>
    <x v="1"/>
  </r>
  <r>
    <d v="2020-06-25T00:00:00"/>
    <s v="■未使用　フードプロセッサー　TESCOM　テスコム　TK212　ホワイト■□001536"/>
    <s v="店売り"/>
    <x v="0"/>
    <m/>
    <n v="3"/>
    <n v="2"/>
    <n v="1800"/>
    <m/>
    <m/>
    <m/>
    <m/>
    <m/>
    <m/>
    <m/>
    <m/>
    <m/>
    <m/>
    <m/>
    <m/>
    <m/>
    <n v="0"/>
    <s v="2020/6"/>
    <s v=""/>
    <x v="1"/>
  </r>
  <r>
    <d v="2020-06-27T00:00:00"/>
    <s v="■コロンビア　Tシャツ　タクフォークショートスリーブ Sサイズ　USED　美品■□001525"/>
    <s v="済"/>
    <x v="6"/>
    <m/>
    <n v="2"/>
    <n v="3"/>
    <n v="2000"/>
    <m/>
    <m/>
    <m/>
    <m/>
    <m/>
    <m/>
    <m/>
    <n v="2200"/>
    <n v="520"/>
    <d v="2020-08-21T00:00:00"/>
    <d v="2020-07-05T00:00:00"/>
    <s v="簡単決済"/>
    <s v="ミツハタタカヒロ"/>
    <n v="2720"/>
    <s v="2020/6"/>
    <s v="2020/7"/>
    <x v="72"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x v="1"/>
  </r>
  <r>
    <d v="2020-06-28T00:00:00"/>
    <s v="■ジャンク　エンジン溶接機　新ダイワ　EW120D 引き取り又は運送会社の手配をお願いします■□S001612"/>
    <s v="済"/>
    <x v="8"/>
    <n v="5000"/>
    <n v="2"/>
    <n v="3"/>
    <n v="15000"/>
    <m/>
    <m/>
    <m/>
    <m/>
    <m/>
    <m/>
    <m/>
    <n v="16500"/>
    <m/>
    <d v="2020-07-07T00:00:00"/>
    <d v="2020-07-07T00:00:00"/>
    <s v="銀行振込"/>
    <s v="粕谷浩幸"/>
    <n v="16500"/>
    <s v="2020/6"/>
    <s v="2020/7"/>
    <x v="48"/>
  </r>
  <r>
    <d v="2020-06-27T00:00:00"/>
    <s v="■未使用　THERMOS　サーモス　ステンレスランチジャー　JLS-1601F　クールｸﾞﾚｰ■□001587"/>
    <s v="済"/>
    <x v="7"/>
    <m/>
    <n v="3"/>
    <n v="2"/>
    <n v="1580"/>
    <m/>
    <m/>
    <m/>
    <m/>
    <m/>
    <m/>
    <m/>
    <n v="1848"/>
    <n v="750"/>
    <d v="2020-07-20T00:00:00"/>
    <d v="2020-07-01T00:00:00"/>
    <s v="簡単決済"/>
    <s v="立川由佳"/>
    <n v="2598"/>
    <s v="2020/6"/>
    <s v="2020/7"/>
    <x v="62"/>
  </r>
  <r>
    <d v="2020-06-28T00:00:00"/>
    <s v="■未使用　オムロン　OMRON　Leg　Massager　レッグマッサージャ　HM-252-BW　ブラウン■□001535"/>
    <m/>
    <x v="9"/>
    <m/>
    <n v="3"/>
    <n v="2"/>
    <n v="1880"/>
    <m/>
    <m/>
    <m/>
    <m/>
    <m/>
    <m/>
    <m/>
    <m/>
    <m/>
    <m/>
    <m/>
    <m/>
    <m/>
    <n v="0"/>
    <s v="2020/6"/>
    <s v=""/>
    <x v="1"/>
  </r>
  <r>
    <d v="2020-06-27T00:00:00"/>
    <s v="■未■未使用　セブンハンドル　スコップ　ショベルの補助握手　手動工具　対象スコップの柄の直径：約38mm■□001542"/>
    <m/>
    <x v="8"/>
    <m/>
    <n v="3"/>
    <n v="2"/>
    <n v="2800"/>
    <m/>
    <m/>
    <m/>
    <m/>
    <m/>
    <m/>
    <m/>
    <m/>
    <m/>
    <m/>
    <m/>
    <m/>
    <m/>
    <n v="0"/>
    <s v="2020/6"/>
    <s v=""/>
    <x v="1"/>
  </r>
  <r>
    <d v="2020-06-27T00:00:00"/>
    <s v="■未使用　mont-bell　＃1132106　モンベル　フィールドラップエプロン　レディース　Lサイズ　タイム■□001539"/>
    <s v="店売り"/>
    <x v="3"/>
    <n v="1320"/>
    <n v="3"/>
    <n v="2"/>
    <n v="3580"/>
    <m/>
    <m/>
    <m/>
    <m/>
    <m/>
    <m/>
    <m/>
    <m/>
    <m/>
    <m/>
    <m/>
    <m/>
    <m/>
    <n v="0"/>
    <s v="2020/6"/>
    <s v=""/>
    <x v="1"/>
  </r>
  <r>
    <d v="2020-06-27T00:00:00"/>
    <s v="■未使用　KAKUDAI　シャワーホースセット　1.6m　低臭シャワーホース　クリーム　3663C■□001594"/>
    <s v="店売り"/>
    <x v="7"/>
    <m/>
    <n v="3"/>
    <n v="2"/>
    <n v="1500"/>
    <m/>
    <m/>
    <m/>
    <m/>
    <m/>
    <m/>
    <m/>
    <m/>
    <m/>
    <m/>
    <m/>
    <m/>
    <m/>
    <n v="0"/>
    <s v="2020/6"/>
    <s v=""/>
    <x v="1"/>
  </r>
  <r>
    <d v="2020-06-27T00:00:00"/>
    <s v="■武知　クロコダイル　ショルダーバッグ　パープル系　中古■□001585"/>
    <m/>
    <x v="5"/>
    <n v="6000"/>
    <n v="3"/>
    <n v="2"/>
    <n v="30000"/>
    <n v="20000"/>
    <m/>
    <m/>
    <m/>
    <m/>
    <m/>
    <m/>
    <m/>
    <m/>
    <m/>
    <m/>
    <m/>
    <m/>
    <n v="0"/>
    <s v="2020/6"/>
    <s v=""/>
    <x v="1"/>
  </r>
  <r>
    <d v="2020-06-27T00:00:00"/>
    <s v="■カルティエ　Cartier　パスポートケース　ボルドー×ゴールド　レザー　中古■□001454"/>
    <m/>
    <x v="5"/>
    <n v="5500"/>
    <n v="3"/>
    <n v="2"/>
    <n v="13000"/>
    <m/>
    <m/>
    <m/>
    <m/>
    <m/>
    <m/>
    <m/>
    <m/>
    <m/>
    <m/>
    <m/>
    <m/>
    <m/>
    <n v="0"/>
    <s v="2020/6"/>
    <s v=""/>
    <x v="1"/>
  </r>
  <r>
    <d v="2020-06-26T00:00:00"/>
    <s v="■AMBUSH シルバーネックレス トライアングル アンブッシュ 中古■□001565"/>
    <m/>
    <x v="3"/>
    <m/>
    <m/>
    <m/>
    <n v="3800"/>
    <m/>
    <m/>
    <m/>
    <m/>
    <m/>
    <m/>
    <m/>
    <m/>
    <m/>
    <m/>
    <m/>
    <m/>
    <m/>
    <n v="0"/>
    <s v="2020/6"/>
    <s v=""/>
    <x v="1"/>
  </r>
  <r>
    <d v="2020-06-27T00:00:00"/>
    <s v="■POLICE ブレスレット ブラウンレザー ポリス 中古■□001506"/>
    <m/>
    <x v="3"/>
    <n v="1000"/>
    <n v="2"/>
    <n v="3"/>
    <n v="3800"/>
    <m/>
    <m/>
    <m/>
    <m/>
    <m/>
    <m/>
    <m/>
    <m/>
    <m/>
    <m/>
    <m/>
    <m/>
    <m/>
    <n v="0"/>
    <s v="2020/6"/>
    <s v=""/>
    <x v="1"/>
  </r>
  <r>
    <d v="2020-06-28T00:00:00"/>
    <s v="■英国製 A.E.Williams ルーペ アンティーク調 ヴィクトリアハンド 中古■□001597"/>
    <m/>
    <x v="4"/>
    <n v="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オニツカタイガー 27.0cm TIGER ALLY スニーカー 1183A197 中古■□001561"/>
    <m/>
    <x v="3"/>
    <n v="1500"/>
    <n v="2"/>
    <n v="3"/>
    <n v="5000"/>
    <m/>
    <m/>
    <m/>
    <m/>
    <m/>
    <m/>
    <m/>
    <m/>
    <m/>
    <m/>
    <m/>
    <m/>
    <m/>
    <n v="0"/>
    <s v="2020/6"/>
    <s v=""/>
    <x v="1"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x v="1"/>
  </r>
  <r>
    <d v="2020-06-27T00:00:00"/>
    <s v="■CASTELBAJAC 長財布 66622 カステルバジャック 中古美品■□001579"/>
    <m/>
    <x v="3"/>
    <n v="3500"/>
    <n v="2"/>
    <n v="3"/>
    <n v="9500"/>
    <n v="8500"/>
    <m/>
    <m/>
    <m/>
    <m/>
    <m/>
    <m/>
    <m/>
    <m/>
    <m/>
    <m/>
    <m/>
    <m/>
    <n v="0"/>
    <s v="2020/6"/>
    <s v=""/>
    <x v="1"/>
  </r>
  <r>
    <d v="2020-06-27T00:00:00"/>
    <s v="■オロビアンコ　ボディーバッグ　ブラック×ゴールド　中古美品■□001576"/>
    <m/>
    <x v="5"/>
    <n v="2000"/>
    <n v="3"/>
    <n v="2"/>
    <n v="5000"/>
    <m/>
    <m/>
    <m/>
    <m/>
    <m/>
    <m/>
    <m/>
    <m/>
    <m/>
    <m/>
    <m/>
    <m/>
    <m/>
    <n v="0"/>
    <s v="2020/6"/>
    <s v=""/>
    <x v="1"/>
  </r>
  <r>
    <d v="2020-06-27T00:00:00"/>
    <s v="■未使用　卓上電気フライヤー　揚げ丸　MTN-653■□001534"/>
    <s v="店売り"/>
    <x v="7"/>
    <m/>
    <n v="3"/>
    <n v="2"/>
    <n v="1300"/>
    <m/>
    <m/>
    <m/>
    <m/>
    <m/>
    <m/>
    <m/>
    <m/>
    <m/>
    <m/>
    <m/>
    <m/>
    <m/>
    <n v="0"/>
    <s v="2020/6"/>
    <s v=""/>
    <x v="1"/>
  </r>
  <r>
    <d v="2020-06-28T00:00:00"/>
    <s v="■未使用　Zippo　釣りキチ　三平　オリジナルZippo　アウトドア　バージョン　Vo1.1■□001520"/>
    <m/>
    <x v="4"/>
    <n v="10000"/>
    <n v="3"/>
    <n v="2"/>
    <n v="20000"/>
    <m/>
    <m/>
    <m/>
    <m/>
    <m/>
    <m/>
    <m/>
    <m/>
    <m/>
    <m/>
    <m/>
    <m/>
    <m/>
    <n v="0"/>
    <s v="2020/6"/>
    <s v=""/>
    <x v="1"/>
  </r>
  <r>
    <d v="2020-06-28T00:00:00"/>
    <s v="■ジャンク　ヤマハ　YAMAHA　TP100　DTX　電子ドラム　10インチ　3ゾーンパット　ケーブル欠品　中古■□001515"/>
    <s v="済"/>
    <x v="10"/>
    <m/>
    <n v="3"/>
    <n v="2"/>
    <n v="4300"/>
    <m/>
    <m/>
    <m/>
    <m/>
    <m/>
    <m/>
    <m/>
    <n v="4730"/>
    <n v="1050"/>
    <d v="2020-08-21T00:00:00"/>
    <d v="2020-07-08T00:00:00"/>
    <s v="簡単決済"/>
    <s v="古賀正則"/>
    <n v="5780"/>
    <s v="2020/6"/>
    <s v="2020/7"/>
    <x v="76"/>
  </r>
  <r>
    <d v="2020-06-28T00:00:00"/>
    <s v="■マミヤ　RZ67　プロフェッショナル　MAMIYA-SEKOR　Z00M　Z　f=100-200mm　1:5.2　W　120フィルムホルダー　ジャンク　中古■□001537"/>
    <m/>
    <x v="2"/>
    <n v="49000"/>
    <n v="3"/>
    <n v="2"/>
    <n v="90000"/>
    <m/>
    <m/>
    <m/>
    <m/>
    <m/>
    <m/>
    <m/>
    <m/>
    <m/>
    <m/>
    <m/>
    <m/>
    <m/>
    <n v="0"/>
    <s v="2020/6"/>
    <s v=""/>
    <x v="1"/>
  </r>
  <r>
    <d v="2020-06-30T00:00:00"/>
    <s v="■ドウシシャ OEN 再生専用 ビデオカセットプレイヤー 2014年製 HVP-050 ビデオデッキ 中古■□001559"/>
    <s v="済"/>
    <x v="0"/>
    <n v="2000"/>
    <n v="2"/>
    <n v="3"/>
    <n v="10000"/>
    <m/>
    <m/>
    <m/>
    <m/>
    <m/>
    <m/>
    <m/>
    <n v="11000"/>
    <n v="1300"/>
    <d v="2020-09-23T00:00:00"/>
    <d v="2020-08-01T00:00:00"/>
    <s v="簡単決済"/>
    <s v="田宮裕章"/>
    <n v="12300"/>
    <s v="2020/6"/>
    <s v="2020/8"/>
    <x v="176"/>
  </r>
  <r>
    <d v="2020-06-30T00:00:00"/>
    <s v="■未使用 ネスカフェゴールドブレンド バリスタ50［Fifty］ HPM9634 ウッディブラウン■□001616"/>
    <s v="済"/>
    <x v="0"/>
    <n v="1320"/>
    <n v="2"/>
    <n v="3"/>
    <n v="3800"/>
    <m/>
    <m/>
    <m/>
    <m/>
    <m/>
    <m/>
    <m/>
    <n v="4180"/>
    <n v="1500"/>
    <d v="2020-08-21T00:00:00"/>
    <d v="2020-07-04T00:00:00"/>
    <s v="簡単決済"/>
    <s v="山内一比古"/>
    <n v="5680"/>
    <s v="2020/6"/>
    <s v="2020/7"/>
    <x v="62"/>
  </r>
  <r>
    <d v="2020-06-30T00:00:00"/>
    <s v="■Nikon COOLPIX A300 デジカメ ニコン 中古■□001509"/>
    <s v="済"/>
    <x v="2"/>
    <n v="1500"/>
    <n v="2"/>
    <n v="3"/>
    <n v="4700"/>
    <m/>
    <m/>
    <m/>
    <m/>
    <m/>
    <m/>
    <m/>
    <n v="5170"/>
    <n v="750"/>
    <d v="2020-08-21T00:00:00"/>
    <d v="2020-07-10T00:00:00"/>
    <s v="簡単決済"/>
    <s v="株式会社ホクセイ"/>
    <n v="5920"/>
    <s v="2020/6"/>
    <s v="2020/7"/>
    <x v="76"/>
  </r>
  <r>
    <d v="2020-06-30T00:00:00"/>
    <s v="■ジャンク maxell オープンリールテープ 11本■□001481"/>
    <s v="済"/>
    <x v="0"/>
    <n v="5000"/>
    <n v="2"/>
    <n v="3"/>
    <n v="20000"/>
    <m/>
    <m/>
    <m/>
    <m/>
    <m/>
    <m/>
    <m/>
    <n v="54560"/>
    <n v="1300"/>
    <d v="2020-08-21T00:00:00"/>
    <d v="2020-07-05T00:00:00"/>
    <s v="簡単決済"/>
    <s v="ゴーゴー商事"/>
    <n v="55860"/>
    <s v="2020/6"/>
    <s v="2020/7"/>
    <x v="59"/>
  </r>
  <r>
    <d v="2020-06-30T00:00:00"/>
    <s v="■未使用 CIBIE チューンアップシステム 4灯式ハイビーム用 12V 当時物■□001574"/>
    <s v="済"/>
    <x v="11"/>
    <m/>
    <n v="2"/>
    <n v="3"/>
    <n v="3800"/>
    <m/>
    <m/>
    <m/>
    <m/>
    <m/>
    <m/>
    <m/>
    <n v="4180"/>
    <n v="0"/>
    <d v="2020-08-21T00:00:00"/>
    <d v="2020-07-20T00:00:00"/>
    <s v="簡単決済"/>
    <s v="東風龍輝"/>
    <n v="4180"/>
    <s v="2020/6"/>
    <s v="2020/7"/>
    <x v="85"/>
  </r>
  <r>
    <d v="2020-06-30T00:00:00"/>
    <s v="■未使用 シビエ チューンアップシステム3 シビエバイオスカー/H4オスカー点灯用配線キット 当時物■□001415"/>
    <s v="済"/>
    <x v="11"/>
    <m/>
    <n v="2"/>
    <n v="3"/>
    <n v="4500"/>
    <m/>
    <m/>
    <m/>
    <m/>
    <m/>
    <m/>
    <m/>
    <n v="5060"/>
    <n v="0"/>
    <d v="2020-08-21T00:00:00"/>
    <d v="2020-07-26T00:00:00"/>
    <s v="簡単決済"/>
    <s v="堀口毎芳"/>
    <n v="5060"/>
    <s v="2020/6"/>
    <s v="2020/7"/>
    <x v="60"/>
  </r>
  <r>
    <d v="2020-06-30T00:00:00"/>
    <s v="■未使用未開封 ミニオンズ ジグソーパズル 1000P■□001553"/>
    <m/>
    <x v="1"/>
    <m/>
    <n v="2"/>
    <n v="3"/>
    <n v="1800"/>
    <m/>
    <m/>
    <m/>
    <m/>
    <m/>
    <m/>
    <m/>
    <m/>
    <m/>
    <m/>
    <m/>
    <m/>
    <m/>
    <n v="0"/>
    <s v="2020/6"/>
    <s v=""/>
    <x v="1"/>
  </r>
  <r>
    <d v="2020-06-30T00:00:00"/>
    <s v="■未使用　万能下ごしらえ器　ショップジャパン　ナイサーダイサースマート　FN003756　食材カット■□001532"/>
    <s v="済"/>
    <x v="7"/>
    <m/>
    <n v="3"/>
    <n v="2"/>
    <n v="1300"/>
    <m/>
    <m/>
    <m/>
    <m/>
    <m/>
    <m/>
    <m/>
    <n v="1430"/>
    <n v="750"/>
    <d v="2020-08-21T00:00:00"/>
    <d v="2020-07-21T00:00:00"/>
    <s v="簡単決済"/>
    <s v="杉本淳"/>
    <n v="2180"/>
    <s v="2020/6"/>
    <s v="2020/7"/>
    <x v="77"/>
  </r>
  <r>
    <d v="2020-06-30T00:00:00"/>
    <s v="■COACH　コーチ　アクセサリーポーチ　レーザー　ブラック　中古■□001291"/>
    <m/>
    <x v="5"/>
    <n v="800"/>
    <n v="3"/>
    <n v="2"/>
    <n v="3200"/>
    <m/>
    <m/>
    <m/>
    <m/>
    <m/>
    <m/>
    <m/>
    <m/>
    <m/>
    <m/>
    <m/>
    <m/>
    <m/>
    <n v="0"/>
    <s v="2020/6"/>
    <s v=""/>
    <x v="1"/>
  </r>
  <r>
    <d v="2020-06-30T00:00:00"/>
    <s v="■COACH　コーチ　シグネチャー　デミポーチ　6094　中古■□001513"/>
    <s v="済"/>
    <x v="5"/>
    <n v="1000"/>
    <n v="3"/>
    <n v="2"/>
    <n v="3500"/>
    <m/>
    <m/>
    <m/>
    <m/>
    <m/>
    <m/>
    <m/>
    <n v="3850"/>
    <n v="750"/>
    <d v="2020-08-21T00:00:00"/>
    <d v="2020-07-17T00:00:00"/>
    <s v="簡単決済"/>
    <s v="柏バイイー"/>
    <n v="4600"/>
    <s v="2020/6"/>
    <s v="2020/7"/>
    <x v="140"/>
  </r>
  <r>
    <d v="2020-06-30T00:00:00"/>
    <s v="■COACH　コーチ　シグネチャー　キャンバス×レザー　スリムデミジップ　6338　ショルダーバッグ　中古■□001581"/>
    <m/>
    <x v="5"/>
    <n v="1000"/>
    <n v="3"/>
    <n v="2"/>
    <n v="4980"/>
    <m/>
    <m/>
    <m/>
    <m/>
    <m/>
    <m/>
    <m/>
    <m/>
    <m/>
    <m/>
    <m/>
    <m/>
    <m/>
    <n v="0"/>
    <s v="2020/6"/>
    <s v=""/>
    <x v="1"/>
  </r>
  <r>
    <d v="2020-06-30T00:00:00"/>
    <s v="■未使用　Dakota　ダコタ　レーザーバッグ　ダコタプリンセス　ブラウン系■□001563"/>
    <m/>
    <x v="5"/>
    <n v="4000"/>
    <n v="3"/>
    <n v="2"/>
    <n v="8900"/>
    <m/>
    <m/>
    <m/>
    <m/>
    <m/>
    <m/>
    <m/>
    <m/>
    <m/>
    <m/>
    <m/>
    <m/>
    <m/>
    <n v="0"/>
    <s v="2020/6"/>
    <s v=""/>
    <x v="1"/>
  </r>
  <r>
    <d v="2020-06-30T00:00:00"/>
    <s v="■ティファニー　ネックレス　リターン　トゥ　ティファニー　ミニダブルハートタグ　ペンダント　ピンク　中古■□001580"/>
    <s v="店売り"/>
    <x v="5"/>
    <n v="1000"/>
    <n v="3"/>
    <n v="2"/>
    <n v="6000"/>
    <m/>
    <m/>
    <m/>
    <m/>
    <m/>
    <m/>
    <m/>
    <m/>
    <m/>
    <m/>
    <m/>
    <m/>
    <m/>
    <n v="0"/>
    <s v="2020/6"/>
    <s v=""/>
    <x v="1"/>
  </r>
  <r>
    <d v="2020-06-30T00:00:00"/>
    <s v="■Nikon　レンズ　ニコン　AF　MICRO　NIKKOR　105mm　1:2.8　中古　現状品■□001583"/>
    <s v="済"/>
    <x v="2"/>
    <n v="4000"/>
    <n v="3"/>
    <n v="2"/>
    <n v="11000"/>
    <m/>
    <m/>
    <m/>
    <m/>
    <m/>
    <m/>
    <m/>
    <n v="12100"/>
    <n v="750"/>
    <d v="2020-08-21T00:00:00"/>
    <d v="2020-07-10T00:00:00"/>
    <s v="簡単決済"/>
    <s v="多田秀弘"/>
    <n v="12850"/>
    <s v="2020/6"/>
    <s v="2020/7"/>
    <x v="76"/>
  </r>
  <r>
    <d v="2020-07-02T00:00:00"/>
    <s v="■ヴィンテージカメラ　SUNFLEX　二眼カメラ　アンティーク　昭和レトロ　ジャンク　動作未確認■□001698"/>
    <s v="済"/>
    <x v="2"/>
    <m/>
    <n v="2"/>
    <n v="3"/>
    <n v="5000"/>
    <m/>
    <m/>
    <m/>
    <m/>
    <m/>
    <m/>
    <m/>
    <n v="5500"/>
    <n v="1050"/>
    <d v="2020-08-21T00:00:00"/>
    <d v="2020-07-06T00:00:00"/>
    <s v="簡単決済"/>
    <s v="菅澤光裕"/>
    <n v="6550"/>
    <s v="2020/7"/>
    <s v="2020/7"/>
    <x v="62"/>
  </r>
  <r>
    <d v="2020-07-02T00:00:00"/>
    <s v="■ヴィンテージカメラ 蛇腹カメラ　Wester　CHROME-SIX　&quot;R&quot;　アンティーク　昭和レトロ　動作未確認　ジャンク■□001638"/>
    <s v="店売り"/>
    <x v="2"/>
    <m/>
    <n v="2"/>
    <n v="3"/>
    <n v="5000"/>
    <m/>
    <m/>
    <m/>
    <m/>
    <m/>
    <m/>
    <m/>
    <m/>
    <m/>
    <m/>
    <m/>
    <m/>
    <m/>
    <n v="0"/>
    <s v="2020/7"/>
    <s v=""/>
    <x v="1"/>
  </r>
  <r>
    <d v="2020-07-02T00:00:00"/>
    <s v="■送料無料　G-SHOCK　GW-9300GY　 MUDMAN　Men in Smoky Gray　メン・イン・スモーキーグレー　中古■□001769"/>
    <s v="済"/>
    <x v="5"/>
    <n v="7000"/>
    <n v="2"/>
    <n v="3"/>
    <n v="17000"/>
    <m/>
    <m/>
    <m/>
    <m/>
    <m/>
    <m/>
    <m/>
    <n v="18700"/>
    <n v="0"/>
    <d v="2020-08-21T00:00:00"/>
    <d v="2020-07-10T00:00:00"/>
    <s v="簡単決済"/>
    <s v="ハフィズルラーマン"/>
    <n v="18700"/>
    <s v="2020/7"/>
    <s v="2020/7"/>
    <x v="72"/>
  </r>
  <r>
    <d v="2020-07-02T00:00:00"/>
    <s v="■送料無料　カシオ　OCEANUS　OCW-M700　ネイビー　クロノグラフ　電波時計　中古■□001654"/>
    <m/>
    <x v="5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02T00:00:00"/>
    <s v="■富士フィルム FinePix S6000fd デジタルカメラ 中古■□001582"/>
    <s v="済"/>
    <x v="2"/>
    <n v="1000"/>
    <n v="2"/>
    <n v="3"/>
    <n v="3200"/>
    <m/>
    <m/>
    <m/>
    <m/>
    <m/>
    <m/>
    <m/>
    <n v="3520"/>
    <n v="1050"/>
    <d v="2020-08-21T00:00:00"/>
    <d v="2020-07-12T00:00:00"/>
    <s v="簡単決済"/>
    <s v="磯崎芳松"/>
    <n v="4570"/>
    <s v="2020/7"/>
    <s v="2020/7"/>
    <x v="76"/>
  </r>
  <r>
    <d v="2020-07-02T00:00:00"/>
    <s v="■MINOLTA ミノルタ α-7 一眼レフ フィルムカメラ レンズ AF 70-210mm 1:4.5-5.6 中古■□001754"/>
    <m/>
    <x v="2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2T00:00:00"/>
    <s v="■Panasonic LUMIX DMC-TZ70 デジタルカメラ パナソニック 中古■□001771"/>
    <s v="済"/>
    <x v="2"/>
    <n v="1500"/>
    <n v="2"/>
    <n v="3"/>
    <n v="10000"/>
    <m/>
    <m/>
    <m/>
    <m/>
    <m/>
    <m/>
    <m/>
    <n v="11000"/>
    <n v="750"/>
    <d v="2020-08-21T00:00:00"/>
    <d v="2020-07-06T00:00:00"/>
    <s v="簡単決済"/>
    <s v="梶まさし"/>
    <n v="11750"/>
    <s v="2020/7"/>
    <s v="2020/7"/>
    <x v="62"/>
  </r>
  <r>
    <d v="2020-07-02T00:00:00"/>
    <s v="■未使用 Tiffany&amp;Co. ペア ワイングラス ティファニー■□001664"/>
    <m/>
    <x v="7"/>
    <n v="500"/>
    <n v="2"/>
    <n v="3"/>
    <n v="3400"/>
    <m/>
    <m/>
    <m/>
    <m/>
    <m/>
    <m/>
    <m/>
    <m/>
    <m/>
    <m/>
    <m/>
    <m/>
    <m/>
    <n v="0"/>
    <s v="2020/7"/>
    <s v=""/>
    <x v="1"/>
  </r>
  <r>
    <d v="2020-07-02T00:00:00"/>
    <s v="■ルイヴィトン 2WAY ボストンバッグ キーポル55 バンドリエール M41414 中古■□001658"/>
    <s v="済"/>
    <x v="5"/>
    <n v="20000"/>
    <n v="2"/>
    <n v="3"/>
    <n v="32000"/>
    <m/>
    <m/>
    <m/>
    <m/>
    <m/>
    <m/>
    <m/>
    <n v="35200"/>
    <n v="1500"/>
    <d v="2020-08-21T00:00:00"/>
    <d v="2020-07-06T00:00:00"/>
    <s v="簡単決済"/>
    <s v="濱崎優一"/>
    <n v="36700"/>
    <s v="2020/7"/>
    <s v="2020/7"/>
    <x v="62"/>
  </r>
  <r>
    <d v="2020-07-02T00:00:00"/>
    <s v="■未使用　杉山金属　おもろいたこ焼き　ワイワイゲーム　KS-2528■□001640"/>
    <m/>
    <x v="0"/>
    <m/>
    <n v="3"/>
    <n v="2"/>
    <n v="1580"/>
    <m/>
    <m/>
    <m/>
    <m/>
    <m/>
    <m/>
    <m/>
    <m/>
    <m/>
    <m/>
    <m/>
    <m/>
    <m/>
    <n v="0"/>
    <s v="2020/7"/>
    <s v=""/>
    <x v="1"/>
  </r>
  <r>
    <d v="2020-07-02T00:00:00"/>
    <s v="■送料無料　TIFFANY　＆　Co．ティファニー　ベネチアン　ブレスレット　シルバー925　中古■□001718"/>
    <s v="済"/>
    <x v="5"/>
    <n v="2000"/>
    <n v="3"/>
    <n v="2"/>
    <n v="6000"/>
    <m/>
    <m/>
    <m/>
    <m/>
    <m/>
    <m/>
    <m/>
    <n v="6600"/>
    <n v="0"/>
    <d v="2020-08-21T00:00:00"/>
    <d v="2020-07-06T00:00:00"/>
    <s v="簡単決済"/>
    <s v="田代幹"/>
    <n v="6600"/>
    <s v="2020/7"/>
    <s v="2020/7"/>
    <x v="62"/>
  </r>
  <r>
    <d v="2020-07-02T00:00:00"/>
    <s v="■一人掛けソファー キャスター付き 白 4脚セット 中古■□K001611"/>
    <m/>
    <x v="7"/>
    <m/>
    <n v="3"/>
    <n v="2"/>
    <n v="12000"/>
    <m/>
    <m/>
    <m/>
    <m/>
    <m/>
    <m/>
    <m/>
    <m/>
    <m/>
    <m/>
    <m/>
    <m/>
    <m/>
    <n v="0"/>
    <s v="2020/7"/>
    <s v=""/>
    <x v="1"/>
  </r>
  <r>
    <d v="2020-07-01T00:00:00"/>
    <s v="■Christian　Dior　ディオール　サングラス　CSAJJ　59□11　135　中古■□001770"/>
    <m/>
    <x v="5"/>
    <n v="2200"/>
    <n v="3"/>
    <n v="2"/>
    <n v="7980"/>
    <m/>
    <m/>
    <m/>
    <m/>
    <m/>
    <m/>
    <m/>
    <m/>
    <m/>
    <m/>
    <m/>
    <m/>
    <m/>
    <n v="0"/>
    <s v="2020/7"/>
    <s v=""/>
    <x v="1"/>
  </r>
  <r>
    <d v="2020-07-04T00:00:00"/>
    <s v="■THE　BLUE　HEARTS　ALL　TIME　SINGLES　ザ・ブルーハーツ　オール　タイム　シングルス　CD×2　DVD×1　中古■□001696"/>
    <m/>
    <x v="1"/>
    <m/>
    <n v="3"/>
    <n v="2"/>
    <n v="3200"/>
    <m/>
    <m/>
    <m/>
    <m/>
    <m/>
    <m/>
    <m/>
    <m/>
    <m/>
    <m/>
    <m/>
    <m/>
    <m/>
    <n v="0"/>
    <s v="2020/7"/>
    <s v=""/>
    <x v="1"/>
  </r>
  <r>
    <d v="2020-07-01T00:00:00"/>
    <s v="■4℃　ヨンドシー　シルバー　ハート　ネックレス　美品■□001681"/>
    <m/>
    <x v="5"/>
    <n v="2500"/>
    <n v="3"/>
    <n v="2"/>
    <n v="5800"/>
    <m/>
    <m/>
    <m/>
    <m/>
    <m/>
    <m/>
    <m/>
    <m/>
    <m/>
    <m/>
    <m/>
    <m/>
    <m/>
    <n v="0"/>
    <s v="2020/7"/>
    <s v=""/>
    <x v="1"/>
  </r>
  <r>
    <d v="2020-07-02T00:00:00"/>
    <s v="■未使用・未開封　Le　Sportsac　レスポートサックショルダーバッグ　7507．D187　DELUXE　EVERYDAY　BAG■□001716"/>
    <m/>
    <x v="5"/>
    <m/>
    <n v="3"/>
    <n v="2"/>
    <n v="7200"/>
    <m/>
    <m/>
    <m/>
    <m/>
    <m/>
    <m/>
    <m/>
    <m/>
    <m/>
    <m/>
    <m/>
    <m/>
    <m/>
    <n v="0"/>
    <s v="2020/7"/>
    <s v=""/>
    <x v="1"/>
  </r>
  <r>
    <d v="2020-07-02T00:00:00"/>
    <s v="■Christian　Dior　クリスチャンディオール　ブレスレット　プレート　シルバー系×ブルー　中古■□001715"/>
    <s v="済"/>
    <x v="5"/>
    <m/>
    <n v="3"/>
    <n v="2"/>
    <n v="6000"/>
    <m/>
    <m/>
    <m/>
    <m/>
    <m/>
    <m/>
    <m/>
    <n v="6600"/>
    <n v="750"/>
    <d v="2020-08-21T00:00:00"/>
    <d v="2020-07-09T00:00:00"/>
    <s v="簡単決済"/>
    <s v="高濱悠子"/>
    <n v="7350"/>
    <s v="2020/7"/>
    <s v="2020/7"/>
    <x v="79"/>
  </r>
  <r>
    <d v="2020-07-02T00:00:00"/>
    <s v="■電池交換済 GUCCI メンズ レディース 兼用 腕時計 3600J グッチ 中古■□001761"/>
    <s v="済"/>
    <x v="5"/>
    <n v="8000"/>
    <n v="2"/>
    <n v="3"/>
    <n v="18000"/>
    <m/>
    <m/>
    <m/>
    <m/>
    <m/>
    <m/>
    <m/>
    <m/>
    <m/>
    <m/>
    <m/>
    <m/>
    <m/>
    <n v="0"/>
    <s v="2020/7"/>
    <s v=""/>
    <x v="1"/>
  </r>
  <r>
    <d v="2020-07-02T00:00:00"/>
    <s v="■Louis Vuitton キーポル55 バンドリエール ボストンバッグ 2WAY ルイヴィトン M41414 中古■□001637"/>
    <s v="済"/>
    <x v="5"/>
    <n v="14000"/>
    <n v="2"/>
    <n v="3"/>
    <n v="29000"/>
    <m/>
    <m/>
    <m/>
    <m/>
    <m/>
    <m/>
    <m/>
    <n v="33001"/>
    <n v="1500"/>
    <d v="2020-08-21T00:00:00"/>
    <d v="2020-07-09T00:00:00"/>
    <s v="簡単決済"/>
    <s v="濱崎優一"/>
    <n v="34501"/>
    <s v="2020/7"/>
    <s v="2020/7"/>
    <x v="79"/>
  </r>
  <r>
    <d v="2020-07-02T00:00:00"/>
    <s v="■レイバン RB3401 049/87 サングラス 57□16 Ray-Ban 中古■□001684"/>
    <m/>
    <x v="3"/>
    <n v="1000"/>
    <n v="2"/>
    <n v="3"/>
    <n v="4800"/>
    <m/>
    <m/>
    <m/>
    <m/>
    <m/>
    <m/>
    <m/>
    <m/>
    <m/>
    <m/>
    <m/>
    <m/>
    <m/>
    <n v="0"/>
    <s v="2020/7"/>
    <s v=""/>
    <x v="1"/>
  </r>
  <r>
    <d v="2020-07-02T00:00:00"/>
    <s v="■網目の壺 インテリア エスニック 中古■□001740-S"/>
    <m/>
    <x v="4"/>
    <n v="1000"/>
    <n v="2"/>
    <n v="3"/>
    <n v="19000"/>
    <m/>
    <m/>
    <m/>
    <m/>
    <m/>
    <m/>
    <m/>
    <m/>
    <m/>
    <m/>
    <m/>
    <m/>
    <m/>
    <n v="0"/>
    <s v="2020/7"/>
    <s v=""/>
    <x v="1"/>
  </r>
  <r>
    <d v="2020-07-02T00:00:00"/>
    <s v="■鉄瓶 骨董 工芸 馬 中古■□001738"/>
    <m/>
    <x v="4"/>
    <n v="1100"/>
    <n v="2"/>
    <n v="3"/>
    <n v="7000"/>
    <m/>
    <m/>
    <m/>
    <m/>
    <m/>
    <m/>
    <m/>
    <m/>
    <m/>
    <m/>
    <m/>
    <m/>
    <m/>
    <n v="0"/>
    <s v="2020/7"/>
    <s v=""/>
    <x v="1"/>
  </r>
  <r>
    <d v="2020-07-02T00:00:00"/>
    <s v="■未発火 タナカ 7-1/2in. コルト シングルアクション アーミー リボルバー 1stジェネレーションモデル■□001737"/>
    <s v="済"/>
    <x v="1"/>
    <m/>
    <m/>
    <m/>
    <n v="24000"/>
    <m/>
    <m/>
    <m/>
    <m/>
    <m/>
    <m/>
    <m/>
    <n v="28600"/>
    <n v="1050"/>
    <d v="2020-09-23T00:00:00"/>
    <d v="2020-08-15T00:00:00"/>
    <s v="簡単決済"/>
    <s v="三枝正晃"/>
    <n v="29650"/>
    <s v="2020/7"/>
    <s v="2020/8"/>
    <x v="54"/>
  </r>
  <r>
    <d v="2020-07-02T00:00:00"/>
    <s v="■鉄筋結束機　MAX　RB-4４0T-B2/1440A バッテリ2個　充電器付き　中古■□001662"/>
    <s v="済"/>
    <x v="8"/>
    <n v="43000"/>
    <n v="2"/>
    <n v="3"/>
    <n v="100000"/>
    <m/>
    <m/>
    <m/>
    <m/>
    <m/>
    <m/>
    <m/>
    <n v="111100"/>
    <n v="1500"/>
    <d v="2020-07-13T00:00:00"/>
    <d v="2020-07-13T00:00:00"/>
    <s v="銀行振込"/>
    <s v="橋本弘基"/>
    <n v="112600"/>
    <s v="2020/7"/>
    <s v="2020/7"/>
    <x v="82"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x v="1"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x v="1"/>
  </r>
  <r>
    <d v="2020-07-02T00:00:00"/>
    <s v="■SHARP ワープロ 書院 WD-Y390 通電・文字打ち確認済み 中古■□001661"/>
    <s v="済"/>
    <x v="14"/>
    <m/>
    <m/>
    <m/>
    <n v="7000"/>
    <m/>
    <m/>
    <m/>
    <m/>
    <m/>
    <m/>
    <m/>
    <n v="7700"/>
    <n v="1500"/>
    <d v="2020-08-21T00:00:00"/>
    <d v="2020-07-10T00:00:00"/>
    <s v="簡単決済"/>
    <s v="ミサワトモアキ"/>
    <n v="9200"/>
    <s v="2020/7"/>
    <s v="2020/7"/>
    <x v="72"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x v="1"/>
  </r>
  <r>
    <d v="2020-07-02T00:00:00"/>
    <s v="■未開封 一番くじ ワンピース 最悪の世代 C賞 キラー■□001783"/>
    <m/>
    <x v="1"/>
    <m/>
    <m/>
    <m/>
    <n v="2500"/>
    <m/>
    <m/>
    <m/>
    <m/>
    <m/>
    <m/>
    <m/>
    <m/>
    <m/>
    <m/>
    <m/>
    <m/>
    <m/>
    <n v="0"/>
    <s v="2020/7"/>
    <s v=""/>
    <x v="1"/>
  </r>
  <r>
    <s v="-"/>
    <s v="■LPG wellbox 家庭用エンダモロジー GUITAY モモエリコラボ エステ マッサージ ボディケア 中古■□001395"/>
    <m/>
    <x v="15"/>
    <m/>
    <m/>
    <m/>
    <m/>
    <m/>
    <m/>
    <m/>
    <m/>
    <m/>
    <m/>
    <m/>
    <n v="-25150"/>
    <m/>
    <m/>
    <d v="2020-07-01T00:00:00"/>
    <m/>
    <m/>
    <n v="-25150"/>
    <s v=""/>
    <s v="2020/7"/>
    <x v="213"/>
  </r>
  <r>
    <d v="2020-07-04T00:00:00"/>
    <s v="■G-SHOCK　GW-M5610-1BJF　ブラック　ラフソーラー　電波時計　交換バンド付き　カシオ　中古■□001630"/>
    <m/>
    <x v="5"/>
    <n v="4500"/>
    <n v="2"/>
    <n v="3"/>
    <n v="13000"/>
    <m/>
    <m/>
    <m/>
    <m/>
    <m/>
    <m/>
    <m/>
    <m/>
    <m/>
    <m/>
    <m/>
    <m/>
    <m/>
    <n v="0"/>
    <s v="2020/7"/>
    <s v=""/>
    <x v="1"/>
  </r>
  <r>
    <d v="2020-07-04T00:00:00"/>
    <s v="■シチズン　ECO-DRIVE　ラバーベルト　イエロー　GW-4W-S　Cal.B612-S071119　中古■□001707_x000a_"/>
    <s v="済"/>
    <x v="5"/>
    <n v="2000"/>
    <n v="2"/>
    <n v="3"/>
    <n v="9000"/>
    <m/>
    <m/>
    <m/>
    <m/>
    <m/>
    <m/>
    <m/>
    <n v="9900"/>
    <n v="0"/>
    <d v="2020-08-21T00:00:00"/>
    <d v="2020-07-15T00:00:00"/>
    <s v="簡単決済"/>
    <s v="豊田由紀夫"/>
    <n v="9900"/>
    <s v="2020/7"/>
    <s v="2020/7"/>
    <x v="82"/>
  </r>
  <r>
    <d v="2020-07-04T00:00:00"/>
    <s v="■ジャンク　G-SHOCK DW-5600FS-3JF グリーン 動作未確認 中古■□001650"/>
    <m/>
    <x v="5"/>
    <n v="2000"/>
    <n v="2"/>
    <n v="3"/>
    <n v="15000"/>
    <m/>
    <m/>
    <m/>
    <m/>
    <m/>
    <m/>
    <m/>
    <m/>
    <m/>
    <m/>
    <m/>
    <m/>
    <m/>
    <n v="0"/>
    <s v="2020/7"/>
    <s v=""/>
    <x v="1"/>
  </r>
  <r>
    <d v="2020-07-06T00:00:00"/>
    <s v="■ヤマハ　テナー・トロンボーン　YSL-354　ハードケース　マウス付き　管楽器　中古■□001800"/>
    <s v="済"/>
    <x v="10"/>
    <n v="10000"/>
    <n v="2"/>
    <n v="3"/>
    <n v="35000"/>
    <m/>
    <m/>
    <m/>
    <m/>
    <m/>
    <m/>
    <m/>
    <n v="38500"/>
    <n v="2000"/>
    <d v="2020-08-21T00:00:00"/>
    <d v="2020-07-16T00:00:00"/>
    <s v="簡単決済"/>
    <s v="中村徳夫"/>
    <n v="40500"/>
    <s v="2020/7"/>
    <s v="2020/7"/>
    <x v="76"/>
  </r>
  <r>
    <d v="2020-07-04T00:00:00"/>
    <s v="■マキタ　充電式インパクトドライバ　TD170DRGXL　18V　6.0Ah　中古■□001639"/>
    <s v="済"/>
    <x v="8"/>
    <n v="12400"/>
    <n v="3"/>
    <n v="2"/>
    <n v="23000"/>
    <m/>
    <m/>
    <m/>
    <m/>
    <m/>
    <m/>
    <m/>
    <n v="31350"/>
    <n v="1300"/>
    <d v="2020-08-21T00:00:00"/>
    <d v="2020-07-09T00:00:00"/>
    <s v="簡単決済"/>
    <s v="外薗木工有限会社"/>
    <n v="32650"/>
    <s v="2020/7"/>
    <s v="2020/7"/>
    <x v="59"/>
  </r>
  <r>
    <d v="2020-07-04T00:00:00"/>
    <s v="■ジャンク　日立工機　125mm　14.4V　コードレス　チップソーカッター　CD14DSL　本体のみ　中古■□001746"/>
    <s v="店売り"/>
    <x v="8"/>
    <n v="2200"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日立工機　コードレスインパクトドライバ　14.4V　WH14DBAL2　中古■□001626_x000a_"/>
    <s v="済"/>
    <x v="8"/>
    <n v="2000"/>
    <n v="3"/>
    <n v="2"/>
    <n v="7000"/>
    <m/>
    <m/>
    <m/>
    <m/>
    <m/>
    <m/>
    <m/>
    <n v="7700"/>
    <n v="1050"/>
    <d v="2020-08-21T00:00:00"/>
    <d v="2020-07-21T00:00:00"/>
    <s v="簡単決済"/>
    <s v="花水浩子"/>
    <n v="8750"/>
    <s v="2020/7"/>
    <s v="2020/7"/>
    <x v="140"/>
  </r>
  <r>
    <d v="2020-07-04T00:00:00"/>
    <s v="■送料無料　現状品　工具　電気ドリル付属品　色々　中古■□001633"/>
    <m/>
    <x v="8"/>
    <m/>
    <n v="3"/>
    <n v="2"/>
    <n v="65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未使用 MARUMI ナルミ キャセロール シルキーホワイト■□001700"/>
    <m/>
    <x v="7"/>
    <m/>
    <n v="3"/>
    <n v="2"/>
    <n v="6800"/>
    <m/>
    <m/>
    <m/>
    <m/>
    <m/>
    <m/>
    <m/>
    <m/>
    <m/>
    <m/>
    <m/>
    <m/>
    <m/>
    <n v="0"/>
    <s v="2020/7"/>
    <s v=""/>
    <x v="1"/>
  </r>
  <r>
    <d v="2020-07-04T00:00:00"/>
    <s v="■グッチ　GUCCI　レディース　クォーツ　腕時計　129.5　中古　現状品■□001622"/>
    <s v="店売り"/>
    <x v="5"/>
    <m/>
    <n v="3"/>
    <n v="2"/>
    <n v="25000"/>
    <m/>
    <m/>
    <m/>
    <m/>
    <m/>
    <m/>
    <m/>
    <m/>
    <m/>
    <m/>
    <m/>
    <m/>
    <m/>
    <n v="0"/>
    <s v="2020/7"/>
    <s v=""/>
    <x v="1"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x v="1"/>
  </r>
  <r>
    <d v="2020-07-06T00:00:00"/>
    <s v="■リョービ ブロワバキューム RESV-1300 RYOBI 中古■□001669-S"/>
    <s v="店売り"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06T00:00:00"/>
    <s v="■未使用 FBI レプリカ レイドジャケット Mサイズ ウィンドブレーカー■□001653"/>
    <m/>
    <x v="4"/>
    <n v="880"/>
    <n v="2"/>
    <n v="3"/>
    <n v="7500"/>
    <m/>
    <m/>
    <m/>
    <m/>
    <m/>
    <m/>
    <m/>
    <m/>
    <m/>
    <m/>
    <m/>
    <m/>
    <m/>
    <n v="0"/>
    <s v="2020/7"/>
    <s v=""/>
    <x v="1"/>
  </r>
  <r>
    <d v="2020-07-06T00:00:00"/>
    <s v="■未使用 NCIS ネイビー犯罪捜査班 ジャケット Sサイズ 黒■□001649"/>
    <s v="済"/>
    <x v="3"/>
    <n v="385"/>
    <n v="2"/>
    <n v="3"/>
    <n v="4500"/>
    <m/>
    <m/>
    <m/>
    <m/>
    <m/>
    <m/>
    <m/>
    <n v="4950"/>
    <n v="0"/>
    <d v="2020-08-21T00:00:00"/>
    <d v="2020-07-22T00:00:00"/>
    <s v="簡単決済"/>
    <s v="伊藤克樹"/>
    <n v="4950"/>
    <s v="2020/7"/>
    <s v="2020/7"/>
    <x v="111"/>
  </r>
  <r>
    <d v="2020-07-06T00:00:00"/>
    <s v="■コロンビア XL ナイロンジャケット ネイビー×ピンク Columbia中古■□001687"/>
    <m/>
    <x v="6"/>
    <n v="2200"/>
    <n v="2"/>
    <n v="3"/>
    <n v="6000"/>
    <m/>
    <m/>
    <m/>
    <m/>
    <m/>
    <m/>
    <m/>
    <m/>
    <m/>
    <m/>
    <m/>
    <m/>
    <m/>
    <n v="0"/>
    <s v="2020/7"/>
    <s v=""/>
    <x v="1"/>
  </r>
  <r>
    <d v="2020-07-06T00:00:00"/>
    <s v="■Columbia サイズXL リンビルダッシュフーディ PM1890 パーカー ジャケット コロンビア 中古■□001705"/>
    <s v="店売り"/>
    <x v="6"/>
    <n v="2750"/>
    <n v="2"/>
    <n v="3"/>
    <n v="7000"/>
    <m/>
    <m/>
    <m/>
    <m/>
    <m/>
    <m/>
    <m/>
    <m/>
    <m/>
    <m/>
    <m/>
    <m/>
    <m/>
    <n v="0"/>
    <s v="2020/7"/>
    <s v=""/>
    <x v="1"/>
  </r>
  <r>
    <d v="2020-07-06T00:00:00"/>
    <s v="■PRADA　プラダ　三つ折り財布　M510　TESSUTO　テスート　NERO　中古■□001768"/>
    <m/>
    <x v="5"/>
    <n v="3000"/>
    <n v="3"/>
    <n v="2"/>
    <n v="8980"/>
    <m/>
    <m/>
    <m/>
    <m/>
    <m/>
    <m/>
    <m/>
    <m/>
    <m/>
    <m/>
    <m/>
    <m/>
    <m/>
    <n v="0"/>
    <s v="2020/7"/>
    <s v=""/>
    <x v="1"/>
  </r>
  <r>
    <d v="2020-07-06T00:00:00"/>
    <s v="■マキタ　充電式インパクトドライバ　14.4V　3.0Ah　TD134DRFXB　中古■□001657"/>
    <s v="済"/>
    <x v="8"/>
    <n v="3000"/>
    <n v="3"/>
    <n v="2"/>
    <n v="8000"/>
    <m/>
    <m/>
    <m/>
    <m/>
    <m/>
    <m/>
    <m/>
    <n v="9625"/>
    <n v="1300"/>
    <d v="2020-08-21T00:00:00"/>
    <d v="2020-07-10T00:00:00"/>
    <s v="簡単決済"/>
    <s v="山本隆"/>
    <n v="10925"/>
    <s v="2020/7"/>
    <s v="2020/7"/>
    <x v="62"/>
  </r>
  <r>
    <d v="2020-07-05T00:00:00"/>
    <s v="■LOUIS　VUITTON　ルイヴィトン　ペンケース　M64866　アカジュー　(バイオレット)　中古■□001745"/>
    <m/>
    <x v="5"/>
    <n v="1500"/>
    <n v="3"/>
    <n v="2"/>
    <n v="4980"/>
    <m/>
    <m/>
    <m/>
    <m/>
    <m/>
    <m/>
    <m/>
    <m/>
    <m/>
    <m/>
    <m/>
    <m/>
    <m/>
    <n v="0"/>
    <s v="2020/7"/>
    <s v=""/>
    <x v="1"/>
  </r>
  <r>
    <d v="2020-07-06T00:00:00"/>
    <s v="■未使用　TAJIMA　タジマ　レーザー距離計　LKT-G03BK■□001693"/>
    <m/>
    <x v="8"/>
    <n v="1500"/>
    <n v="3"/>
    <n v="2"/>
    <n v="4400"/>
    <m/>
    <m/>
    <m/>
    <m/>
    <m/>
    <m/>
    <m/>
    <m/>
    <m/>
    <m/>
    <m/>
    <m/>
    <m/>
    <n v="0"/>
    <s v="2020/7"/>
    <s v=""/>
    <x v="1"/>
  </r>
  <r>
    <d v="2020-07-06T00:00:00"/>
    <s v="■スワロフスキー　ラペルピン　チェーン　中古■□001780"/>
    <m/>
    <x v="3"/>
    <n v="500"/>
    <n v="3"/>
    <n v="2"/>
    <n v="3400"/>
    <m/>
    <m/>
    <m/>
    <m/>
    <m/>
    <m/>
    <m/>
    <m/>
    <m/>
    <m/>
    <m/>
    <m/>
    <m/>
    <n v="0"/>
    <s v="2020/7"/>
    <s v=""/>
    <x v="1"/>
  </r>
  <r>
    <d v="2020-07-06T00:00:00"/>
    <s v="■照明　シーリングライト　イシグロ　モザイクランプ　中古■□001665"/>
    <m/>
    <x v="7"/>
    <m/>
    <n v="3"/>
    <n v="2"/>
    <n v="2850"/>
    <m/>
    <m/>
    <m/>
    <m/>
    <m/>
    <m/>
    <m/>
    <m/>
    <m/>
    <m/>
    <m/>
    <m/>
    <m/>
    <n v="0"/>
    <s v="2020/7"/>
    <s v=""/>
    <x v="1"/>
  </r>
  <r>
    <s v="-"/>
    <s v="■スリーミーローラーDX イオンパッド付 フランスベッド 電気マッサージ機 中古■□000832"/>
    <m/>
    <x v="15"/>
    <m/>
    <m/>
    <m/>
    <m/>
    <m/>
    <m/>
    <m/>
    <m/>
    <m/>
    <m/>
    <m/>
    <n v="-45705"/>
    <m/>
    <m/>
    <d v="2020-07-05T00:00:00"/>
    <m/>
    <m/>
    <n v="-45705"/>
    <s v=""/>
    <s v="2020/7"/>
    <x v="213"/>
  </r>
  <r>
    <d v="2020-07-07T00:00:00"/>
    <s v="■ジャンク　3軸カメラジンバル DJI RONIN プロ用 撮影機材 中古■□S001400"/>
    <m/>
    <x v="2"/>
    <n v="70000"/>
    <n v="2"/>
    <n v="3"/>
    <n v="100000"/>
    <m/>
    <m/>
    <m/>
    <m/>
    <m/>
    <m/>
    <m/>
    <m/>
    <m/>
    <m/>
    <m/>
    <m/>
    <m/>
    <n v="0"/>
    <s v="2020/7"/>
    <s v=""/>
    <x v="1"/>
  </r>
  <r>
    <d v="2020-07-09T00:00:00"/>
    <s v="■BOSE サラウンドシステム DVD/MDレシーバー　MDA-15 DVA-15 RA-15 キューブスピーカー サブウーファー 中古■□001795-S"/>
    <m/>
    <x v="0"/>
    <n v="50000"/>
    <n v="2"/>
    <n v="3"/>
    <n v="45000"/>
    <m/>
    <m/>
    <m/>
    <m/>
    <m/>
    <m/>
    <m/>
    <m/>
    <m/>
    <m/>
    <m/>
    <m/>
    <m/>
    <n v="0"/>
    <s v="2020/7"/>
    <s v=""/>
    <x v="1"/>
  </r>
  <r>
    <d v="2020-07-09T00:00:00"/>
    <s v="■カシオ　G-SHOCK　MRG-200T　チタン　フルメタル　中古■□001760"/>
    <s v="済"/>
    <x v="5"/>
    <n v="1100"/>
    <n v="2"/>
    <n v="3"/>
    <n v="8000"/>
    <m/>
    <m/>
    <m/>
    <m/>
    <m/>
    <m/>
    <m/>
    <n v="8800"/>
    <n v="750"/>
    <d v="2020-08-21T00:00:00"/>
    <d v="2020-07-16T00:00:00"/>
    <s v="簡単決済"/>
    <s v="村上貴之"/>
    <n v="9550"/>
    <s v="2020/7"/>
    <s v="2020/7"/>
    <x v="79"/>
  </r>
  <r>
    <d v="2020-07-09T00:00:00"/>
    <s v="■カシオ　G-SHOCK　G-5700　タフソーラー　樹脂バンド　中古■□001683"/>
    <s v="済"/>
    <x v="5"/>
    <n v="1500"/>
    <n v="2"/>
    <n v="3"/>
    <n v="8000"/>
    <m/>
    <m/>
    <m/>
    <m/>
    <m/>
    <m/>
    <m/>
    <n v="8800"/>
    <n v="750"/>
    <d v="2020-09-23T00:00:00"/>
    <d v="2020-08-10T00:00:00"/>
    <s v="簡単決済"/>
    <s v="高橋元"/>
    <n v="9550"/>
    <s v="2020/7"/>
    <s v="2020/8"/>
    <x v="176"/>
  </r>
  <r>
    <d v="2020-07-09T00:00:00"/>
    <s v="■SOFT　FINISH　CROCODILE　わに革　ハンドバッグ　ショルダーひも付き　ED's　赤　中古■□001692"/>
    <m/>
    <x v="5"/>
    <n v="2000"/>
    <n v="3"/>
    <n v="2"/>
    <n v="18500"/>
    <m/>
    <m/>
    <m/>
    <m/>
    <m/>
    <m/>
    <m/>
    <m/>
    <m/>
    <m/>
    <m/>
    <m/>
    <m/>
    <n v="0"/>
    <s v="2020/7"/>
    <s v=""/>
    <x v="1"/>
  </r>
  <r>
    <d v="2020-07-09T00:00:00"/>
    <s v="■初期 シルバニアファミリー 家具　人形4体 13点セット 対象年齢3歳以上 中古■□001668"/>
    <s v="済"/>
    <x v="1"/>
    <n v="2000"/>
    <n v="3"/>
    <n v="2"/>
    <n v="8100"/>
    <m/>
    <m/>
    <m/>
    <m/>
    <m/>
    <m/>
    <m/>
    <n v="8910"/>
    <n v="1050"/>
    <d v="2020-08-21T00:00:00"/>
    <d v="2020-07-19T00:00:00"/>
    <s v="簡単決済"/>
    <s v="岩城智子"/>
    <n v="9960"/>
    <s v="2020/7"/>
    <s v="2020/7"/>
    <x v="76"/>
  </r>
  <r>
    <d v="2020-07-09T00:00:00"/>
    <s v="■マキタ　充電式ラジオ　MR113　Bluetooth　対応　ブラック　本体のみ　中古■□001747"/>
    <s v="済"/>
    <x v="8"/>
    <n v="9500"/>
    <n v="3"/>
    <n v="2"/>
    <n v="17000"/>
    <m/>
    <m/>
    <m/>
    <m/>
    <m/>
    <m/>
    <m/>
    <n v="21450"/>
    <n v="1300"/>
    <d v="2020-07-20T00:00:00"/>
    <d v="2020-07-20T00:00:00"/>
    <s v="銀行振込"/>
    <s v="今隆行"/>
    <n v="22750"/>
    <s v="2020/7"/>
    <s v="2020/7"/>
    <x v="82"/>
  </r>
  <r>
    <d v="2020-07-09T00:00:00"/>
    <s v="■Royal　Copenhagen　ロイヤルコペンハーゲン　ソルト＆ペッパー　中古■□001689"/>
    <s v="済"/>
    <x v="7"/>
    <n v="700"/>
    <n v="3"/>
    <n v="2"/>
    <n v="2000"/>
    <m/>
    <m/>
    <m/>
    <m/>
    <m/>
    <m/>
    <m/>
    <n v="2200"/>
    <n v="750"/>
    <d v="2020-08-21T00:00:00"/>
    <d v="2020-07-15T00:00:00"/>
    <s v="簡単決済"/>
    <s v="米倉智子"/>
    <n v="2950"/>
    <s v="2020/7"/>
    <s v="2020/7"/>
    <x v="58"/>
  </r>
  <r>
    <d v="2020-07-09T00:00:00"/>
    <s v="■TIFFANY　＆　Co．リング　アトラス　ナロー　AG925　中古■□001748"/>
    <m/>
    <x v="5"/>
    <n v="1650"/>
    <n v="3"/>
    <n v="2"/>
    <n v="4500"/>
    <m/>
    <m/>
    <m/>
    <m/>
    <m/>
    <m/>
    <m/>
    <m/>
    <m/>
    <m/>
    <m/>
    <m/>
    <m/>
    <n v="0"/>
    <s v="2020/7"/>
    <s v=""/>
    <x v="1"/>
  </r>
  <r>
    <d v="2020-07-09T00:00:00"/>
    <s v="■Vivienne　Westwood　ヴィヴィアンウエストウッド　ピアス　中古■□001656"/>
    <s v="済"/>
    <x v="5"/>
    <m/>
    <n v="3"/>
    <n v="2"/>
    <n v="3580"/>
    <m/>
    <m/>
    <m/>
    <m/>
    <m/>
    <m/>
    <m/>
    <n v="3938"/>
    <n v="750"/>
    <d v="2020-08-21T00:00:00"/>
    <d v="2020-07-17T00:00:00"/>
    <s v="簡単決済"/>
    <s v="南浦裕子"/>
    <n v="4688"/>
    <s v="2020/7"/>
    <s v="2020/7"/>
    <x v="72"/>
  </r>
  <r>
    <d v="2020-07-09T00:00:00"/>
    <s v="6段チェスト■001790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GUCCI　グッチ　268637"/>
    <s v="店売り"/>
    <x v="15"/>
    <m/>
    <m/>
    <m/>
    <m/>
    <m/>
    <m/>
    <m/>
    <m/>
    <m/>
    <m/>
    <m/>
    <m/>
    <m/>
    <m/>
    <m/>
    <m/>
    <m/>
    <n v="0"/>
    <s v="2020/7"/>
    <s v=""/>
    <x v="1"/>
  </r>
  <r>
    <d v="2020-07-09T00:00:00"/>
    <s v="■未使用　COACH　コーチ　マフラー　スカーフ　F86011　羊毛：70%　絹：30%　グレー系■□001755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未使用　COACH　コーチ　スカーフ　マフラー　F86011　羊毛：70%　絹：30%　黒■□001756"/>
    <m/>
    <x v="5"/>
    <n v="1100"/>
    <n v="3"/>
    <n v="2"/>
    <n v="5000"/>
    <m/>
    <m/>
    <m/>
    <m/>
    <m/>
    <m/>
    <m/>
    <m/>
    <m/>
    <m/>
    <m/>
    <m/>
    <m/>
    <n v="0"/>
    <s v="2020/7"/>
    <s v=""/>
    <x v="1"/>
  </r>
  <r>
    <d v="2020-07-09T00:00:00"/>
    <s v="■マークジェイコブス　ブレスレット　ブルー　中古■□001648"/>
    <m/>
    <x v="5"/>
    <n v="500"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・未開封　エアマルチファン　U-ing　17cm　羽根　UCF-DHR18L　ホワイト■□001730"/>
    <m/>
    <x v="0"/>
    <n v="3850"/>
    <n v="3"/>
    <n v="2"/>
    <n v="7000"/>
    <m/>
    <m/>
    <m/>
    <m/>
    <m/>
    <m/>
    <m/>
    <m/>
    <m/>
    <m/>
    <m/>
    <m/>
    <m/>
    <n v="0"/>
    <s v="2020/7"/>
    <s v=""/>
    <x v="1"/>
  </r>
  <r>
    <d v="2020-07-09T00:00:00"/>
    <s v="■サンリオ　ホロ―キティー　ミニキャリーケース　中古■□001757"/>
    <m/>
    <x v="3"/>
    <n v="2200"/>
    <n v="3"/>
    <n v="2"/>
    <n v="5800"/>
    <m/>
    <m/>
    <m/>
    <m/>
    <m/>
    <m/>
    <m/>
    <m/>
    <m/>
    <m/>
    <m/>
    <m/>
    <m/>
    <n v="0"/>
    <s v="2020/7"/>
    <s v=""/>
    <x v="1"/>
  </r>
  <r>
    <d v="2020-07-09T00:00:00"/>
    <s v="■セリーヌ　CELINE　ハンドバッグ　レザー　ステッチ　水色　中古■□001685"/>
    <s v="済"/>
    <x v="5"/>
    <n v="900"/>
    <n v="3"/>
    <n v="2"/>
    <n v="4900"/>
    <m/>
    <m/>
    <m/>
    <m/>
    <m/>
    <m/>
    <m/>
    <n v="11551"/>
    <n v="1300"/>
    <d v="2020-08-21T00:00:00"/>
    <d v="2020-07-15T00:00:00"/>
    <s v="簡単決済"/>
    <s v="GWWYM94"/>
    <n v="12851"/>
    <s v="2020/7"/>
    <s v="2020/7"/>
    <x v="58"/>
  </r>
  <r>
    <d v="2020-07-09T00:00:00"/>
    <s v="■4℃　ハートネックレス　SILVER　中古■□001719"/>
    <m/>
    <x v="5"/>
    <m/>
    <n v="3"/>
    <n v="2"/>
    <n v="3300"/>
    <m/>
    <m/>
    <m/>
    <m/>
    <m/>
    <m/>
    <m/>
    <m/>
    <m/>
    <m/>
    <m/>
    <m/>
    <m/>
    <n v="0"/>
    <s v="2020/7"/>
    <s v=""/>
    <x v="1"/>
  </r>
  <r>
    <d v="2020-07-09T00:00:00"/>
    <s v="■バカラ　灰皿　アッシュトレイ　クリスタル　直径：約14cm　中古■□001699"/>
    <m/>
    <x v="7"/>
    <m/>
    <n v="3"/>
    <n v="2"/>
    <n v="4980"/>
    <m/>
    <m/>
    <m/>
    <m/>
    <m/>
    <m/>
    <m/>
    <m/>
    <m/>
    <m/>
    <m/>
    <m/>
    <m/>
    <n v="0"/>
    <s v="2020/7"/>
    <s v=""/>
    <x v="1"/>
  </r>
  <r>
    <d v="2020-07-09T00:00:00"/>
    <s v="■4℃　ハート　ブレスレット　中古■□00162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09T00:00:00"/>
    <s v="■未使用 送料無料 電気ケルト T-FAL ティファール アプレシア プラス 0.8L シュガーピンク■□001644"/>
    <m/>
    <x v="0"/>
    <m/>
    <n v="3"/>
    <n v="2"/>
    <n v="3500"/>
    <m/>
    <m/>
    <m/>
    <m/>
    <m/>
    <m/>
    <m/>
    <m/>
    <m/>
    <m/>
    <m/>
    <m/>
    <m/>
    <n v="0"/>
    <s v="2020/7"/>
    <s v=""/>
    <x v="1"/>
  </r>
  <r>
    <d v="2020-07-09T00:00:00"/>
    <s v="■Combi　コンビ　チャイルドシート　ECE回転チャイルドシート　ゼウスターンユーロ　シリーズ　ブラウン　中古■□001797"/>
    <m/>
    <x v="11"/>
    <n v="900"/>
    <n v="3"/>
    <n v="2"/>
    <n v="8500"/>
    <m/>
    <m/>
    <m/>
    <m/>
    <m/>
    <m/>
    <m/>
    <m/>
    <m/>
    <m/>
    <m/>
    <m/>
    <m/>
    <n v="0"/>
    <s v="2020/7"/>
    <s v=""/>
    <x v="1"/>
  </r>
  <r>
    <d v="2020-07-09T00:00:00"/>
    <s v="■未使用 ハンドメイド フォトフレーム ARGENTO 800 MADE IN ITALY■□001697"/>
    <m/>
    <x v="7"/>
    <m/>
    <n v="3"/>
    <n v="2"/>
    <n v="5300"/>
    <m/>
    <m/>
    <m/>
    <m/>
    <m/>
    <m/>
    <m/>
    <m/>
    <m/>
    <m/>
    <m/>
    <m/>
    <m/>
    <n v="0"/>
    <s v="2020/7"/>
    <s v=""/>
    <x v="1"/>
  </r>
  <r>
    <d v="2020-07-09T00:00:00"/>
    <s v="■テレビボード テレビ台 家具 インテリア 中古■□K001785"/>
    <s v="店売り"/>
    <x v="12"/>
    <n v="1000"/>
    <n v="2"/>
    <n v="3"/>
    <n v="13000"/>
    <m/>
    <m/>
    <m/>
    <m/>
    <m/>
    <m/>
    <m/>
    <m/>
    <m/>
    <m/>
    <m/>
    <m/>
    <m/>
    <n v="0"/>
    <s v="2020/7"/>
    <s v=""/>
    <x v="1"/>
  </r>
  <r>
    <d v="2020-07-10T00:00:00"/>
    <s v="■7段チェスト カントリー調 たんす 収納家具 中古■□K001721"/>
    <m/>
    <x v="12"/>
    <n v="4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6段チェスト 木製 たんす 収納 中古■□K001790"/>
    <s v="店売り"/>
    <x v="12"/>
    <n v="5500"/>
    <n v="2"/>
    <n v="3"/>
    <n v="10000"/>
    <m/>
    <m/>
    <m/>
    <m/>
    <m/>
    <m/>
    <m/>
    <m/>
    <m/>
    <m/>
    <m/>
    <m/>
    <m/>
    <n v="0"/>
    <s v="2020/7"/>
    <s v=""/>
    <x v="1"/>
  </r>
  <r>
    <d v="2020-07-10T00:00:00"/>
    <s v="■引き取り限定 民芸 書棚 本棚 ガラス扉 民芸家具 レトロ 中古■□001675"/>
    <m/>
    <x v="12"/>
    <n v="6500"/>
    <n v="2"/>
    <n v="3"/>
    <n v="15800"/>
    <m/>
    <m/>
    <m/>
    <m/>
    <m/>
    <m/>
    <m/>
    <m/>
    <m/>
    <m/>
    <m/>
    <m/>
    <m/>
    <n v="0"/>
    <s v="2020/7"/>
    <s v=""/>
    <x v="1"/>
  </r>
  <r>
    <d v="2020-07-10T00:00:00"/>
    <s v="■makita マキタ 電気丸ノコ M585 190mm 中古■□001708"/>
    <s v="済"/>
    <x v="8"/>
    <n v="4400"/>
    <n v="2"/>
    <n v="3"/>
    <n v="8900"/>
    <m/>
    <m/>
    <m/>
    <m/>
    <m/>
    <m/>
    <m/>
    <n v="9790"/>
    <n v="1300"/>
    <d v="2020-08-21T00:00:00"/>
    <d v="2020-07-18T00:00:00"/>
    <s v="簡単決済"/>
    <s v="豊里昂大"/>
    <n v="11090"/>
    <s v="2020/7"/>
    <s v="2020/7"/>
    <x v="72"/>
  </r>
  <r>
    <d v="2020-07-09T00:00:00"/>
    <s v="■Christian Dior ペンダントトップ クリスチャンディオール 中古■□001766"/>
    <m/>
    <x v="5"/>
    <n v="330"/>
    <n v="2"/>
    <n v="3"/>
    <n v="3000"/>
    <m/>
    <m/>
    <m/>
    <m/>
    <m/>
    <m/>
    <m/>
    <m/>
    <m/>
    <m/>
    <m/>
    <m/>
    <m/>
    <n v="0"/>
    <s v="2020/7"/>
    <s v=""/>
    <x v="1"/>
  </r>
  <r>
    <d v="2020-07-10T00:00:00"/>
    <s v="■ルイヴィトン ダミエアンフィニ ポルトドキュマンヴォワヤージュ N41146 ブリーフケース ビジネスバッグ 中古■□001710"/>
    <m/>
    <x v="5"/>
    <n v="64000"/>
    <n v="2"/>
    <n v="3"/>
    <n v="70000"/>
    <m/>
    <m/>
    <m/>
    <m/>
    <m/>
    <m/>
    <m/>
    <m/>
    <m/>
    <m/>
    <m/>
    <m/>
    <m/>
    <n v="0"/>
    <s v="2020/7"/>
    <s v=""/>
    <x v="1"/>
  </r>
  <r>
    <d v="2020-07-09T00:00:00"/>
    <s v="■Salvatore Ferragamo 長財布 黒 フェラガモ 中古■□001703"/>
    <m/>
    <x v="5"/>
    <n v="5000"/>
    <n v="2"/>
    <n v="3"/>
    <n v="15000"/>
    <m/>
    <m/>
    <m/>
    <m/>
    <m/>
    <m/>
    <m/>
    <m/>
    <m/>
    <m/>
    <m/>
    <m/>
    <m/>
    <n v="0"/>
    <s v="2020/7"/>
    <s v=""/>
    <x v="1"/>
  </r>
  <r>
    <d v="2020-07-09T00:00:00"/>
    <s v="■ガラス玉 インテリア 水晶玉風 中古■□001733"/>
    <s v="店売り"/>
    <x v="7"/>
    <n v="500"/>
    <n v="2"/>
    <n v="3"/>
    <n v="4000"/>
    <m/>
    <m/>
    <m/>
    <m/>
    <m/>
    <m/>
    <m/>
    <m/>
    <m/>
    <m/>
    <m/>
    <m/>
    <m/>
    <n v="0"/>
    <s v="2020/7"/>
    <s v=""/>
    <x v="1"/>
  </r>
  <r>
    <d v="2020-07-09T00:00:00"/>
    <s v="■ヤードフォース 高枝切り電動チェーンソー Y3ES-N20-PT100 中古■□001739"/>
    <s v="店売り"/>
    <x v="8"/>
    <n v="5000"/>
    <n v="2"/>
    <n v="3"/>
    <n v="9000"/>
    <m/>
    <m/>
    <m/>
    <m/>
    <m/>
    <m/>
    <m/>
    <m/>
    <m/>
    <m/>
    <m/>
    <m/>
    <m/>
    <n v="0"/>
    <s v="2020/7"/>
    <s v=""/>
    <x v="1"/>
  </r>
  <r>
    <d v="2020-07-10T00:00:00"/>
    <s v="■ネックマッサー も～む 首マッサージャー クロシオ 中古■□001617"/>
    <m/>
    <x v="9"/>
    <m/>
    <m/>
    <m/>
    <n v="3000"/>
    <m/>
    <m/>
    <m/>
    <m/>
    <m/>
    <m/>
    <m/>
    <m/>
    <m/>
    <m/>
    <m/>
    <m/>
    <m/>
    <n v="0"/>
    <s v="2020/7"/>
    <s v=""/>
    <x v="1"/>
  </r>
  <r>
    <d v="2020-07-10T00:00:00"/>
    <s v="■センターテーブル 幅130cm リビングテーブル ホワイト×ブラウン 家具 中古■□K001796"/>
    <s v="店売り"/>
    <x v="12"/>
    <m/>
    <m/>
    <m/>
    <n v="9000"/>
    <m/>
    <m/>
    <m/>
    <m/>
    <m/>
    <m/>
    <m/>
    <m/>
    <m/>
    <m/>
    <m/>
    <m/>
    <m/>
    <n v="0"/>
    <s v="2020/7"/>
    <s v=""/>
    <x v="1"/>
  </r>
  <r>
    <d v="2020-07-10T00:00:00"/>
    <s v="■8段チェスト たんす 家具 衣装箪笥 中古■□K001672"/>
    <m/>
    <x v="12"/>
    <n v="2000"/>
    <n v="2"/>
    <n v="3"/>
    <n v="11000"/>
    <m/>
    <m/>
    <m/>
    <m/>
    <m/>
    <m/>
    <m/>
    <m/>
    <m/>
    <m/>
    <m/>
    <m/>
    <m/>
    <n v="0"/>
    <s v="2020/7"/>
    <s v=""/>
    <x v="1"/>
  </r>
  <r>
    <d v="2020-07-10T00:00:00"/>
    <s v="■ルイヴィトン ケンダルGM タイガ M30114 エピセア 2WAY ボストンバッグ 中古■□001779"/>
    <m/>
    <x v="5"/>
    <n v="8000"/>
    <n v="2"/>
    <n v="3"/>
    <n v="35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1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2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未使用 ダイドーハント ワイヤー連結 カラーN釘 DFC28-50N■□S001723-3"/>
    <m/>
    <x v="8"/>
    <n v="1000"/>
    <n v="2"/>
    <n v="3"/>
    <n v="4000"/>
    <m/>
    <m/>
    <m/>
    <m/>
    <m/>
    <m/>
    <m/>
    <m/>
    <m/>
    <m/>
    <m/>
    <m/>
    <m/>
    <n v="0"/>
    <s v="2020/7"/>
    <s v=""/>
    <x v="1"/>
  </r>
  <r>
    <d v="2020-07-10T00:00:00"/>
    <s v="■PhotoGenic ドラムセット バスドラ 22インチ 3タム消音パット付き シルバー 中古 引き取り又は運送会社の手配をお願いします■□001667"/>
    <s v="済"/>
    <x v="10"/>
    <n v="6600"/>
    <n v="2"/>
    <n v="3"/>
    <n v="10000"/>
    <m/>
    <m/>
    <m/>
    <m/>
    <m/>
    <m/>
    <m/>
    <n v="11000"/>
    <n v="0"/>
    <d v="2020-08-21T00:00:00"/>
    <d v="2020-07-26T00:00:00"/>
    <s v="簡単決済"/>
    <s v="福原豊"/>
    <n v="11000"/>
    <s v="2020/7"/>
    <s v="2020/7"/>
    <x v="111"/>
  </r>
  <r>
    <d v="2020-07-11T00:00:00"/>
    <s v="■小型発電機 ヤマハ EF900FW 60Hz 0.85ｋVA 本体のみ 中古■□001666_x000a_"/>
    <s v="済"/>
    <x v="8"/>
    <n v="17000"/>
    <n v="2"/>
    <n v="3"/>
    <n v="25000"/>
    <m/>
    <m/>
    <m/>
    <m/>
    <m/>
    <m/>
    <m/>
    <n v="27500"/>
    <n v="2000"/>
    <d v="2020-08-21T00:00:00"/>
    <d v="2020-07-18T00:00:00"/>
    <s v="簡単決済"/>
    <s v="新井龍太郎"/>
    <n v="29500"/>
    <s v="2020/7"/>
    <s v="2020/7"/>
    <x v="79"/>
  </r>
  <r>
    <d v="2020-07-11T00:00:00"/>
    <s v="■携帯用発電機　新ダイワ　EGR2600-B　100V　60Hz　2.6ｋVA　中古　長野県発　引き取り又は運送会社の手配をお願いします■□001735"/>
    <s v="店売り"/>
    <x v="8"/>
    <n v="1000"/>
    <n v="2"/>
    <n v="3"/>
    <n v="37000"/>
    <m/>
    <m/>
    <m/>
    <m/>
    <m/>
    <m/>
    <m/>
    <m/>
    <m/>
    <m/>
    <m/>
    <m/>
    <m/>
    <n v="0"/>
    <s v="2020/7"/>
    <s v=""/>
    <x v="1"/>
  </r>
  <r>
    <d v="2020-07-12T00:00:00"/>
    <s v="■電子辞書　医学モデル　カシオ　EX-word　DATAPLUS　10　XD-Z5700MED　医学生サポート　ホワイト　中古■□001643"/>
    <s v="済"/>
    <x v="0"/>
    <n v="5000"/>
    <n v="2"/>
    <n v="3"/>
    <n v="7000"/>
    <m/>
    <m/>
    <m/>
    <m/>
    <m/>
    <m/>
    <m/>
    <n v="11154"/>
    <n v="750"/>
    <d v="2020-08-21T00:00:00"/>
    <d v="2020-07-16T00:00:00"/>
    <s v="簡単決済"/>
    <s v="三富大輔"/>
    <n v="11904"/>
    <s v="2020/7"/>
    <s v="2020/7"/>
    <x v="62"/>
  </r>
  <r>
    <d v="2020-07-12T00:00:00"/>
    <s v="■カシオ　プロトレック　PRO　TREK　PRW-200J　タフソーラー　樹脂バンド　中古■□001688"/>
    <m/>
    <x v="5"/>
    <n v="1500"/>
    <n v="2"/>
    <n v="3"/>
    <n v="5000"/>
    <m/>
    <m/>
    <m/>
    <m/>
    <m/>
    <m/>
    <m/>
    <m/>
    <m/>
    <m/>
    <m/>
    <m/>
    <m/>
    <n v="0"/>
    <s v="2020/7"/>
    <s v=""/>
    <x v="1"/>
  </r>
  <r>
    <d v="2020-07-12T00:00:00"/>
    <s v="■ABU　SWEDEN　Ambassadeur　1500C　IAR　リールセット　中古■□001702"/>
    <s v="済"/>
    <x v="6"/>
    <n v="5500"/>
    <n v="3"/>
    <n v="2"/>
    <n v="24000"/>
    <m/>
    <m/>
    <m/>
    <m/>
    <m/>
    <m/>
    <m/>
    <n v="33550"/>
    <n v="750"/>
    <d v="2020-08-21T00:00:00"/>
    <d v="2020-07-16T00:00:00"/>
    <s v="簡単決済"/>
    <s v="市川正嗣"/>
    <n v="34300"/>
    <s v="2020/7"/>
    <s v="2020/7"/>
    <x v="62"/>
  </r>
  <r>
    <d v="2020-07-12T00:00:00"/>
    <s v="■未使用　ビタミンiファクトリー　へんしんバイク　Henshin　Bike　16インチ　ブルー■□001731"/>
    <s v="済"/>
    <x v="6"/>
    <n v="6000"/>
    <n v="3"/>
    <n v="2"/>
    <n v="17000"/>
    <m/>
    <m/>
    <m/>
    <m/>
    <m/>
    <m/>
    <m/>
    <n v="22550"/>
    <n v="2000"/>
    <d v="2020-08-21T00:00:00"/>
    <d v="2020-07-16T00:00:00"/>
    <s v="簡単決済"/>
    <s v="武藤礼子"/>
    <n v="24550"/>
    <s v="2020/7"/>
    <s v="2020/7"/>
    <x v="62"/>
  </r>
  <r>
    <d v="2020-07-11T00:00:00"/>
    <s v="■ゴールドフレーム アンティーク調 ポールハンガー 回転式 中古■□001784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ゴールドフレーム アンティーク調 ポールハンガー 回転式 中古■□001663"/>
    <m/>
    <x v="7"/>
    <n v="1000"/>
    <n v="3"/>
    <n v="2"/>
    <n v="9800"/>
    <m/>
    <m/>
    <m/>
    <m/>
    <m/>
    <m/>
    <m/>
    <m/>
    <m/>
    <m/>
    <m/>
    <m/>
    <m/>
    <n v="0"/>
    <s v="2020/7"/>
    <s v=""/>
    <x v="1"/>
  </r>
  <r>
    <d v="2020-07-11T00:00:00"/>
    <s v="■未使用　コーチ　COACH　二つ折り財布　シグネチャー■□001659"/>
    <m/>
    <x v="5"/>
    <n v="1600"/>
    <n v="3"/>
    <n v="2"/>
    <n v="7000"/>
    <m/>
    <m/>
    <m/>
    <m/>
    <m/>
    <m/>
    <m/>
    <m/>
    <m/>
    <m/>
    <m/>
    <m/>
    <m/>
    <n v="0"/>
    <s v="2020/7"/>
    <s v=""/>
    <x v="1"/>
  </r>
  <r>
    <d v="2020-07-11T00:00:00"/>
    <s v="■未使用　コーチ　COACH　三つ折り長財布　シグネチャー　スリム　ハンプトンズ　カーキ×マホガニー■□001691_x000a_"/>
    <m/>
    <x v="5"/>
    <n v="7000"/>
    <n v="3"/>
    <n v="2"/>
    <n v="10000"/>
    <m/>
    <m/>
    <m/>
    <m/>
    <m/>
    <m/>
    <m/>
    <m/>
    <m/>
    <m/>
    <m/>
    <m/>
    <m/>
    <n v="0"/>
    <s v="2020/7"/>
    <s v=""/>
    <x v="1"/>
  </r>
  <r>
    <d v="2020-07-12T00:00:00"/>
    <s v="■コーチ　COACH　二つ折り財布　中古　美品■□001775"/>
    <m/>
    <x v="5"/>
    <n v="1000"/>
    <n v="3"/>
    <n v="2"/>
    <n v="6500"/>
    <m/>
    <m/>
    <m/>
    <m/>
    <m/>
    <m/>
    <m/>
    <m/>
    <m/>
    <m/>
    <m/>
    <m/>
    <m/>
    <n v="0"/>
    <s v="2020/7"/>
    <s v=""/>
    <x v="1"/>
  </r>
  <r>
    <d v="2020-07-12T00:00:00"/>
    <s v="■ダンヒル　dunhill　メンズ　長財布　ラウンドファスナー　L2B018A-WA　ブラック　レーザー　中古■□001763"/>
    <s v="店売り"/>
    <x v="5"/>
    <n v="4000"/>
    <n v="3"/>
    <n v="2"/>
    <n v="14000"/>
    <m/>
    <m/>
    <m/>
    <m/>
    <m/>
    <m/>
    <m/>
    <m/>
    <m/>
    <m/>
    <m/>
    <m/>
    <m/>
    <n v="0"/>
    <s v="2020/7"/>
    <s v=""/>
    <x v="1"/>
  </r>
  <r>
    <d v="2020-07-12T00:00:00"/>
    <s v="■ルイ・ヴィトン　LOUIS　VUITTON　モノグラム　エクリプス　ブリーフケース　エクスプローラー　M40566　メンズ　中古■□001752"/>
    <m/>
    <x v="5"/>
    <n v="105000"/>
    <n v="3"/>
    <n v="2"/>
    <n v="128000"/>
    <m/>
    <m/>
    <m/>
    <m/>
    <m/>
    <m/>
    <m/>
    <m/>
    <m/>
    <m/>
    <m/>
    <m/>
    <m/>
    <n v="0"/>
    <s v="2020/7"/>
    <s v=""/>
    <x v="1"/>
  </r>
  <r>
    <d v="2020-07-11T00:00:00"/>
    <s v="■未使用　コーチ　COACH　ショルダーバッグ　14788　ブラック　クリスティン　オプアート　サテン　フラップ■□001759"/>
    <m/>
    <x v="5"/>
    <n v="6500"/>
    <n v="3"/>
    <n v="2"/>
    <n v="15000"/>
    <m/>
    <m/>
    <m/>
    <m/>
    <m/>
    <m/>
    <m/>
    <m/>
    <m/>
    <m/>
    <m/>
    <m/>
    <m/>
    <n v="0"/>
    <s v="2020/7"/>
    <s v=""/>
    <x v="1"/>
  </r>
  <r>
    <d v="2020-07-11T00:00:00"/>
    <s v="■未使用　コーチ　COACH　F11266　トートバッグ　ハンドバッグ　ロゴチャーム付き　ボルドー■□001641"/>
    <m/>
    <x v="5"/>
    <n v="11000"/>
    <n v="3"/>
    <n v="2"/>
    <n v="14000"/>
    <m/>
    <m/>
    <m/>
    <m/>
    <m/>
    <m/>
    <m/>
    <m/>
    <m/>
    <m/>
    <m/>
    <m/>
    <m/>
    <n v="0"/>
    <s v="2020/7"/>
    <s v=""/>
    <x v="1"/>
  </r>
  <r>
    <d v="2020-07-11T00:00:00"/>
    <s v="■送料無料　和柄　アロハシャツ　An　Original　AVANTI　メンズ　サイズXXL　トラ　竹　シルク100%　中古■□001635"/>
    <s v="済"/>
    <x v="3"/>
    <m/>
    <n v="3"/>
    <n v="2"/>
    <n v="8900"/>
    <m/>
    <m/>
    <m/>
    <m/>
    <m/>
    <m/>
    <m/>
    <n v="9790"/>
    <n v="0"/>
    <d v="2020-08-21T00:00:00"/>
    <d v="2020-07-21T00:00:00"/>
    <s v="簡単決済"/>
    <s v="奥心平"/>
    <n v="9790"/>
    <s v="2020/7"/>
    <s v="2020/7"/>
    <x v="76"/>
  </r>
  <r>
    <d v="2020-07-12T00:00:00"/>
    <s v="■未使用　米びつ付精米器　精米御膳　ツインビート　TWINBIRD　MR-EH1000■□001631"/>
    <s v="済"/>
    <x v="0"/>
    <n v="2400"/>
    <n v="3"/>
    <n v="2"/>
    <n v="7000"/>
    <m/>
    <m/>
    <m/>
    <m/>
    <m/>
    <m/>
    <m/>
    <n v="7700"/>
    <n v="1500"/>
    <d v="2020-08-21T00:00:00"/>
    <d v="2020-07-26T00:00:00"/>
    <s v="簡単決済"/>
    <s v="中村徳之"/>
    <n v="9200"/>
    <s v="2020/7"/>
    <s v="2020/7"/>
    <x v="66"/>
  </r>
  <r>
    <d v="2020-07-12T00:00:00"/>
    <s v="■未使用　炊飯器　Vegetable　ベジタブル　マイコン炊飯ジャー　5.5合炊き　GD-M102■□001690"/>
    <s v="店売り"/>
    <x v="0"/>
    <n v="3000"/>
    <n v="3"/>
    <n v="2"/>
    <n v="4000"/>
    <m/>
    <m/>
    <m/>
    <m/>
    <m/>
    <m/>
    <m/>
    <m/>
    <m/>
    <m/>
    <m/>
    <m/>
    <m/>
    <n v="0"/>
    <s v="2020/7"/>
    <s v=""/>
    <x v="1"/>
  </r>
  <r>
    <d v="2020-07-12T00:00:00"/>
    <s v="■未使用　ル・クルーゼ　LE　CREUSET　ハート型　ココット2個　トレイ1枚　3点セット　レッド■□001624"/>
    <m/>
    <x v="7"/>
    <n v="500"/>
    <n v="3"/>
    <n v="2"/>
    <n v="1680"/>
    <m/>
    <m/>
    <m/>
    <m/>
    <m/>
    <m/>
    <m/>
    <m/>
    <m/>
    <m/>
    <m/>
    <m/>
    <m/>
    <n v="0"/>
    <s v="2020/7"/>
    <s v=""/>
    <x v="1"/>
  </r>
  <r>
    <d v="2020-07-12T00:00:00"/>
    <s v="■Hitachi　Koki　ブレーキ付　日立コードレス丸のこ　125mm　C14DSL　本体・バッテリ×1　14.4V　中古　現状品■□001647"/>
    <m/>
    <x v="8"/>
    <n v="3550"/>
    <n v="3"/>
    <n v="2"/>
    <n v="13000"/>
    <m/>
    <m/>
    <m/>
    <m/>
    <m/>
    <m/>
    <m/>
    <m/>
    <m/>
    <m/>
    <m/>
    <m/>
    <m/>
    <n v="0"/>
    <s v="2020/7"/>
    <s v=""/>
    <x v="1"/>
  </r>
  <r>
    <d v="2020-07-12T00:00:00"/>
    <s v="■ジャンク エンジェルハート プラチナムレーベル PT21 レディース腕時計■□001636"/>
    <m/>
    <x v="3"/>
    <n v="2750"/>
    <n v="2"/>
    <n v="3"/>
    <n v="4000"/>
    <m/>
    <m/>
    <m/>
    <m/>
    <m/>
    <m/>
    <m/>
    <m/>
    <m/>
    <m/>
    <m/>
    <m/>
    <m/>
    <n v="0"/>
    <s v="2020/7"/>
    <s v=""/>
    <x v="1"/>
  </r>
  <r>
    <d v="2020-07-12T00:00:00"/>
    <s v="■ジャンク Valentino Moradei 841-074 レディース腕時計 バレンチノモラディー■□001645"/>
    <m/>
    <x v="3"/>
    <n v="3303"/>
    <n v="2"/>
    <n v="3"/>
    <n v="7800"/>
    <m/>
    <m/>
    <m/>
    <m/>
    <m/>
    <m/>
    <m/>
    <m/>
    <m/>
    <m/>
    <m/>
    <m/>
    <m/>
    <n v="0"/>
    <s v="2020/7"/>
    <s v=""/>
    <x v="1"/>
  </r>
  <r>
    <d v="2020-07-12T00:00:00"/>
    <s v="■未使用 SONY ウォークマン NW-A55HN 16GB グレイッシュブラック■□001706"/>
    <s v="済"/>
    <x v="0"/>
    <n v="11000"/>
    <n v="2"/>
    <n v="3"/>
    <n v="18000"/>
    <m/>
    <m/>
    <m/>
    <m/>
    <m/>
    <m/>
    <m/>
    <n v="19800"/>
    <n v="750"/>
    <d v="2020-08-21T00:00:00"/>
    <d v="2020-07-16T00:00:00"/>
    <s v="簡単決済"/>
    <s v="飼手浩行"/>
    <n v="20550"/>
    <s v="2020/7"/>
    <s v="2020/7"/>
    <x v="62"/>
  </r>
  <r>
    <d v="2020-07-12T00:00:00"/>
    <s v="■中古美品 Re:ゼロから始める異世界生活 全9巻 Blu-ray BOX 小説4冊付き■□001554"/>
    <s v="済"/>
    <x v="1"/>
    <m/>
    <m/>
    <m/>
    <n v="50000"/>
    <m/>
    <m/>
    <m/>
    <m/>
    <m/>
    <m/>
    <m/>
    <n v="56100"/>
    <n v="1300"/>
    <d v="2020-08-21T00:00:00"/>
    <d v="2020-07-16T00:00:00"/>
    <s v="簡単決済"/>
    <s v="浪花孝彰"/>
    <n v="57400"/>
    <s v="2020/7"/>
    <s v="2020/7"/>
    <x v="62"/>
  </r>
  <r>
    <d v="2020-07-12T00:00:00"/>
    <s v="■ジャンク GUCCI レディース Gウォッチ 3600L 腕時計■□001743"/>
    <s v="済"/>
    <x v="5"/>
    <n v="8000"/>
    <n v="2"/>
    <n v="3"/>
    <n v="8000"/>
    <m/>
    <m/>
    <m/>
    <m/>
    <m/>
    <m/>
    <m/>
    <n v="8800"/>
    <n v="750"/>
    <d v="2020-08-21T00:00:00"/>
    <d v="2020-07-16T00:00:00"/>
    <s v="簡単決済"/>
    <s v="藤瀬隆一"/>
    <n v="9550"/>
    <s v="2020/7"/>
    <s v="2020/7"/>
    <x v="62"/>
  </r>
  <r>
    <d v="2020-07-12T00:00:00"/>
    <s v="■ワンピース 一番くじ VS海軍編 B賞 赤犬 フィギュア 未開封■□001728"/>
    <m/>
    <x v="1"/>
    <m/>
    <m/>
    <m/>
    <n v="2600"/>
    <m/>
    <m/>
    <m/>
    <m/>
    <m/>
    <m/>
    <m/>
    <m/>
    <m/>
    <m/>
    <m/>
    <m/>
    <m/>
    <n v="0"/>
    <s v="2020/7"/>
    <s v=""/>
    <x v="1"/>
  </r>
  <r>
    <d v="2020-07-13T00:00:00"/>
    <s v="■CD/DVDプレーヤー　LUXMAN　DU-50　DIGITAL　UNIVERSAL　PLAYER　シルバー　日本製　中古■□001623"/>
    <s v="済"/>
    <x v="0"/>
    <n v="40000"/>
    <n v="2"/>
    <n v="3"/>
    <n v="70000"/>
    <m/>
    <m/>
    <m/>
    <m/>
    <m/>
    <m/>
    <m/>
    <n v="71500"/>
    <n v="1500"/>
    <d v="2020-09-23T00:00:00"/>
    <d v="2020-08-06T00:00:00"/>
    <s v="簡単決済"/>
    <s v="栖原太郎"/>
    <n v="73000"/>
    <s v="2020/7"/>
    <s v="2020/8"/>
    <x v="44"/>
  </r>
  <r>
    <d v="2020-07-13T00:00:00"/>
    <s v="■弓道　矢　竹製　5本　96cm　3本　92cm　2本　矢筒　中古■□001792_x000a_"/>
    <s v="済"/>
    <x v="6"/>
    <n v="2200"/>
    <n v="2"/>
    <n v="3"/>
    <n v="5000"/>
    <m/>
    <m/>
    <m/>
    <m/>
    <m/>
    <m/>
    <m/>
    <n v="5500"/>
    <n v="1500"/>
    <d v="2020-08-21T00:00:00"/>
    <d v="2020-07-17T00:00:00"/>
    <s v="簡単決済"/>
    <s v="カーン　アーシフ"/>
    <n v="7000"/>
    <s v="2020/7"/>
    <s v="2020/7"/>
    <x v="62"/>
  </r>
  <r>
    <d v="2020-07-13T00:00:00"/>
    <s v="■ジャンク　弓道 弓 一燈斎 引取限定　長野県伊那市■□001543_x000a_"/>
    <m/>
    <x v="6"/>
    <m/>
    <n v="2"/>
    <n v="3"/>
    <n v="5000"/>
    <m/>
    <m/>
    <m/>
    <m/>
    <m/>
    <m/>
    <m/>
    <m/>
    <m/>
    <m/>
    <m/>
    <m/>
    <m/>
    <n v="0"/>
    <s v="2020/7"/>
    <s v=""/>
    <x v="1"/>
  </r>
  <r>
    <d v="2020-07-13T00:00:00"/>
    <s v="■ノリタケ　となりのトトロ　ティースプーン　ゴールド　5本セット　831RG　ホウロウ転写絵付け　未使用保管品■□001660"/>
    <s v="済"/>
    <x v="7"/>
    <n v="100"/>
    <n v="2"/>
    <n v="3"/>
    <n v="3000"/>
    <m/>
    <m/>
    <m/>
    <m/>
    <m/>
    <m/>
    <m/>
    <n v="4400"/>
    <n v="750"/>
    <d v="2020-08-21T00:00:00"/>
    <d v="2020-07-17T00:00:00"/>
    <s v="簡単決済"/>
    <s v="二宮富美子"/>
    <n v="5150"/>
    <s v="2020/7"/>
    <s v="2020/7"/>
    <x v="62"/>
  </r>
  <r>
    <d v="2020-07-13T00:00:00"/>
    <s v="■ノリタケ　となりのトトロ　茶碗　5個セット　9448-12　2個　9448-13　3個　デザイン2種類　未使用保管品■□001787"/>
    <s v="済"/>
    <x v="7"/>
    <n v="500"/>
    <n v="2"/>
    <n v="3"/>
    <n v="4000"/>
    <m/>
    <m/>
    <m/>
    <m/>
    <m/>
    <m/>
    <m/>
    <n v="4950"/>
    <n v="1050"/>
    <d v="2020-08-21T00:00:00"/>
    <d v="2020-07-17T00:00:00"/>
    <s v="簡単決済"/>
    <s v="遠藤英幸"/>
    <n v="6000"/>
    <s v="2020/7"/>
    <s v="2020/7"/>
    <x v="62"/>
  </r>
  <r>
    <d v="2020-07-13T00:00:00"/>
    <s v="■インバーター発電機　BPC　SF-2600F　2.6kVA　100V　20A　DC12V　8.3A　レッド　中古■□S-001680"/>
    <s v="済"/>
    <x v="8"/>
    <n v="25000"/>
    <n v="2"/>
    <n v="3"/>
    <n v="40000"/>
    <m/>
    <m/>
    <m/>
    <m/>
    <m/>
    <m/>
    <m/>
    <n v="44550"/>
    <n v="3410"/>
    <d v="2020-08-21T00:00:00"/>
    <d v="2020-07-17T00:00:00"/>
    <s v="簡単決済"/>
    <s v="澤邊晃"/>
    <n v="47960"/>
    <s v="2020/7"/>
    <s v="2020/7"/>
    <x v="62"/>
  </r>
  <r>
    <d v="2020-07-13T00:00:00"/>
    <s v="■中古美品　Swatch　SISTEM　BLUE　システム・ブルー　SUTS401自動巻き　■□001711"/>
    <m/>
    <x v="5"/>
    <n v="2000"/>
    <n v="2"/>
    <n v="3"/>
    <n v="10000"/>
    <m/>
    <m/>
    <m/>
    <m/>
    <m/>
    <m/>
    <m/>
    <m/>
    <m/>
    <m/>
    <m/>
    <m/>
    <m/>
    <n v="0"/>
    <s v="2020/7"/>
    <s v=""/>
    <x v="1"/>
  </r>
  <r>
    <d v="2020-07-16T00:00:00"/>
    <s v="■Cartier サントスドゥカルティエ 長財布 L3000769 中古■□001712"/>
    <m/>
    <x v="5"/>
    <n v="4000"/>
    <n v="2"/>
    <n v="3"/>
    <n v="13000"/>
    <m/>
    <m/>
    <m/>
    <m/>
    <m/>
    <m/>
    <m/>
    <m/>
    <m/>
    <m/>
    <m/>
    <m/>
    <m/>
    <n v="0"/>
    <s v="2020/7"/>
    <s v=""/>
    <x v="1"/>
  </r>
  <r>
    <d v="2020-07-13T00:00:00"/>
    <s v="■美品 使用1回 KARCHER ケルヒャー スチームクリーナー SC1 EASYFIX プレミアム 中古■□001608"/>
    <s v="済"/>
    <x v="0"/>
    <n v="2750"/>
    <n v="2"/>
    <n v="3"/>
    <n v="8500"/>
    <m/>
    <m/>
    <m/>
    <m/>
    <m/>
    <m/>
    <m/>
    <n v="9350"/>
    <n v="1500"/>
    <d v="2020-08-21T00:00:00"/>
    <d v="2020-07-20T00:00:00"/>
    <s v="簡単決済"/>
    <s v="中村仁"/>
    <n v="10850"/>
    <s v="2020/7"/>
    <s v="2020/7"/>
    <x v="79"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x v="1"/>
  </r>
  <r>
    <d v="2020-07-13T00:00:00"/>
    <s v="■キノコランプ 青 アンティーク調 ルームランプ 中古■□001788"/>
    <m/>
    <x v="7"/>
    <n v="3000"/>
    <n v="2"/>
    <n v="3"/>
    <n v="25000"/>
    <m/>
    <m/>
    <m/>
    <m/>
    <m/>
    <m/>
    <m/>
    <m/>
    <m/>
    <m/>
    <m/>
    <m/>
    <m/>
    <n v="0"/>
    <s v="2020/7"/>
    <s v=""/>
    <x v="1"/>
  </r>
  <r>
    <d v="2020-07-13T00:00:00"/>
    <s v="■SEIKO 腕時計 ブライツ 7B27-0AC0 チタン ソーラー 中古■□001634"/>
    <s v="店売り"/>
    <x v="3"/>
    <n v="3850"/>
    <n v="2"/>
    <n v="3"/>
    <n v="25000"/>
    <m/>
    <m/>
    <m/>
    <m/>
    <m/>
    <m/>
    <m/>
    <m/>
    <m/>
    <m/>
    <m/>
    <m/>
    <m/>
    <n v="0"/>
    <s v="2020/7"/>
    <s v=""/>
    <x v="1"/>
  </r>
  <r>
    <d v="2019-12-15T00:00:00"/>
    <s v="GUCCI　グッチ　チョーカー"/>
    <s v="済"/>
    <x v="15"/>
    <m/>
    <m/>
    <m/>
    <m/>
    <m/>
    <m/>
    <m/>
    <m/>
    <m/>
    <m/>
    <m/>
    <n v="7700"/>
    <n v="750"/>
    <d v="2020-08-21T00:00:00"/>
    <d v="2020-07-15T00:00:00"/>
    <s v="簡単決済"/>
    <s v="あおきてつや"/>
    <n v="8450"/>
    <s v="2019/12"/>
    <s v="2020/7"/>
    <x v="214"/>
  </r>
  <r>
    <d v="2020-06-28T00:00:00"/>
    <s v="■グローブ GENERAL GS-10 ゼネラルサクライ 右用 10個セット 未使用 保管品 当時物 ■□"/>
    <s v="済"/>
    <x v="6"/>
    <m/>
    <m/>
    <m/>
    <m/>
    <m/>
    <m/>
    <m/>
    <m/>
    <m/>
    <m/>
    <m/>
    <n v="11000"/>
    <n v="2000"/>
    <d v="2020-08-21T00:00:00"/>
    <d v="2020-07-16T00:00:00"/>
    <s v="簡単決済"/>
    <s v="奈良ヨシオ"/>
    <n v="13000"/>
    <s v="2020/6"/>
    <s v="2020/7"/>
    <x v="89"/>
  </r>
  <r>
    <d v="2020-07-17T00:00:00"/>
    <s v="■コーチ　COACH　F55849　マーケット　レザートートバッグ　ピンク　中古■□001713"/>
    <m/>
    <x v="5"/>
    <n v="6000"/>
    <n v="3"/>
    <n v="2"/>
    <n v="11800"/>
    <m/>
    <m/>
    <m/>
    <m/>
    <m/>
    <m/>
    <m/>
    <m/>
    <m/>
    <m/>
    <m/>
    <m/>
    <m/>
    <n v="0"/>
    <s v="2020/7"/>
    <s v=""/>
    <x v="1"/>
  </r>
  <r>
    <d v="2020-07-17T00:00:00"/>
    <s v="■未使用　UCC　ドリップポッド　DP2　レッド■□001749"/>
    <m/>
    <x v="0"/>
    <m/>
    <n v="3"/>
    <n v="2"/>
    <n v="3000"/>
    <m/>
    <m/>
    <m/>
    <m/>
    <m/>
    <m/>
    <m/>
    <m/>
    <m/>
    <m/>
    <m/>
    <m/>
    <m/>
    <n v="0"/>
    <s v="2020/7"/>
    <s v=""/>
    <x v="1"/>
  </r>
  <r>
    <d v="2020-07-17T00:00:00"/>
    <s v="■コーチ　COACH　ラージ　シグネチャー　ワンショルダーバッグ　F11290　ベージュ×バイオレッド　中古■□001646"/>
    <m/>
    <x v="5"/>
    <n v="2500"/>
    <n v="3"/>
    <n v="2"/>
    <n v="9800"/>
    <m/>
    <m/>
    <m/>
    <m/>
    <m/>
    <m/>
    <m/>
    <m/>
    <m/>
    <m/>
    <m/>
    <m/>
    <m/>
    <n v="0"/>
    <s v="2020/7"/>
    <s v=""/>
    <x v="1"/>
  </r>
  <r>
    <d v="2020-07-17T00:00:00"/>
    <s v="■マキタ 充電式4モードインパクトドライバ TP131DRMX 14.4V 4.0Ah 中古■□001714"/>
    <m/>
    <x v="8"/>
    <n v="5500"/>
    <n v="3"/>
    <n v="2"/>
    <n v="19800"/>
    <m/>
    <m/>
    <m/>
    <m/>
    <m/>
    <m/>
    <m/>
    <m/>
    <m/>
    <m/>
    <m/>
    <m/>
    <m/>
    <n v="0"/>
    <s v="2020/7"/>
    <s v=""/>
    <x v="1"/>
  </r>
  <r>
    <d v="2020-07-17T00:00:00"/>
    <s v="■コーチ　COACH　F14686　ショルダーバッグ　ペネロピレザーショッパー　ブラック　中古■□001777"/>
    <m/>
    <x v="5"/>
    <n v="700"/>
    <n v="3"/>
    <n v="2"/>
    <n v="4890"/>
    <m/>
    <m/>
    <m/>
    <m/>
    <m/>
    <m/>
    <m/>
    <m/>
    <m/>
    <m/>
    <m/>
    <m/>
    <m/>
    <n v="0"/>
    <s v="2020/7"/>
    <s v=""/>
    <x v="1"/>
  </r>
  <r>
    <d v="2020-07-17T00:00:00"/>
    <s v="■コーチ COACH ソーホー プリ―デッド F13764 2way レザー ショルダーバッグ クリーム系 中古■□001774"/>
    <s v="店売り"/>
    <x v="5"/>
    <n v="4500"/>
    <n v="3"/>
    <n v="2"/>
    <n v="7580"/>
    <m/>
    <m/>
    <m/>
    <m/>
    <m/>
    <m/>
    <m/>
    <m/>
    <m/>
    <m/>
    <m/>
    <m/>
    <m/>
    <n v="0"/>
    <s v="2020/7"/>
    <s v=""/>
    <x v="1"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x v="1"/>
  </r>
  <r>
    <d v="2020-07-17T00:00:00"/>
    <s v="■未使用 Luminarc アルコフラム蒸し器 耐熱ガラス せいろ■□001793-1"/>
    <s v="済"/>
    <x v="7"/>
    <m/>
    <m/>
    <m/>
    <n v="7800"/>
    <m/>
    <m/>
    <m/>
    <m/>
    <m/>
    <m/>
    <m/>
    <n v="8580"/>
    <n v="1300"/>
    <d v="2020-09-23T00:00:00"/>
    <d v="2020-08-09T00:00:00"/>
    <s v="簡単決済"/>
    <s v="米島悦子"/>
    <n v="9880"/>
    <s v="2020/7"/>
    <s v="2020/8"/>
    <x v="125"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x v="1"/>
  </r>
  <r>
    <d v="2020-07-18T00:00:00"/>
    <s v="■ジャンク　マキタ　エンジンカッター　EK7650H　中古■□001762_x000a_"/>
    <m/>
    <x v="8"/>
    <n v="11000"/>
    <n v="3"/>
    <n v="2"/>
    <n v="7000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x v="1"/>
  </r>
  <r>
    <d v="2020-07-18T00:00:00"/>
    <s v="■KOKUYO コクヨ オフィスチェアー Duora デュオラチェアー GRS-G3000E6 ハイバック 肘なし ランバーサポートなし 中古■□001732"/>
    <m/>
    <x v="7"/>
    <n v="2200"/>
    <n v="3"/>
    <n v="2"/>
    <n v="18000"/>
    <m/>
    <m/>
    <m/>
    <m/>
    <m/>
    <m/>
    <m/>
    <m/>
    <m/>
    <m/>
    <m/>
    <m/>
    <m/>
    <n v="0"/>
    <s v="2020/7"/>
    <s v=""/>
    <x v="1"/>
  </r>
  <r>
    <d v="2020-07-18T00:00:00"/>
    <s v="■引き取り限定　ホワイトショーケース　5面　ガラス張り　中古■□001679"/>
    <m/>
    <x v="7"/>
    <n v="5000"/>
    <n v="3"/>
    <n v="2"/>
    <n v="19800"/>
    <m/>
    <m/>
    <m/>
    <m/>
    <m/>
    <m/>
    <m/>
    <m/>
    <m/>
    <m/>
    <m/>
    <m/>
    <m/>
    <n v="0"/>
    <s v="2020/7"/>
    <s v=""/>
    <x v="1"/>
  </r>
  <r>
    <d v="2020-07-18T00:00:00"/>
    <s v="■引き取り限定　アンティーク風 ドレッサー 鉄製 中古■□001545"/>
    <m/>
    <x v="7"/>
    <n v="1500"/>
    <n v="3"/>
    <n v="2"/>
    <n v="13800"/>
    <m/>
    <m/>
    <m/>
    <m/>
    <m/>
    <m/>
    <m/>
    <m/>
    <m/>
    <m/>
    <m/>
    <m/>
    <m/>
    <n v="0"/>
    <s v="2020/7"/>
    <s v=""/>
    <x v="1"/>
  </r>
  <r>
    <d v="2020-07-18T00:00:00"/>
    <s v="■ダイニング4点セット オーズⅢ 無垢 ブラウン 木製　展示品 引き取り又は運送会社の手配をお願いします■□001725_x000a_"/>
    <m/>
    <x v="12"/>
    <n v="43000"/>
    <n v="2"/>
    <n v="3"/>
    <n v="79800"/>
    <m/>
    <m/>
    <m/>
    <m/>
    <m/>
    <m/>
    <m/>
    <m/>
    <m/>
    <m/>
    <m/>
    <m/>
    <m/>
    <n v="0"/>
    <s v="2020/7"/>
    <s v=""/>
    <x v="1"/>
  </r>
  <r>
    <d v="2020-07-18T00:00:00"/>
    <s v="■FEICE FM019 黒 Mens Automatic 自動巻き 中古美品■□001682_x000a_"/>
    <m/>
    <x v="3"/>
    <n v="8000"/>
    <n v="2"/>
    <n v="3"/>
    <n v="17000"/>
    <m/>
    <m/>
    <m/>
    <m/>
    <m/>
    <m/>
    <m/>
    <m/>
    <m/>
    <m/>
    <m/>
    <m/>
    <m/>
    <n v="0"/>
    <s v="2020/7"/>
    <s v=""/>
    <x v="1"/>
  </r>
  <r>
    <d v="2020-07-18T00:00:00"/>
    <s v="■フィギュア　PORTER　ドール　70周年記念　吉田カバン　ポーター　中古■□001758"/>
    <s v="済"/>
    <x v="1"/>
    <n v="1100"/>
    <n v="2"/>
    <n v="3"/>
    <n v="6000"/>
    <m/>
    <m/>
    <m/>
    <m/>
    <m/>
    <m/>
    <m/>
    <n v="6600"/>
    <n v="1050"/>
    <d v="2020-09-23T00:00:00"/>
    <d v="2020-08-16T00:00:00"/>
    <s v="簡単決済"/>
    <s v="遠藤育生"/>
    <n v="7650"/>
    <s v="2020/7"/>
    <s v="2020/8"/>
    <x v="91"/>
  </r>
  <r>
    <d v="2020-07-18T00:00:00"/>
    <s v="■不二家のペコちゃん　不二家100周年記念　復刻版ペコちゃん人形　首振り　中古■□001750"/>
    <m/>
    <x v="1"/>
    <n v="1100"/>
    <n v="2"/>
    <n v="3"/>
    <n v="5000"/>
    <m/>
    <m/>
    <m/>
    <m/>
    <m/>
    <m/>
    <m/>
    <m/>
    <m/>
    <m/>
    <m/>
    <m/>
    <m/>
    <n v="0"/>
    <s v="2020/7"/>
    <s v=""/>
    <x v="1"/>
  </r>
  <r>
    <d v="2019-12-29T00:00:00"/>
    <s v="■ジャンク　ヘルメット　原付バイク　オートバイ　125cc以下　ダムトラックス　POPO　GT　白　製造　2012年10月　未使用■□001772"/>
    <m/>
    <x v="11"/>
    <m/>
    <n v="2"/>
    <n v="3"/>
    <n v="4000"/>
    <m/>
    <m/>
    <m/>
    <m/>
    <m/>
    <m/>
    <m/>
    <m/>
    <m/>
    <m/>
    <m/>
    <m/>
    <m/>
    <n v="0"/>
    <s v="2019/12"/>
    <s v=""/>
    <x v="1"/>
  </r>
  <r>
    <d v="2020-07-19T00:00:00"/>
    <s v="■未使用 guzzini グッチーニ ハードチーズナイフ 26910063■□001701"/>
    <m/>
    <x v="7"/>
    <n v="350"/>
    <n v="2"/>
    <n v="3"/>
    <n v="5000"/>
    <m/>
    <m/>
    <m/>
    <m/>
    <m/>
    <m/>
    <m/>
    <m/>
    <m/>
    <m/>
    <m/>
    <m/>
    <m/>
    <n v="0"/>
    <s v="2020/7"/>
    <s v=""/>
    <x v="1"/>
  </r>
  <r>
    <d v="2020-07-20T00:00:00"/>
    <s v="■未使用 マキタ 18V 6.0Ah 充電式インパクトドライバ TD171DGX AR オーセンティックレッド■□001799"/>
    <m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18V 6.0Ah インパクトドライバ TD171DRGX ホワイト■□001671"/>
    <s v="店売り"/>
    <x v="8"/>
    <n v="300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マキタ インパクトドライバ 18V 6.0Ah TD171DGX オーセンティックブラウン■□001674"/>
    <s v="店売り"/>
    <x v="8"/>
    <n v="27500"/>
    <n v="2"/>
    <n v="3"/>
    <n v="40000"/>
    <m/>
    <m/>
    <m/>
    <m/>
    <m/>
    <m/>
    <m/>
    <m/>
    <m/>
    <m/>
    <m/>
    <m/>
    <m/>
    <n v="0"/>
    <s v="2020/7"/>
    <s v=""/>
    <x v="1"/>
  </r>
  <r>
    <d v="2020-07-20T00:00:00"/>
    <s v="■未使用 T-fal ティファール ミックス&amp;ドリンク ルビーレッド ミキサー BL1325JP■□001673"/>
    <s v="済"/>
    <x v="0"/>
    <n v="3000"/>
    <n v="2"/>
    <n v="3"/>
    <n v="6000"/>
    <m/>
    <m/>
    <m/>
    <m/>
    <m/>
    <m/>
    <m/>
    <n v="6875"/>
    <n v="1300"/>
    <d v="2020-08-21T00:00:00"/>
    <d v="2020-07-24T00:00:00"/>
    <s v="簡単決済"/>
    <s v="小笠原萌恵"/>
    <n v="8175"/>
    <s v="2020/7"/>
    <s v="2020/7"/>
    <x v="62"/>
  </r>
  <r>
    <d v="2020-07-19T00:00:00"/>
    <s v="■オニツカタイガー 31cm D-TRAINER 1183A581 スニーカー 中古■□001548"/>
    <m/>
    <x v="3"/>
    <n v="4000"/>
    <n v="2"/>
    <n v="3"/>
    <n v="14000"/>
    <m/>
    <m/>
    <m/>
    <m/>
    <m/>
    <m/>
    <m/>
    <m/>
    <m/>
    <m/>
    <m/>
    <m/>
    <m/>
    <n v="0"/>
    <s v="2020/7"/>
    <s v=""/>
    <x v="1"/>
  </r>
  <r>
    <d v="2020-07-19T00:00:00"/>
    <s v="■エンジンチェーンソー　ハスクバーナ　Husqvarna　型番不明　引き取り又は運送会社の手配をお願いします■□001742"/>
    <m/>
    <x v="8"/>
    <n v="11000"/>
    <n v="2"/>
    <n v="3"/>
    <n v="40000"/>
    <m/>
    <m/>
    <m/>
    <m/>
    <m/>
    <m/>
    <m/>
    <m/>
    <m/>
    <m/>
    <m/>
    <m/>
    <m/>
    <n v="0"/>
    <s v="2020/7"/>
    <s v=""/>
    <x v="1"/>
  </r>
  <r>
    <d v="2020-07-19T00:00:00"/>
    <s v="■システムヘルメットOGK Kabuto KAZAMI XL 61-62cm　フラットブラック/オレンジ　カブト　2019年製　中古■□001726"/>
    <s v="済"/>
    <x v="11"/>
    <n v="6000"/>
    <n v="2"/>
    <n v="3"/>
    <n v="18000"/>
    <m/>
    <m/>
    <m/>
    <m/>
    <m/>
    <m/>
    <m/>
    <n v="19800"/>
    <n v="1500"/>
    <d v="2020-09-23T00:00:00"/>
    <d v="2020-08-15T00:00:00"/>
    <s v="簡単決済"/>
    <s v="那須野聖二"/>
    <n v="21300"/>
    <s v="2020/7"/>
    <s v="2020/8"/>
    <x v="159"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x v="1"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x v="1"/>
  </r>
  <r>
    <d v="2020-07-20T00:00:00"/>
    <s v="■引き取り限定　飾り棚　4段　ガラス棚　ライト付き　中古■□001546"/>
    <m/>
    <x v="7"/>
    <n v="6800"/>
    <n v="3"/>
    <n v="2"/>
    <n v="46000"/>
    <m/>
    <m/>
    <m/>
    <m/>
    <m/>
    <m/>
    <m/>
    <m/>
    <m/>
    <m/>
    <m/>
    <m/>
    <m/>
    <n v="0"/>
    <s v="2020/7"/>
    <s v=""/>
    <x v="1"/>
  </r>
  <r>
    <d v="2020-07-19T00:00:00"/>
    <s v="■SEIKO　ASTRON　セイコー　アストロン　8X82-0AB0-1　SBXB025　GPSソーラークロノデイト　メンズ　腕時計　中古■□001642"/>
    <s v="済"/>
    <x v="5"/>
    <n v="50000"/>
    <n v="3"/>
    <n v="2"/>
    <n v="76000"/>
    <m/>
    <m/>
    <m/>
    <m/>
    <m/>
    <m/>
    <m/>
    <n v="83600"/>
    <n v="750"/>
    <d v="2020-09-23T00:00:00"/>
    <d v="2020-08-06T00:00:00"/>
    <s v="簡単決済"/>
    <s v="小畑博嗣"/>
    <n v="84350"/>
    <s v="2020/7"/>
    <s v="2020/8"/>
    <x v="89"/>
  </r>
  <r>
    <d v="2020-07-20T00:00:00"/>
    <s v="■ジャンク　マキタ　充電式インパクトドライバ　TD160D　14.4V　本体・ケースのみ　中古■□001655_x000a_"/>
    <m/>
    <x v="8"/>
    <n v="6000"/>
    <n v="3"/>
    <n v="2"/>
    <n v="6800"/>
    <m/>
    <m/>
    <m/>
    <m/>
    <m/>
    <m/>
    <m/>
    <m/>
    <m/>
    <m/>
    <m/>
    <m/>
    <m/>
    <n v="0"/>
    <s v="2020/7"/>
    <s v=""/>
    <x v="1"/>
  </r>
  <r>
    <d v="2020-07-19T00:00:00"/>
    <s v="■コーチ　COACH　キーリング　キーホルダー　星　ブルー　中古■□001628"/>
    <m/>
    <x v="5"/>
    <m/>
    <n v="3"/>
    <n v="2"/>
    <n v="1750"/>
    <m/>
    <m/>
    <m/>
    <m/>
    <m/>
    <m/>
    <m/>
    <m/>
    <m/>
    <m/>
    <m/>
    <m/>
    <m/>
    <n v="0"/>
    <s v="2020/7"/>
    <s v=""/>
    <x v="1"/>
  </r>
  <r>
    <d v="2020-07-20T00:00:00"/>
    <s v="■囲碁　碁盤　碁石2セット　中古■□001651"/>
    <m/>
    <x v="1"/>
    <m/>
    <n v="3"/>
    <n v="2"/>
    <n v="5600"/>
    <m/>
    <m/>
    <m/>
    <m/>
    <m/>
    <m/>
    <m/>
    <m/>
    <m/>
    <m/>
    <m/>
    <m/>
    <m/>
    <n v="0"/>
    <s v="2020/7"/>
    <s v=""/>
    <x v="1"/>
  </r>
  <r>
    <d v="2020-07-20T00:00:00"/>
    <s v="■未使用　コーヒーメーカー　ZOJIRUSHI　EC-CB40-TD　ミル付き　ダークブラウン■□001627"/>
    <s v="済"/>
    <x v="7"/>
    <n v="1000"/>
    <n v="3"/>
    <n v="2"/>
    <n v="2750"/>
    <m/>
    <m/>
    <m/>
    <m/>
    <m/>
    <m/>
    <m/>
    <n v="3025"/>
    <n v="1300"/>
    <d v="2020-09-23T00:00:00"/>
    <d v="2020-08-09T00:00:00"/>
    <s v="簡単決済"/>
    <s v="深沢恵理"/>
    <n v="4325"/>
    <s v="2020/7"/>
    <s v="2020/8"/>
    <x v="85"/>
  </r>
  <r>
    <d v="2020-07-20T00:00:00"/>
    <s v="■未使用　フランクリン　DIGITEK　バッティンググローブ　両手用　Lサイズ　赤×黒■□001694"/>
    <s v="済"/>
    <x v="6"/>
    <m/>
    <n v="3"/>
    <n v="2"/>
    <n v="2700"/>
    <m/>
    <m/>
    <m/>
    <m/>
    <m/>
    <m/>
    <m/>
    <n v="2970"/>
    <n v="520"/>
    <d v="2020-08-21T00:00:00"/>
    <d v="2020-07-27T00:00:00"/>
    <s v="簡単決済"/>
    <s v="半田敦"/>
    <n v="3490"/>
    <s v="2020/7"/>
    <s v="2020/7"/>
    <x v="79"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x v="1"/>
  </r>
  <r>
    <d v="2020-07-19T00:00:00"/>
    <s v="■ZIPPO 聖母マリア ブルー ジッポ 中古■□001625"/>
    <m/>
    <x v="4"/>
    <n v="550"/>
    <n v="2"/>
    <n v="3"/>
    <n v="3200"/>
    <m/>
    <m/>
    <m/>
    <m/>
    <m/>
    <m/>
    <m/>
    <m/>
    <m/>
    <m/>
    <m/>
    <m/>
    <m/>
    <n v="0"/>
    <s v="2020/7"/>
    <s v=""/>
    <x v="1"/>
  </r>
  <r>
    <d v="2020-07-20T00:00:00"/>
    <s v="■6段チェスト たんす 家具 中古■□K001791"/>
    <m/>
    <x v="12"/>
    <n v="8000"/>
    <n v="2"/>
    <n v="3"/>
    <n v="10000"/>
    <m/>
    <m/>
    <m/>
    <m/>
    <m/>
    <m/>
    <m/>
    <m/>
    <m/>
    <m/>
    <m/>
    <m/>
    <m/>
    <n v="0"/>
    <s v="2020/7"/>
    <s v=""/>
    <x v="1"/>
  </r>
  <r>
    <d v="2020-07-20T00:00:00"/>
    <s v="■囲碁 碁盤 碁石 セット 中古■□001557"/>
    <s v="済"/>
    <x v="1"/>
    <m/>
    <m/>
    <m/>
    <n v="6000"/>
    <m/>
    <m/>
    <m/>
    <m/>
    <m/>
    <m/>
    <m/>
    <n v="6600"/>
    <n v="2000"/>
    <d v="2020-09-23T00:00:00"/>
    <d v="2020-08-10T00:00:00"/>
    <s v="簡単決済"/>
    <s v="干暁川"/>
    <n v="8600"/>
    <s v="2020/7"/>
    <s v="2020/8"/>
    <x v="77"/>
  </r>
  <r>
    <d v="2020-07-20T00:00:00"/>
    <s v="■未使用 マキタ 充電式保冷温庫 18V CW180DZ おまけ保冷剤ベスト付き■□001618"/>
    <m/>
    <x v="6"/>
    <m/>
    <m/>
    <m/>
    <n v="70000"/>
    <m/>
    <m/>
    <m/>
    <m/>
    <m/>
    <m/>
    <m/>
    <m/>
    <m/>
    <m/>
    <m/>
    <m/>
    <m/>
    <n v="0"/>
    <s v="2020/7"/>
    <s v=""/>
    <x v="1"/>
  </r>
  <r>
    <d v="2020-07-22T00:00:00"/>
    <s v="■卓上スライド丸ノコ 日立 C12FS HITACHI 2001年製 保管品 引き取り又は運送会社の手配をお願いします■□001909"/>
    <s v="済"/>
    <x v="8"/>
    <n v="7500"/>
    <n v="2"/>
    <n v="3"/>
    <n v="35800"/>
    <m/>
    <m/>
    <m/>
    <m/>
    <m/>
    <m/>
    <m/>
    <n v="39380"/>
    <n v="0"/>
    <d v="2020-08-21T00:00:00"/>
    <d v="2020-07-30T00:00:00"/>
    <s v="簡単決済"/>
    <s v="近藤裕輝"/>
    <n v="39380"/>
    <s v="2020/7"/>
    <s v="2020/7"/>
    <x v="72"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SEIKO　ファイブ　21JEWELS　メンズ　自動巻き　7S26　中古■□001816"/>
    <m/>
    <x v="5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2T00:00:00"/>
    <s v="■カシオ　Baby-G　GBA-130　レディース　ブラック×ピンク　中古■□001877_x000a_"/>
    <m/>
    <x v="5"/>
    <n v="20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x v="1"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x v="1"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x v="1"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x v="1"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2T00:00:00"/>
    <s v="■VANS ERA 25.5cm ブラック V95CLA ヴァンズ エラ スニーカー 中古美品■□001876"/>
    <m/>
    <x v="3"/>
    <n v="1100"/>
    <n v="2"/>
    <n v="3"/>
    <n v="3000"/>
    <m/>
    <m/>
    <m/>
    <m/>
    <m/>
    <m/>
    <m/>
    <m/>
    <m/>
    <m/>
    <m/>
    <m/>
    <m/>
    <n v="0"/>
    <s v="2020/7"/>
    <s v=""/>
    <x v="1"/>
  </r>
  <r>
    <d v="2020-07-22T00:00:00"/>
    <s v="■未使用 VANS 25.5cm Old Skool 黒 VN000D3HY28 オールドスクール■□001804"/>
    <s v="店売り"/>
    <x v="3"/>
    <n v="2200"/>
    <n v="2"/>
    <n v="3"/>
    <n v="5300"/>
    <m/>
    <m/>
    <m/>
    <m/>
    <m/>
    <m/>
    <m/>
    <m/>
    <m/>
    <m/>
    <m/>
    <m/>
    <m/>
    <n v="0"/>
    <s v="2020/7"/>
    <s v=""/>
    <x v="1"/>
  </r>
  <r>
    <d v="2020-07-22T00:00:00"/>
    <s v="■VANS Old Skool 25.5cm 黒 オールドスクール VN000D3HY28 スニーカー 中古■□001891"/>
    <m/>
    <x v="3"/>
    <n v="1100"/>
    <n v="2"/>
    <n v="3"/>
    <n v="43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x v="1"/>
  </r>
  <r>
    <d v="2020-07-22T00:00:00"/>
    <s v="■送料無料 コーチ 2WAY シグネチャー ストライプ ショルダーバッグ レディース アイボリー キャンバス パテントレザー F23546 中古■□001767"/>
    <m/>
    <x v="5"/>
    <n v="2000"/>
    <n v="3"/>
    <n v="2"/>
    <n v="5980"/>
    <m/>
    <m/>
    <m/>
    <m/>
    <m/>
    <m/>
    <m/>
    <m/>
    <m/>
    <m/>
    <m/>
    <m/>
    <m/>
    <n v="0"/>
    <s v="2020/7"/>
    <s v=""/>
    <x v="1"/>
  </r>
  <r>
    <d v="2020-07-22T00:00:00"/>
    <s v="■TOSHIBA 東芝 CD ラジオカセットレコーダー TY-CDS7 中古■□001704"/>
    <m/>
    <x v="0"/>
    <n v="1650"/>
    <n v="3"/>
    <n v="2"/>
    <n v="3980"/>
    <m/>
    <m/>
    <m/>
    <m/>
    <m/>
    <m/>
    <m/>
    <m/>
    <m/>
    <m/>
    <m/>
    <m/>
    <m/>
    <n v="0"/>
    <s v="2020/7"/>
    <s v=""/>
    <x v="1"/>
  </r>
  <r>
    <d v="2020-07-22T00:00:00"/>
    <s v="■コーチ　COACH　ミニシグネクチャー　ミニホーボーワンショルダー　6351　ベージュ×ブラウン　キャンバス×レザー　中古■□001870"/>
    <m/>
    <x v="5"/>
    <n v="10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x v="1"/>
  </r>
  <r>
    <d v="2020-07-22T00:00:00"/>
    <s v="■未使用　倖田來未　グッズ　11点セット タオル　Tシャツ　ハーフパンツ他■□001902"/>
    <s v="済"/>
    <x v="3"/>
    <m/>
    <n v="3"/>
    <n v="2"/>
    <n v="5000"/>
    <m/>
    <m/>
    <m/>
    <m/>
    <m/>
    <m/>
    <m/>
    <n v="5500"/>
    <n v="1300"/>
    <d v="2020-08-21T00:00:00"/>
    <d v="2020-07-26T00:00:00"/>
    <s v="簡単決済"/>
    <s v="北本剛史"/>
    <n v="6800"/>
    <s v="2020/7"/>
    <s v="2020/7"/>
    <x v="62"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x v="1"/>
  </r>
  <r>
    <d v="2020-07-22T00:00:00"/>
    <s v="■送料無料　未使用　IKEA　イケア　HUTTEN　フッテン　ワインラック　9本用■□001884"/>
    <s v="済"/>
    <x v="7"/>
    <m/>
    <n v="3"/>
    <n v="2"/>
    <n v="2800"/>
    <m/>
    <m/>
    <m/>
    <m/>
    <m/>
    <m/>
    <m/>
    <n v="3080"/>
    <n v="0"/>
    <d v="2020-09-23T00:00:00"/>
    <d v="2020-08-12T00:00:00"/>
    <s v="簡単決済"/>
    <s v="川島牧"/>
    <n v="3080"/>
    <s v="2020/7"/>
    <s v="2020/8"/>
    <x v="77"/>
  </r>
  <r>
    <d v="2020-07-22T00:00:00"/>
    <s v="■コーチ　COACH　定期・カードケース　レザー　ブラック　中古■□001874"/>
    <m/>
    <x v="5"/>
    <m/>
    <n v="3"/>
    <n v="2"/>
    <n v="300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12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　SISKIYOU　シスキュー　インディアン　LIBERTY　1995　U7-5　Made　in　U.S.A　Wolf　中古■□001869"/>
    <m/>
    <x v="5"/>
    <m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コーチ　COACH　ショルダーバッグ　トンプソン　カラーブロック　レザー　メッセンジャーバッグ　71036　中古■□001837"/>
    <m/>
    <x v="5"/>
    <n v="2200"/>
    <n v="3"/>
    <n v="2"/>
    <n v="12000"/>
    <m/>
    <m/>
    <m/>
    <m/>
    <m/>
    <m/>
    <m/>
    <m/>
    <m/>
    <m/>
    <m/>
    <m/>
    <m/>
    <n v="0"/>
    <s v="2020/7"/>
    <s v=""/>
    <x v="1"/>
  </r>
  <r>
    <d v="2020-07-22T00:00:00"/>
    <s v="■コーチ　COACH　F35030　ミニエリス　2WAY　ショルダー　ハンドバッグ　レザー　LICHK　中古■□001831"/>
    <m/>
    <x v="5"/>
    <n v="2500"/>
    <n v="3"/>
    <n v="2"/>
    <n v="5500"/>
    <m/>
    <m/>
    <m/>
    <m/>
    <m/>
    <m/>
    <m/>
    <m/>
    <m/>
    <m/>
    <m/>
    <m/>
    <m/>
    <n v="0"/>
    <s v="2020/7"/>
    <s v=""/>
    <x v="1"/>
  </r>
  <r>
    <m/>
    <s v="■未使用　送料無料　登記印紙　1000円■□001836"/>
    <m/>
    <x v="4"/>
    <m/>
    <n v="3"/>
    <n v="2"/>
    <n v="2200"/>
    <m/>
    <m/>
    <m/>
    <m/>
    <m/>
    <m/>
    <m/>
    <m/>
    <m/>
    <m/>
    <m/>
    <m/>
    <m/>
    <n v="0"/>
    <s v=""/>
    <s v=""/>
    <x v="1"/>
  </r>
  <r>
    <d v="2020-07-23T00:00:00"/>
    <s v="■アコースティックギター　Epiphone　AJ-220S/VS　ヴィンテージサンバースト　ハードケース付き　中古■□001851-S"/>
    <s v="済"/>
    <x v="10"/>
    <n v="2000"/>
    <n v="2"/>
    <n v="3"/>
    <n v="10000"/>
    <m/>
    <m/>
    <m/>
    <m/>
    <m/>
    <m/>
    <m/>
    <n v="12650"/>
    <n v="3465"/>
    <d v="2020-08-21T00:00:00"/>
    <d v="2020-07-28T00:00:00"/>
    <s v="簡単決済"/>
    <s v="市原千恵子"/>
    <n v="16115"/>
    <s v="2020/7"/>
    <s v="2020/7"/>
    <x v="59"/>
  </r>
  <r>
    <d v="2020-07-23T00:00:00"/>
    <s v="■ジャンク ランチェッティ LANCETTI　腕時計 クロノグラフ LT-6033■□001813"/>
    <m/>
    <x v="5"/>
    <n v="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ジャンク　NIXON　ニクソン　GOLDEN　THE　TICKET　ブラック■□001864"/>
    <m/>
    <x v="5"/>
    <n v="381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CASIO ネームランド KL-HD1 ラベルライター カシオ■□001803"/>
    <m/>
    <x v="14"/>
    <n v="1650"/>
    <n v="2"/>
    <n v="3"/>
    <n v="4000"/>
    <m/>
    <m/>
    <m/>
    <m/>
    <m/>
    <m/>
    <m/>
    <m/>
    <m/>
    <m/>
    <m/>
    <m/>
    <m/>
    <n v="0"/>
    <s v="2020/7"/>
    <s v=""/>
    <x v="1"/>
  </r>
  <r>
    <d v="2020-07-23T00:00:00"/>
    <s v="■パナソニック ICレコーダー 4GB スティック型 RR-XP007 Panasonic 中古■□001865"/>
    <s v="済"/>
    <x v="0"/>
    <n v="500"/>
    <n v="2"/>
    <n v="3"/>
    <n v="4800"/>
    <m/>
    <m/>
    <m/>
    <m/>
    <m/>
    <m/>
    <m/>
    <n v="5280"/>
    <n v="0"/>
    <d v="2020-08-21T00:00:00"/>
    <d v="2020-07-28T00:00:00"/>
    <s v="簡単決済"/>
    <s v="木下由実"/>
    <n v="5280"/>
    <s v="2020/7"/>
    <s v="2020/7"/>
    <x v="59"/>
  </r>
  <r>
    <d v="2020-07-22T00:00:00"/>
    <s v="■未使用 ポールスミス レターズ ラウンドファスナー 長財布 873853■□001815"/>
    <s v="済"/>
    <x v="3"/>
    <n v="8000"/>
    <n v="2"/>
    <n v="3"/>
    <n v="20500"/>
    <m/>
    <m/>
    <m/>
    <m/>
    <m/>
    <m/>
    <m/>
    <n v="22550"/>
    <n v="0"/>
    <d v="2020-08-21T00:00:00"/>
    <d v="2020-07-26T00:00:00"/>
    <s v="簡単決済"/>
    <s v="山口大介"/>
    <n v="22550"/>
    <s v="2020/7"/>
    <s v="2020/7"/>
    <x v="62"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未使用 健康ステッパー ナイスデイ ショップジャパン おまけサポートマット付き■□001727"/>
    <m/>
    <x v="6"/>
    <n v="2500"/>
    <n v="2"/>
    <n v="3"/>
    <n v="5800"/>
    <m/>
    <m/>
    <m/>
    <m/>
    <m/>
    <m/>
    <m/>
    <m/>
    <m/>
    <m/>
    <m/>
    <m/>
    <m/>
    <n v="0"/>
    <s v="2020/7"/>
    <s v=""/>
    <x v="1"/>
  </r>
  <r>
    <d v="2020-07-23T00:00:00"/>
    <s v="■ジャンク品 RADO レディース 腕時計 ゴールド ラドー■□001863"/>
    <s v="済"/>
    <x v="3"/>
    <n v="0"/>
    <n v="2"/>
    <n v="3"/>
    <n v="4000"/>
    <m/>
    <m/>
    <m/>
    <m/>
    <m/>
    <m/>
    <m/>
    <n v="4400"/>
    <n v="750"/>
    <d v="2020-08-21T00:00:00"/>
    <d v="2020-07-27T00:00:00"/>
    <s v="簡単決済"/>
    <s v="藤瀬隆一"/>
    <n v="5150"/>
    <s v="2020/7"/>
    <s v="2020/7"/>
    <x v="62"/>
  </r>
  <r>
    <d v="2020-07-23T00:00:00"/>
    <s v="■未着用 ノースフェイス Mサイズ ショートスリーブスクエアロゴTシャツ 白 NT32038■□001844"/>
    <m/>
    <x v="3"/>
    <n v="950"/>
    <n v="2"/>
    <n v="3"/>
    <n v="3600"/>
    <m/>
    <m/>
    <m/>
    <m/>
    <m/>
    <m/>
    <m/>
    <m/>
    <m/>
    <m/>
    <m/>
    <m/>
    <m/>
    <n v="0"/>
    <s v="2020/7"/>
    <s v=""/>
    <x v="1"/>
  </r>
  <r>
    <d v="2020-07-23T00:00:00"/>
    <s v="■中古美品 レディース THE NORTH FACE スモールスクエアロゴTシャツ Lサイズ イオンブルー NTW31900■□001841"/>
    <m/>
    <x v="3"/>
    <m/>
    <m/>
    <m/>
    <n v="3400"/>
    <m/>
    <m/>
    <m/>
    <m/>
    <m/>
    <m/>
    <m/>
    <m/>
    <m/>
    <m/>
    <m/>
    <m/>
    <m/>
    <n v="0"/>
    <s v="2020/7"/>
    <s v=""/>
    <x v="1"/>
  </r>
  <r>
    <d v="2020-07-23T00:00:00"/>
    <s v="■中古美品 ノースフェイス レディース Lサイズ カラードーム ロゴTシャツ NTW32035 サンベイクドレッド■□001610"/>
    <m/>
    <x v="3"/>
    <m/>
    <m/>
    <m/>
    <n v="3000"/>
    <m/>
    <m/>
    <m/>
    <m/>
    <m/>
    <m/>
    <m/>
    <m/>
    <m/>
    <m/>
    <m/>
    <m/>
    <m/>
    <n v="0"/>
    <s v="2020/7"/>
    <s v=""/>
    <x v="1"/>
  </r>
  <r>
    <d v="2020-07-23T00:00:00"/>
    <s v="■アンチソーシャルソーシャルクラブ メンズM Tシャツ ピンク 中古■□001913"/>
    <s v="店売り"/>
    <x v="3"/>
    <n v="0"/>
    <n v="2"/>
    <n v="3"/>
    <n v="3900"/>
    <m/>
    <m/>
    <m/>
    <m/>
    <m/>
    <m/>
    <m/>
    <m/>
    <m/>
    <m/>
    <m/>
    <m/>
    <m/>
    <n v="0"/>
    <s v="2020/7"/>
    <s v=""/>
    <x v="1"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x v="1"/>
  </r>
  <r>
    <d v="2020-07-23T00:00:00"/>
    <s v="■ジャンク バイクヘルメット　Arai　PROFILE　シルバー　57-58cm　製造 2009年　未使用シールド付き　■□001833"/>
    <s v="済"/>
    <x v="11"/>
    <n v="1200"/>
    <n v="2"/>
    <n v="3"/>
    <n v="5000"/>
    <m/>
    <m/>
    <m/>
    <m/>
    <m/>
    <m/>
    <m/>
    <n v="5500"/>
    <n v="1300"/>
    <d v="2020-08-21T00:00:00"/>
    <d v="2020-07-28T00:00:00"/>
    <s v="簡単決済"/>
    <s v="宮崎正幸"/>
    <n v="6800"/>
    <s v="2020/7"/>
    <s v="2020/7"/>
    <x v="59"/>
  </r>
  <r>
    <d v="2020-07-23T00:00:00"/>
    <s v="■未使用 HIT ボルトクリッパ BC900JA 切断能力 ８０HRB軟線 -16mm ４０HRC硬線 -10mm■□001820_x000a_"/>
    <m/>
    <x v="8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3T00:00:00"/>
    <s v="■シチズン　エコドライブ　レディース　ベルト約16.5cm　中古■□001829"/>
    <m/>
    <x v="3"/>
    <n v="0"/>
    <n v="2"/>
    <n v="3"/>
    <n v="5000"/>
    <m/>
    <m/>
    <m/>
    <m/>
    <m/>
    <m/>
    <m/>
    <m/>
    <m/>
    <m/>
    <m/>
    <m/>
    <m/>
    <n v="0"/>
    <s v="2020/7"/>
    <s v=""/>
    <x v="1"/>
  </r>
  <r>
    <d v="2020-07-23T00:00:00"/>
    <s v="■ジャンク　DIESEL　メンズウォッチ　DZ-7206　アナデジ　グリーン■□001810"/>
    <m/>
    <x v="3"/>
    <n v="1000"/>
    <n v="2"/>
    <n v="3"/>
    <n v="9000"/>
    <m/>
    <m/>
    <m/>
    <m/>
    <m/>
    <m/>
    <m/>
    <m/>
    <m/>
    <m/>
    <m/>
    <m/>
    <m/>
    <n v="0"/>
    <s v="2020/7"/>
    <s v=""/>
    <x v="1"/>
  </r>
  <r>
    <d v="2020-07-25T00:00:00"/>
    <s v="■引き取り限定 製氷機 大和冷機 2012年式 DRI-75LME 中古■□001853"/>
    <m/>
    <x v="14"/>
    <n v="20000"/>
    <n v="3"/>
    <n v="2"/>
    <n v="80000"/>
    <m/>
    <m/>
    <m/>
    <m/>
    <m/>
    <m/>
    <m/>
    <m/>
    <m/>
    <m/>
    <m/>
    <m/>
    <m/>
    <n v="0"/>
    <s v="2020/7"/>
    <s v=""/>
    <x v="1"/>
  </r>
  <r>
    <d v="2020-07-25T00:00:00"/>
    <s v="■CORONA　コロナ　衣類乾燥除湿機　CD-S6318-W　ホワイト　中古■□001676"/>
    <s v="済"/>
    <x v="0"/>
    <n v="3000"/>
    <n v="3"/>
    <n v="2"/>
    <n v="9000"/>
    <m/>
    <m/>
    <m/>
    <m/>
    <m/>
    <m/>
    <m/>
    <n v="12650"/>
    <n v="1300"/>
    <d v="2020-09-23T00:00:00"/>
    <d v="2020-08-01T00:00:00"/>
    <s v="簡単決済"/>
    <s v="山路健"/>
    <n v="13950"/>
    <s v="2020/7"/>
    <s v="2020/8"/>
    <x v="79"/>
  </r>
  <r>
    <d v="2020-07-25T00:00:00"/>
    <s v="■ジャンク　コールマン　Coleman　Unleaded　CAMPSTOVE　424　ツーバーナー　グリル　キャンプ用品　アウトドア　中古■□001789"/>
    <s v="済"/>
    <x v="6"/>
    <n v="1000"/>
    <n v="3"/>
    <n v="2"/>
    <n v="6180"/>
    <m/>
    <m/>
    <m/>
    <m/>
    <m/>
    <m/>
    <m/>
    <n v="6798"/>
    <n v="1300"/>
    <d v="2020-08-21T00:00:00"/>
    <d v="2020-07-31T00:00:00"/>
    <s v="簡単決済"/>
    <s v="㈲セルべストア南川"/>
    <n v="8098"/>
    <s v="2020/7"/>
    <s v="2020/7"/>
    <x v="58"/>
  </r>
  <r>
    <d v="2020-07-25T00:00:00"/>
    <s v="■Cartier　カルティエ　マストライン　ハンドバッグ　レザー　ボルドー　中古■□001879"/>
    <s v="済"/>
    <x v="5"/>
    <n v="2000"/>
    <n v="3"/>
    <n v="2"/>
    <n v="7300"/>
    <m/>
    <m/>
    <m/>
    <m/>
    <m/>
    <m/>
    <m/>
    <n v="8030"/>
    <n v="1300"/>
    <d v="2020-08-12T00:00:00"/>
    <d v="2020-08-12T00:00:00"/>
    <s v="銀行振込"/>
    <s v="劉IDEAR+IDEAR"/>
    <n v="9330"/>
    <s v="2020/7"/>
    <s v="2020/8"/>
    <x v="89"/>
  </r>
  <r>
    <d v="2020-07-25T00:00:00"/>
    <s v="■ジャンク　REX　レッキス　しぶろく君　小型パイプマシン　N20A　Ⅲ　ネジ切り機　中古■□001607"/>
    <m/>
    <x v="8"/>
    <m/>
    <n v="3"/>
    <n v="2"/>
    <n v="23000"/>
    <m/>
    <m/>
    <m/>
    <m/>
    <m/>
    <m/>
    <m/>
    <m/>
    <m/>
    <m/>
    <m/>
    <m/>
    <m/>
    <n v="0"/>
    <s v="2020/7"/>
    <s v=""/>
    <x v="1"/>
  </r>
  <r>
    <d v="2020-07-28T00:00:00"/>
    <s v="■カシオ　G-SHOCK　ガルフマン　メン・イン・レスキュー　レッド　GW-9110RD　腕時計　中古■□001861"/>
    <s v="済"/>
    <x v="3"/>
    <n v="5000"/>
    <n v="3"/>
    <n v="2"/>
    <n v="18000"/>
    <m/>
    <m/>
    <m/>
    <m/>
    <m/>
    <m/>
    <m/>
    <n v="25850"/>
    <n v="750"/>
    <d v="2020-09-23T00:00:00"/>
    <d v="2020-08-03T00:00:00"/>
    <s v="簡単決済"/>
    <s v="だにえるいまん"/>
    <n v="26600"/>
    <s v="2020/7"/>
    <s v="2020/8"/>
    <x v="58"/>
  </r>
  <r>
    <d v="2020-07-26T00:00:00"/>
    <s v="■GUCCI　グッチ　231835　0416　レザー　二つ折り　長財布　ブラック　中古■□001632"/>
    <m/>
    <x v="5"/>
    <n v="7000"/>
    <n v="3"/>
    <n v="2"/>
    <n v="13000"/>
    <m/>
    <m/>
    <m/>
    <m/>
    <m/>
    <m/>
    <m/>
    <m/>
    <m/>
    <m/>
    <m/>
    <m/>
    <m/>
    <n v="0"/>
    <s v="2020/7"/>
    <s v=""/>
    <x v="1"/>
  </r>
  <r>
    <d v="2020-07-28T00:00:00"/>
    <s v="■メンズ　INTERMEZZO　インターメッツォ　Gipitex　生地　M-65　ジャケット　Mサイズ　タイガーカモフラージュ　グリーン系　中古■□001808"/>
    <m/>
    <x v="5"/>
    <n v="2000"/>
    <n v="3"/>
    <n v="2"/>
    <n v="8000"/>
    <m/>
    <m/>
    <m/>
    <m/>
    <m/>
    <m/>
    <m/>
    <m/>
    <m/>
    <m/>
    <m/>
    <m/>
    <m/>
    <n v="0"/>
    <s v="2020/7"/>
    <s v=""/>
    <x v="1"/>
  </r>
  <r>
    <d v="2020-07-26T00:00:00"/>
    <s v="■未使用　FIGARO　フィガロ　二つ折り財布　No05355　N　ネイビー■□001885"/>
    <m/>
    <x v="5"/>
    <n v="1100"/>
    <n v="3"/>
    <n v="2"/>
    <n v="6000"/>
    <m/>
    <m/>
    <m/>
    <m/>
    <m/>
    <m/>
    <m/>
    <m/>
    <m/>
    <m/>
    <m/>
    <m/>
    <m/>
    <n v="0"/>
    <s v="2020/7"/>
    <s v=""/>
    <x v="1"/>
  </r>
  <r>
    <d v="2020-07-26T00:00:00"/>
    <s v="■ZOO　二つ折り財布　レザー　ブラウン　メンズ　中古■□001873"/>
    <m/>
    <x v="5"/>
    <n v="1650"/>
    <n v="3"/>
    <n v="2"/>
    <n v="7000"/>
    <m/>
    <m/>
    <m/>
    <m/>
    <m/>
    <m/>
    <m/>
    <m/>
    <m/>
    <m/>
    <m/>
    <m/>
    <m/>
    <n v="0"/>
    <s v="2020/7"/>
    <s v=""/>
    <x v="1"/>
  </r>
  <r>
    <d v="2020-07-28T00:00:00"/>
    <s v="■引き取り限定　ガラス丸テーブル　中古■□001915_x000a_"/>
    <m/>
    <x v="7"/>
    <n v="1000"/>
    <n v="3"/>
    <n v="2"/>
    <n v="15000"/>
    <m/>
    <m/>
    <m/>
    <m/>
    <m/>
    <m/>
    <m/>
    <m/>
    <m/>
    <m/>
    <m/>
    <m/>
    <m/>
    <n v="0"/>
    <s v="2020/7"/>
    <s v=""/>
    <x v="1"/>
  </r>
  <r>
    <d v="2020-07-28T00:00:00"/>
    <s v="■未使用　ダンロップ　XXIO　PRIME　SP　400　アイアン　5・7　2本セット　右利き用■□001843_x000a_"/>
    <s v="済"/>
    <x v="6"/>
    <n v="1000"/>
    <n v="3"/>
    <n v="2"/>
    <n v="5800"/>
    <m/>
    <m/>
    <m/>
    <m/>
    <m/>
    <m/>
    <m/>
    <n v="6380"/>
    <n v="1500"/>
    <d v="2020-09-23T00:00:00"/>
    <d v="2020-08-15T00:00:00"/>
    <s v="簡単決済"/>
    <s v="松本賢"/>
    <n v="7880"/>
    <s v="2020/7"/>
    <s v="2020/8"/>
    <x v="89"/>
  </r>
  <r>
    <d v="2020-07-28T00:00:00"/>
    <s v="■カルファス・テラ ハイブリッドマッサージャー 低周波 LC-041 リビングテクノロジー 中古■□001912"/>
    <m/>
    <x v="9"/>
    <n v="10000"/>
    <n v="2"/>
    <n v="3"/>
    <n v="30000"/>
    <m/>
    <m/>
    <m/>
    <m/>
    <m/>
    <m/>
    <m/>
    <m/>
    <m/>
    <m/>
    <m/>
    <m/>
    <m/>
    <n v="0"/>
    <s v="2020/7"/>
    <s v=""/>
    <x v="1"/>
  </r>
  <r>
    <d v="2020-07-26T00:00:00"/>
    <s v="■火鉢 鉄製 松 竹 年代物 骨董 中古■□001920"/>
    <m/>
    <x v="4"/>
    <n v="3000"/>
    <n v="2"/>
    <n v="3"/>
    <n v="4500"/>
    <m/>
    <m/>
    <m/>
    <m/>
    <m/>
    <m/>
    <m/>
    <m/>
    <m/>
    <m/>
    <m/>
    <m/>
    <m/>
    <n v="0"/>
    <s v="2020/7"/>
    <s v=""/>
    <x v="1"/>
  </r>
  <r>
    <d v="2020-07-26T00:00:00"/>
    <s v="■茶碗 陶芸 骨董 中古■□001880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茶碗 骨董 中古■□001892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6T00:00:00"/>
    <s v="■信楽焼 花瓶 陶芸 骨董 中古■□001753"/>
    <m/>
    <x v="4"/>
    <m/>
    <m/>
    <m/>
    <n v="2800"/>
    <m/>
    <m/>
    <m/>
    <m/>
    <m/>
    <m/>
    <m/>
    <m/>
    <m/>
    <m/>
    <m/>
    <m/>
    <m/>
    <n v="0"/>
    <s v="2020/7"/>
    <s v=""/>
    <x v="1"/>
  </r>
  <r>
    <d v="2020-07-28T00:00:00"/>
    <s v="■引取限定 シューズボックス 鏡付き 靴箱 下駄箱 シューズラック 中古■□001847"/>
    <m/>
    <x v="12"/>
    <n v="11000"/>
    <n v="2"/>
    <n v="3"/>
    <n v="14800"/>
    <m/>
    <m/>
    <m/>
    <m/>
    <m/>
    <m/>
    <m/>
    <m/>
    <m/>
    <m/>
    <m/>
    <m/>
    <m/>
    <n v="0"/>
    <s v="2020/7"/>
    <s v=""/>
    <x v="1"/>
  </r>
  <r>
    <d v="2020-07-28T00:00:00"/>
    <s v="■引取限定 食器棚 キッチン収納 ダイニングボード 中古■□001919"/>
    <m/>
    <x v="12"/>
    <n v="6000"/>
    <n v="2"/>
    <n v="3"/>
    <n v="10000"/>
    <m/>
    <m/>
    <m/>
    <m/>
    <m/>
    <m/>
    <m/>
    <m/>
    <m/>
    <m/>
    <m/>
    <m/>
    <m/>
    <n v="0"/>
    <s v="2020/7"/>
    <s v=""/>
    <x v="1"/>
  </r>
  <r>
    <d v="2020-07-28T00:00:00"/>
    <s v="■鉄瓶 工芸 骨董 中古■□001914"/>
    <m/>
    <x v="4"/>
    <n v="550"/>
    <n v="2"/>
    <n v="3"/>
    <n v="5000"/>
    <m/>
    <m/>
    <m/>
    <m/>
    <m/>
    <m/>
    <m/>
    <m/>
    <m/>
    <m/>
    <m/>
    <m/>
    <m/>
    <n v="0"/>
    <s v="2020/7"/>
    <s v=""/>
    <x v="1"/>
  </r>
  <r>
    <d v="2020-07-28T00:00:00"/>
    <s v="■南部鉄瓶 小 鉄瓶 中古■□001695"/>
    <m/>
    <x v="4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未開封 劇場版マクロスF イツワリノウタヒメ C賞 ラズベリーキャンディver. ランカ・リー 一番くじプレミアム■□001916"/>
    <m/>
    <x v="1"/>
    <m/>
    <m/>
    <m/>
    <n v="2000"/>
    <m/>
    <m/>
    <m/>
    <m/>
    <m/>
    <m/>
    <m/>
    <m/>
    <m/>
    <m/>
    <m/>
    <m/>
    <m/>
    <n v="0"/>
    <s v="2020/7"/>
    <s v=""/>
    <x v="1"/>
  </r>
  <r>
    <d v="2020-07-28T00:00:00"/>
    <s v="■ミズタニ　日産スカイライン　GT-R　R-34　PENNZOIL　足こぎ式　ペダルカー　中古■□S001850"/>
    <s v="済"/>
    <x v="1"/>
    <n v="1000"/>
    <n v="3"/>
    <n v="2"/>
    <n v="8000"/>
    <m/>
    <m/>
    <m/>
    <m/>
    <m/>
    <m/>
    <m/>
    <n v="12659"/>
    <n v="4180"/>
    <d v="2020-09-23T00:00:00"/>
    <d v="2020-08-01T00:00:00"/>
    <s v="簡単決済"/>
    <s v="日野バイイー"/>
    <n v="16839"/>
    <s v="2020/7"/>
    <s v="2020/8"/>
    <x v="62"/>
  </r>
  <r>
    <d v="2020-07-28T00:00:00"/>
    <s v="■Dior　クリスチャンディオール　ネックレス　シルバー　中古■□001900"/>
    <m/>
    <x v="5"/>
    <n v="1500"/>
    <n v="3"/>
    <n v="2"/>
    <n v="7960"/>
    <m/>
    <m/>
    <m/>
    <m/>
    <m/>
    <m/>
    <m/>
    <m/>
    <m/>
    <m/>
    <m/>
    <m/>
    <m/>
    <n v="0"/>
    <s v="2020/7"/>
    <s v=""/>
    <x v="1"/>
  </r>
  <r>
    <d v="2020-07-28T00:00:00"/>
    <s v="■カシオ　G-SHOCK　G-ショック　GA-100MMC　腕時計　ブラック　中古■□001827"/>
    <m/>
    <x v="5"/>
    <n v="1000"/>
    <n v="3"/>
    <n v="2"/>
    <n v="5500"/>
    <m/>
    <m/>
    <m/>
    <m/>
    <m/>
    <m/>
    <m/>
    <m/>
    <m/>
    <m/>
    <m/>
    <m/>
    <m/>
    <n v="0"/>
    <s v="2020/7"/>
    <s v=""/>
    <x v="1"/>
  </r>
  <r>
    <d v="2020-07-28T00:00:00"/>
    <s v="■PENTAX　ペンタックス　Super-Muliti-Coated　TAKUMAR　1：3.5/135　レンズ　中古■□001778"/>
    <m/>
    <x v="2"/>
    <n v="25000"/>
    <n v="3"/>
    <n v="2"/>
    <n v="40000"/>
    <n v="30000"/>
    <m/>
    <m/>
    <m/>
    <m/>
    <m/>
    <m/>
    <m/>
    <m/>
    <m/>
    <m/>
    <m/>
    <m/>
    <n v="0"/>
    <s v="2020/7"/>
    <s v=""/>
    <x v="1"/>
  </r>
  <r>
    <d v="2020-07-28T00:00:00"/>
    <s v="■未使用　サマータイヤ　NEXTRY　155/65R14　75S　4本セット　2020年製　ブリジストン　ネクストリー■□001907"/>
    <s v="店売り"/>
    <x v="11"/>
    <n v="3500"/>
    <n v="3"/>
    <n v="2"/>
    <n v="10000"/>
    <m/>
    <m/>
    <m/>
    <m/>
    <m/>
    <m/>
    <m/>
    <m/>
    <m/>
    <m/>
    <m/>
    <m/>
    <m/>
    <n v="0"/>
    <s v="2020/7"/>
    <s v=""/>
    <x v="1"/>
  </r>
  <r>
    <d v="2020-07-28T00:00:00"/>
    <s v="■吉田カバン　PORTER　EXTREME　ポーター　エクストリーム　ウエストバッグ　ボディーバッグ　中古■□001823"/>
    <m/>
    <x v="5"/>
    <n v="4000"/>
    <n v="3"/>
    <n v="2"/>
    <n v="9000"/>
    <m/>
    <m/>
    <m/>
    <m/>
    <m/>
    <m/>
    <m/>
    <m/>
    <m/>
    <m/>
    <m/>
    <m/>
    <m/>
    <n v="0"/>
    <s v="2020/7"/>
    <s v=""/>
    <x v="1"/>
  </r>
  <r>
    <d v="2020-07-28T00:00:00"/>
    <s v="■鹿 スカル 鹿の角 壁掛け オブジェ 中古■□001911"/>
    <m/>
    <x v="4"/>
    <n v="1500"/>
    <n v="2"/>
    <n v="3"/>
    <n v="7500"/>
    <m/>
    <m/>
    <m/>
    <m/>
    <m/>
    <m/>
    <m/>
    <m/>
    <m/>
    <m/>
    <m/>
    <m/>
    <m/>
    <n v="0"/>
    <s v="2020/7"/>
    <s v=""/>
    <x v="1"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x v="1"/>
  </r>
  <r>
    <d v="2020-07-28T00:00:00"/>
    <s v="■未使用 ケンウッド トランシーバー DEMITOSS UBZ-LP20■□001906"/>
    <s v="店売り"/>
    <x v="1"/>
    <m/>
    <m/>
    <m/>
    <n v="6000"/>
    <m/>
    <m/>
    <m/>
    <m/>
    <m/>
    <m/>
    <m/>
    <m/>
    <m/>
    <m/>
    <m/>
    <m/>
    <m/>
    <n v="0"/>
    <s v="2020/7"/>
    <s v=""/>
    <x v="1"/>
  </r>
  <r>
    <d v="2020-07-28T00:00:00"/>
    <s v="■引取限定 壺 和風 鳥 全高157cm 中古■□001908"/>
    <m/>
    <x v="4"/>
    <n v="3000"/>
    <n v="2"/>
    <n v="3"/>
    <n v="30000"/>
    <m/>
    <m/>
    <m/>
    <m/>
    <m/>
    <m/>
    <m/>
    <m/>
    <m/>
    <m/>
    <m/>
    <m/>
    <m/>
    <n v="0"/>
    <s v="2020/7"/>
    <s v=""/>
    <x v="1"/>
  </r>
  <r>
    <d v="2020-07-28T00:00:00"/>
    <s v="■アディダス 27.5cm 岡本太郎 ADICOLOR HI Y2 中古■□001839"/>
    <m/>
    <x v="3"/>
    <n v="2000"/>
    <n v="2"/>
    <n v="3"/>
    <n v="7000"/>
    <m/>
    <m/>
    <m/>
    <m/>
    <m/>
    <m/>
    <m/>
    <m/>
    <m/>
    <m/>
    <m/>
    <m/>
    <m/>
    <n v="0"/>
    <s v="2020/7"/>
    <s v=""/>
    <x v="1"/>
  </r>
  <r>
    <d v="2020-07-28T00:00:00"/>
    <s v="■NCIS ネイビー犯罪捜査班 帽子 キャップ 中古■□001832"/>
    <m/>
    <x v="3"/>
    <n v="330"/>
    <n v="2"/>
    <n v="3"/>
    <n v="2000"/>
    <m/>
    <m/>
    <m/>
    <m/>
    <m/>
    <m/>
    <m/>
    <m/>
    <m/>
    <m/>
    <m/>
    <m/>
    <m/>
    <n v="0"/>
    <s v="2020/7"/>
    <s v=""/>
    <x v="1"/>
  </r>
  <r>
    <d v="2020-07-26T00:00:00"/>
    <s v="■ジャンク　ショルダ・キーボード・コントローラ　ALESIS　VORTEX　WIRELESS　ブラック■□0001904-S"/>
    <m/>
    <x v="10"/>
    <n v="800"/>
    <n v="2"/>
    <n v="3"/>
    <n v="5000"/>
    <m/>
    <m/>
    <m/>
    <m/>
    <m/>
    <m/>
    <m/>
    <m/>
    <m/>
    <m/>
    <m/>
    <m/>
    <m/>
    <n v="0"/>
    <s v="2020/7"/>
    <s v=""/>
    <x v="1"/>
  </r>
  <r>
    <d v="2020-07-26T00:00:00"/>
    <s v="■送料無料　未使用　マキタ　充電式ファンベスト　FV210DZL　Lサイズ　グレー　ファンユニット　専用バッテリー付き■□001899"/>
    <s v="済"/>
    <x v="8"/>
    <n v="9600"/>
    <n v="2"/>
    <n v="3"/>
    <n v="18000"/>
    <m/>
    <m/>
    <m/>
    <m/>
    <m/>
    <m/>
    <m/>
    <n v="20900"/>
    <n v="0"/>
    <d v="2020-09-23T00:00:00"/>
    <d v="2020-08-12T00:00:00"/>
    <s v="簡単決済"/>
    <s v="長谷川希弥"/>
    <n v="20900"/>
    <s v="2020/7"/>
    <s v="2020/8"/>
    <x v="140"/>
  </r>
  <r>
    <d v="2020-07-26T00:00:00"/>
    <s v="■充電式レシプロソー　マキタ　JR144DRF　14.4V　バッテリー1個　3Ah　中古■□001867"/>
    <s v="店売り"/>
    <x v="8"/>
    <n v="10000"/>
    <n v="2"/>
    <n v="3"/>
    <n v="23500"/>
    <m/>
    <m/>
    <m/>
    <m/>
    <m/>
    <m/>
    <m/>
    <m/>
    <m/>
    <m/>
    <m/>
    <m/>
    <m/>
    <n v="0"/>
    <s v="2020/7"/>
    <s v=""/>
    <x v="1"/>
  </r>
  <r>
    <d v="2020-07-26T00:00:00"/>
    <s v="■未使用開封品　ピストル型電動ドライバ　ネックアタッチメントセット　WORX　SD■□001890"/>
    <m/>
    <x v="8"/>
    <n v="2500"/>
    <n v="2"/>
    <n v="3"/>
    <n v="6200"/>
    <m/>
    <m/>
    <m/>
    <m/>
    <m/>
    <m/>
    <m/>
    <m/>
    <m/>
    <m/>
    <m/>
    <m/>
    <m/>
    <n v="0"/>
    <s v="2020/7"/>
    <s v=""/>
    <x v="1"/>
  </r>
  <r>
    <d v="2020-07-26T00:00:00"/>
    <s v="■ジャンク　26mmハンマドリル　マキタ　HR2611F　無段変速　正逆転両用　ライト付き　AC100V■□001814"/>
    <s v="済"/>
    <x v="8"/>
    <n v="1000"/>
    <n v="2"/>
    <n v="3"/>
    <n v="7000"/>
    <m/>
    <m/>
    <m/>
    <m/>
    <m/>
    <m/>
    <m/>
    <n v="7700"/>
    <n v="1300"/>
    <d v="2020-09-23T00:00:00"/>
    <d v="2020-08-09T00:00:00"/>
    <s v="簡単決済"/>
    <s v="黒沢健一"/>
    <n v="9000"/>
    <s v="2020/7"/>
    <s v="2020/8"/>
    <x v="66"/>
  </r>
  <r>
    <d v="2020-07-26T00:00:00"/>
    <s v="■マキタ 充電式ファンベスト FV211D-N Lサイズ ネイビー ファンユニット バッテリー付き ファン付きベスト 中古■□001881"/>
    <s v="済"/>
    <x v="8"/>
    <n v="2750"/>
    <n v="2"/>
    <n v="3"/>
    <n v="10000"/>
    <m/>
    <m/>
    <m/>
    <m/>
    <m/>
    <m/>
    <m/>
    <n v="14724"/>
    <n v="1050"/>
    <d v="2020-09-23T00:00:00"/>
    <d v="2020-08-01T00:00:00"/>
    <s v="簡単決済"/>
    <s v="上山賢一"/>
    <n v="15774"/>
    <s v="2020/7"/>
    <s v="2020/8"/>
    <x v="58"/>
  </r>
  <r>
    <d v="2020-07-29T00:00:00"/>
    <s v="■未使用　2.5kW　エアコン　日立　白くまくん　RAS-AJ25G　白　8畳　2017年製■□001849-K"/>
    <m/>
    <x v="0"/>
    <n v="22500"/>
    <n v="2"/>
    <n v="3"/>
    <n v="40000"/>
    <m/>
    <m/>
    <m/>
    <m/>
    <m/>
    <m/>
    <m/>
    <m/>
    <m/>
    <m/>
    <m/>
    <m/>
    <m/>
    <n v="0"/>
    <s v="2020/7"/>
    <s v=""/>
    <x v="1"/>
  </r>
  <r>
    <d v="2020-07-29T00:00:00"/>
    <s v="■未使用保管品　アムウェイ　The Compatibles クイーンクックウェアセット　20　pieces　■□001918"/>
    <s v="済"/>
    <x v="7"/>
    <n v="0"/>
    <n v="2"/>
    <n v="3"/>
    <n v="30000"/>
    <m/>
    <m/>
    <m/>
    <m/>
    <m/>
    <m/>
    <m/>
    <n v="39601"/>
    <n v="1500"/>
    <d v="2020-09-23T00:00:00"/>
    <d v="2020-08-02T00:00:00"/>
    <s v="簡単決済"/>
    <s v="池田悠真"/>
    <n v="41101"/>
    <s v="2020/7"/>
    <s v="2020/8"/>
    <x v="62"/>
  </r>
  <r>
    <d v="2020-07-29T00:00:00"/>
    <s v="■未使用 ディノス 手軽に押し入れが作れる布団タンス 幅120cm■□001846-1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未使用 ディノス 手軽に押し入れが作れる布団タンス 幅120cm■□001846-2"/>
    <m/>
    <x v="12"/>
    <n v="3000"/>
    <n v="2"/>
    <n v="3"/>
    <n v="17000"/>
    <m/>
    <m/>
    <m/>
    <m/>
    <m/>
    <m/>
    <m/>
    <m/>
    <m/>
    <m/>
    <m/>
    <m/>
    <m/>
    <n v="0"/>
    <s v="2020/7"/>
    <s v=""/>
    <x v="1"/>
  </r>
  <r>
    <d v="2020-07-29T00:00:00"/>
    <s v="■送料無料 DIESEL クラッチバッグ デニム セカンドバッグ ディーゼル 中古■□001878"/>
    <s v="済"/>
    <x v="3"/>
    <n v="1870"/>
    <n v="2"/>
    <n v="3"/>
    <n v="4300"/>
    <m/>
    <m/>
    <m/>
    <m/>
    <m/>
    <m/>
    <m/>
    <n v="4730"/>
    <n v="0"/>
    <d v="2020-09-23T00:00:00"/>
    <d v="2020-08-03T00:00:00"/>
    <s v="簡単決済"/>
    <s v="高津要介"/>
    <n v="4730"/>
    <s v="2020/7"/>
    <s v="2020/8"/>
    <x v="59"/>
  </r>
  <r>
    <d v="2020-07-29T00:00:00"/>
    <s v="■PORTER 80周年記念 タンカー ショルダーバッグ 吉田カバン ポーター 中古■□001875"/>
    <m/>
    <x v="3"/>
    <n v="3000"/>
    <n v="2"/>
    <n v="3"/>
    <n v="10000"/>
    <m/>
    <m/>
    <m/>
    <m/>
    <m/>
    <m/>
    <m/>
    <m/>
    <m/>
    <m/>
    <m/>
    <m/>
    <m/>
    <n v="0"/>
    <s v="2020/7"/>
    <s v=""/>
    <x v="1"/>
  </r>
  <r>
    <d v="2020-07-29T00:00:00"/>
    <s v="■訳あり PORTER ナイロン ビジネスバッグ ショルダー欠品 吉田カバン ポーター 中古■□001889"/>
    <m/>
    <x v="3"/>
    <n v="1000"/>
    <n v="2"/>
    <n v="3"/>
    <n v="3000"/>
    <m/>
    <m/>
    <m/>
    <m/>
    <m/>
    <m/>
    <m/>
    <m/>
    <m/>
    <m/>
    <m/>
    <m/>
    <m/>
    <n v="0"/>
    <s v="2020/7"/>
    <s v=""/>
    <x v="1"/>
  </r>
  <r>
    <d v="2020-07-29T00:00:00"/>
    <s v="■PORTER 三日月型ショルダーバッグ フリースタイル キャメル系 吉田カバン ポーター 中古■□001817"/>
    <m/>
    <x v="3"/>
    <n v="2200"/>
    <n v="2"/>
    <n v="3"/>
    <n v="5500"/>
    <m/>
    <m/>
    <m/>
    <m/>
    <m/>
    <m/>
    <m/>
    <m/>
    <m/>
    <m/>
    <m/>
    <m/>
    <m/>
    <n v="0"/>
    <s v="2020/7"/>
    <s v=""/>
    <x v="1"/>
  </r>
  <r>
    <d v="2020-07-30T00:00:00"/>
    <s v="■未使用　長期保管品　マキタ　充電式インパクトドライバ　TD137DRTX　14.4V　5.0Ah■□001835"/>
    <m/>
    <x v="8"/>
    <n v="20000"/>
    <n v="3"/>
    <n v="2"/>
    <n v="32000"/>
    <m/>
    <m/>
    <m/>
    <m/>
    <m/>
    <m/>
    <m/>
    <m/>
    <m/>
    <m/>
    <m/>
    <m/>
    <m/>
    <n v="0"/>
    <s v="2020/7"/>
    <s v=""/>
    <x v="1"/>
  </r>
  <r>
    <d v="2020-07-30T00:00:00"/>
    <s v="■DX　BRCADREC　ビデオ一体型DVDレコーダー　DVC2015　リモコン付き　中古■□001868"/>
    <s v="済"/>
    <x v="0"/>
    <n v="7000"/>
    <n v="3"/>
    <n v="2"/>
    <n v="29800"/>
    <m/>
    <m/>
    <m/>
    <m/>
    <m/>
    <m/>
    <m/>
    <n v="37511"/>
    <n v="1300"/>
    <d v="2020-09-23T00:00:00"/>
    <d v="2020-08-03T00:00:00"/>
    <s v="簡単決済"/>
    <s v="奥平厚志"/>
    <n v="38811"/>
    <s v="2020/7"/>
    <s v="2020/8"/>
    <x v="62"/>
  </r>
  <r>
    <d v="2020-07-30T00:00:00"/>
    <s v="■送料無料　GUCCI　グッチ　ネックレス　インターロッキング　4217G　8402　シルバー925　中古■□001872"/>
    <m/>
    <x v="5"/>
    <n v="7000"/>
    <n v="3"/>
    <n v="2"/>
    <n v="15800"/>
    <n v="12000"/>
    <m/>
    <m/>
    <m/>
    <m/>
    <m/>
    <m/>
    <m/>
    <m/>
    <m/>
    <m/>
    <m/>
    <m/>
    <n v="0"/>
    <s v="2020/7"/>
    <s v=""/>
    <x v="1"/>
  </r>
  <r>
    <d v="2020-07-30T00:00:00"/>
    <s v="■GUCCI　グッチ　グッチシマ　ラウンドファスナー　長財布　233025　496085　レザー　ブラック　中古■□001895"/>
    <m/>
    <x v="5"/>
    <n v="7000"/>
    <n v="3"/>
    <n v="2"/>
    <n v="19000"/>
    <m/>
    <m/>
    <m/>
    <m/>
    <m/>
    <m/>
    <m/>
    <m/>
    <m/>
    <m/>
    <m/>
    <m/>
    <m/>
    <n v="0"/>
    <s v="2020/7"/>
    <s v=""/>
    <x v="1"/>
  </r>
  <r>
    <d v="2020-07-30T00:00:00"/>
    <s v="■ハローキティ―　オーブントースター　TWINBIRD　ツインバード　2005年式　TS-4015KT3型　中古■□001806"/>
    <s v="済"/>
    <x v="0"/>
    <m/>
    <n v="3"/>
    <n v="2"/>
    <n v="3100"/>
    <m/>
    <m/>
    <m/>
    <m/>
    <m/>
    <m/>
    <m/>
    <n v="3410"/>
    <n v="1300"/>
    <d v="2020-09-23T00:00:00"/>
    <d v="2020-08-03T00:00:00"/>
    <s v="簡単決済"/>
    <s v="のしたちえみ"/>
    <n v="4710"/>
    <s v="2020/7"/>
    <s v="2020/8"/>
    <x v="62"/>
  </r>
  <r>
    <d v="2020-07-22T00:00:00"/>
    <s v="■バックル SISKIYOU シスキュー インディアン LIBERTY 1995 U7-5 Made in U.S.A Wolf 中古■□001869-2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3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4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5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6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22T00:00:00"/>
    <s v="■バックル SISKIYOU シスキュー インディアン LIBERTY 1995 U7-5 Made in U.S.A Wolf 中古■□001869-7_x000a_"/>
    <m/>
    <x v="3"/>
    <s v="_x000a_"/>
    <n v="3"/>
    <n v="2"/>
    <n v="2980"/>
    <m/>
    <m/>
    <m/>
    <m/>
    <m/>
    <m/>
    <m/>
    <m/>
    <m/>
    <m/>
    <m/>
    <m/>
    <m/>
    <n v="0"/>
    <s v="2020/7"/>
    <s v=""/>
    <x v="1"/>
  </r>
  <r>
    <d v="2020-07-30T00:00:00"/>
    <s v="■WAKATSUKI　ワカツキ　スピーカースタンド　2台セット　木目調　中古■□001857"/>
    <m/>
    <x v="7"/>
    <m/>
    <n v="3"/>
    <n v="2"/>
    <n v="5000"/>
    <m/>
    <m/>
    <m/>
    <m/>
    <m/>
    <m/>
    <m/>
    <m/>
    <m/>
    <m/>
    <m/>
    <m/>
    <m/>
    <n v="0"/>
    <s v="2020/7"/>
    <s v=""/>
    <x v="1"/>
  </r>
  <r>
    <d v="2020-07-30T00:00:00"/>
    <s v="■ジャンク　LPG wellbox 家庭用エンダモロジー GUITAY モモエリコラボ エステ マッサージ ボディケア 中古■□001917_x000a_"/>
    <s v="済"/>
    <x v="9"/>
    <n v="300"/>
    <n v="3"/>
    <n v="2"/>
    <n v="10000"/>
    <m/>
    <m/>
    <m/>
    <m/>
    <m/>
    <m/>
    <m/>
    <n v="25850"/>
    <n v="1500"/>
    <d v="2020-09-23T00:00:00"/>
    <d v="2020-08-05T00:00:00"/>
    <s v="簡単決済"/>
    <s v="福岡薫"/>
    <n v="27350"/>
    <s v="2020/7"/>
    <s v="2020/8"/>
    <x v="58"/>
  </r>
  <r>
    <d v="2020-07-30T00:00:00"/>
    <s v="■7台まとめ STANDARD 小型マイク＆スピーカー EK-404-581A 八重洲無線 中古■□001858"/>
    <m/>
    <x v="0"/>
    <n v="2100"/>
    <n v="2"/>
    <n v="3"/>
    <n v="20000"/>
    <m/>
    <m/>
    <m/>
    <m/>
    <m/>
    <m/>
    <m/>
    <m/>
    <m/>
    <m/>
    <m/>
    <m/>
    <m/>
    <n v="0"/>
    <s v="2020/7"/>
    <s v=""/>
    <x v="1"/>
  </r>
  <r>
    <d v="2020-07-30T00:00:00"/>
    <s v="■エレキベース ヤマハ MB-3 MOTION ブラック ソフトケース付き ミディアムスケール 日本製 中古■□001560"/>
    <m/>
    <x v="10"/>
    <m/>
    <n v="2"/>
    <n v="3"/>
    <n v="17000"/>
    <m/>
    <m/>
    <m/>
    <m/>
    <m/>
    <m/>
    <m/>
    <m/>
    <m/>
    <m/>
    <m/>
    <m/>
    <m/>
    <n v="0"/>
    <s v="2020/7"/>
    <s v=""/>
    <x v="1"/>
  </r>
  <r>
    <d v="2020-07-30T00:00:00"/>
    <s v="■ジャンク MICRO DD-8 レコードプレーヤーマイクロ■□001882"/>
    <s v="済"/>
    <x v="0"/>
    <n v="1650"/>
    <n v="2"/>
    <n v="3"/>
    <n v="25000"/>
    <m/>
    <m/>
    <m/>
    <m/>
    <m/>
    <m/>
    <m/>
    <n v="36666"/>
    <n v="1500"/>
    <d v="2020-09-23T00:00:00"/>
    <d v="2020-08-05T00:00:00"/>
    <m/>
    <s v="長井勇樹"/>
    <n v="38166"/>
    <s v="2020/7"/>
    <s v="2020/8"/>
    <x v="58"/>
  </r>
  <r>
    <d v="2020-08-01T00:00:00"/>
    <s v="■ソニー ウォークマン NW-A25 16GB ブラック ハイレゾ 中古■□001709_x000a_"/>
    <m/>
    <x v="0"/>
    <n v="1500"/>
    <n v="2"/>
    <n v="3"/>
    <n v="8500"/>
    <m/>
    <m/>
    <m/>
    <m/>
    <m/>
    <m/>
    <m/>
    <m/>
    <m/>
    <m/>
    <m/>
    <m/>
    <m/>
    <n v="0"/>
    <s v="2020/8"/>
    <s v=""/>
    <x v="1"/>
  </r>
  <r>
    <d v="2020-08-01T00:00:00"/>
    <s v="■高遮音性イヤホン SHURE SE215 クリア ケーブル EAC64 クリア ケース付き カナル型 中古■□001828"/>
    <m/>
    <x v="0"/>
    <n v="1650"/>
    <n v="2"/>
    <n v="3"/>
    <n v="7500"/>
    <m/>
    <m/>
    <m/>
    <m/>
    <m/>
    <m/>
    <m/>
    <m/>
    <m/>
    <m/>
    <m/>
    <m/>
    <m/>
    <n v="0"/>
    <s v="2020/8"/>
    <s v=""/>
    <x v="1"/>
  </r>
  <r>
    <d v="2020-08-01T00:00:00"/>
    <s v="■CDラジオ　ソニー　ZS-RS80BT　CD　ラジオ　SD　USB　Bluetooth　中古■□001840"/>
    <m/>
    <x v="0"/>
    <n v="2500"/>
    <n v="2"/>
    <n v="3"/>
    <n v="7500"/>
    <m/>
    <m/>
    <m/>
    <m/>
    <m/>
    <m/>
    <m/>
    <m/>
    <m/>
    <m/>
    <m/>
    <m/>
    <m/>
    <n v="0"/>
    <s v="2020/8"/>
    <s v=""/>
    <x v="1"/>
  </r>
  <r>
    <d v="2020-07-31T00:00:00"/>
    <s v="■ジャンク　角穴カッター　EZ3571　12V 3.0Ah　本体・バッテリー　松下電工■□001805"/>
    <m/>
    <x v="8"/>
    <n v="2000"/>
    <n v="2"/>
    <n v="3"/>
    <n v="5000"/>
    <m/>
    <m/>
    <m/>
    <m/>
    <m/>
    <m/>
    <m/>
    <m/>
    <m/>
    <m/>
    <m/>
    <m/>
    <m/>
    <n v="0"/>
    <s v="2020/7"/>
    <s v=""/>
    <x v="1"/>
  </r>
  <r>
    <d v="2020-08-01T00:00:00"/>
    <s v="■現状品　SOTO　MUKAストーブ　SOD-371　ガソリンストーブ　シングルバーナー　動作未確認　ジャンク　中古■□001822"/>
    <s v="店売り"/>
    <x v="6"/>
    <n v="3300"/>
    <n v="3"/>
    <n v="2"/>
    <n v="10000"/>
    <m/>
    <m/>
    <m/>
    <m/>
    <m/>
    <m/>
    <m/>
    <m/>
    <m/>
    <m/>
    <m/>
    <m/>
    <m/>
    <n v="0"/>
    <s v="2020/8"/>
    <s v=""/>
    <x v="1"/>
  </r>
  <r>
    <d v="2020-08-01T00:00:00"/>
    <s v="■展示品　Laugh　Rough　ラフラフ　長財布　No.68402　RE(レッド)　未使用■□001834"/>
    <m/>
    <x v="3"/>
    <n v="900"/>
    <n v="3"/>
    <n v="2"/>
    <n v="8500"/>
    <m/>
    <m/>
    <m/>
    <m/>
    <m/>
    <m/>
    <m/>
    <m/>
    <m/>
    <m/>
    <m/>
    <m/>
    <m/>
    <n v="0"/>
    <s v="2020/8"/>
    <s v=""/>
    <x v="1"/>
  </r>
  <r>
    <d v="2020-07-31T00:00:00"/>
    <s v="■業務用　蒸し器　ステンレス製　42cm×42cm　2段蒸し器　中古■□001736"/>
    <m/>
    <x v="14"/>
    <n v="5000"/>
    <n v="3"/>
    <n v="2"/>
    <n v="9600"/>
    <m/>
    <m/>
    <m/>
    <m/>
    <m/>
    <m/>
    <m/>
    <m/>
    <m/>
    <m/>
    <m/>
    <m/>
    <m/>
    <n v="0"/>
    <s v="2020/7"/>
    <s v=""/>
    <x v="1"/>
  </r>
  <r>
    <d v="2020-07-31T00:00:00"/>
    <s v="■コンゴ共和国　2003　プリズムカラー　銀貨　10フラン　記念硬貨　3枚セット■□001717"/>
    <m/>
    <x v="13"/>
    <n v="3000"/>
    <n v="3"/>
    <n v="2"/>
    <n v="17600"/>
    <m/>
    <m/>
    <m/>
    <m/>
    <m/>
    <m/>
    <m/>
    <m/>
    <m/>
    <m/>
    <m/>
    <m/>
    <m/>
    <n v="0"/>
    <s v="2020/7"/>
    <s v=""/>
    <x v="1"/>
  </r>
  <r>
    <d v="2020-08-01T00:00:00"/>
    <s v="■COACH　コーチ　ショルダーバッグ　ソーホー　プリーテットレザー　ホーボー　F13730　中古■□001887"/>
    <m/>
    <x v="5"/>
    <n v="2500"/>
    <n v="3"/>
    <n v="2"/>
    <n v="5390"/>
    <m/>
    <m/>
    <m/>
    <m/>
    <m/>
    <m/>
    <m/>
    <m/>
    <m/>
    <m/>
    <m/>
    <m/>
    <m/>
    <n v="0"/>
    <s v="2020/8"/>
    <s v=""/>
    <x v="1"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x v="1"/>
  </r>
  <r>
    <d v="2020-08-01T00:00:00"/>
    <s v="■ジャンク　ASADA　アサダ　電気ロウ付　容氷機　R-15　動作未確認　中古■□001818"/>
    <m/>
    <x v="8"/>
    <n v="10000"/>
    <n v="3"/>
    <n v="2"/>
    <n v="9000"/>
    <m/>
    <m/>
    <m/>
    <m/>
    <m/>
    <m/>
    <m/>
    <m/>
    <m/>
    <m/>
    <m/>
    <m/>
    <m/>
    <n v="0"/>
    <s v="2020/8"/>
    <s v=""/>
    <x v="1"/>
  </r>
  <r>
    <d v="2020-08-01T00:00:00"/>
    <s v="■ジャンク ORION オリオン 小型標準ドライポンプ KRF08A-VB-02A 動作未確認 中古■□001866"/>
    <m/>
    <x v="8"/>
    <n v="3500"/>
    <n v="3"/>
    <n v="2"/>
    <n v="15800"/>
    <m/>
    <m/>
    <m/>
    <m/>
    <m/>
    <m/>
    <m/>
    <m/>
    <m/>
    <m/>
    <m/>
    <m/>
    <m/>
    <n v="0"/>
    <s v="2020/8"/>
    <s v=""/>
    <x v="1"/>
  </r>
  <r>
    <d v="2020-08-01T00:00:00"/>
    <s v="■未使用 南部鉄器 急須 0.35L スクエア型 運南堂■□001765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平寸銅 南部鉄瓶■□001802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未使用 南部鐵 急須鉄瓶 0.3L 南部鉄瓶■□001897"/>
    <m/>
    <x v="4"/>
    <m/>
    <m/>
    <m/>
    <n v="3500"/>
    <m/>
    <m/>
    <m/>
    <m/>
    <m/>
    <m/>
    <m/>
    <m/>
    <m/>
    <m/>
    <m/>
    <m/>
    <m/>
    <n v="0"/>
    <s v="2020/8"/>
    <s v=""/>
    <x v="1"/>
  </r>
  <r>
    <d v="2020-08-01T00:00:00"/>
    <s v="■風水 李家幽竹プロデュース 開運 長財布 ピンクフラワー コインケース付き 中古■□001809"/>
    <m/>
    <x v="3"/>
    <m/>
    <m/>
    <m/>
    <n v="4500"/>
    <m/>
    <m/>
    <m/>
    <m/>
    <m/>
    <m/>
    <m/>
    <m/>
    <m/>
    <m/>
    <m/>
    <m/>
    <m/>
    <n v="0"/>
    <s v="2020/8"/>
    <s v=""/>
    <x v="1"/>
  </r>
  <r>
    <d v="2020-08-01T00:00:00"/>
    <s v="■3人掛けソファ オレンジ 中古■□K-001845"/>
    <s v="店売り"/>
    <x v="12"/>
    <n v="3000"/>
    <n v="2"/>
    <n v="3"/>
    <n v="12000"/>
    <m/>
    <m/>
    <m/>
    <m/>
    <m/>
    <m/>
    <m/>
    <m/>
    <m/>
    <m/>
    <m/>
    <m/>
    <m/>
    <n v="0"/>
    <s v="2020/8"/>
    <s v=""/>
    <x v="1"/>
  </r>
  <r>
    <d v="2020-08-01T00:00:00"/>
    <s v="■宇宙戦艦ヤマト2199 原田真琴 フィギュア 1/8スケール 中古■□001910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1T00:00:00"/>
    <s v="■ジグソー JS-16 ナカトミ産業 HOMETOOL 電動工具 DIY 中古■□002032"/>
    <s v="済"/>
    <x v="8"/>
    <m/>
    <m/>
    <m/>
    <n v="2000"/>
    <m/>
    <m/>
    <m/>
    <m/>
    <m/>
    <m/>
    <m/>
    <n v="2200"/>
    <n v="750"/>
    <d v="2020-09-23T00:00:00"/>
    <d v="2020-08-05T00:00:00"/>
    <s v="簡単決済"/>
    <s v="横川裕介"/>
    <n v="2950"/>
    <s v="2020/8"/>
    <s v="2020/8"/>
    <x v="62"/>
  </r>
  <r>
    <d v="2020-08-01T00:00:00"/>
    <s v="■RYOBI リョービ 電気バリカン AB-100A 庭園用 芝刈り 中古■□002034"/>
    <s v="済"/>
    <x v="8"/>
    <m/>
    <m/>
    <m/>
    <n v="2000"/>
    <m/>
    <m/>
    <m/>
    <m/>
    <m/>
    <m/>
    <m/>
    <n v="2310"/>
    <n v="1050"/>
    <d v="2020-09-23T00:00:00"/>
    <d v="2020-08-05T00:00:00"/>
    <s v="簡単決済"/>
    <s v="岩崎真也"/>
    <n v="3360"/>
    <s v="2020/8"/>
    <s v="2020/8"/>
    <x v="62"/>
  </r>
  <r>
    <d v="2020-08-04T00:00:00"/>
    <s v="■ジャンク扱い プリウスα前期 ZVW41W 純正スプリング 中古■□002023"/>
    <m/>
    <x v="11"/>
    <n v="2000"/>
    <n v="2"/>
    <n v="3"/>
    <n v="4000"/>
    <m/>
    <m/>
    <m/>
    <m/>
    <m/>
    <m/>
    <m/>
    <m/>
    <m/>
    <m/>
    <m/>
    <m/>
    <m/>
    <n v="0"/>
    <s v="2020/8"/>
    <s v=""/>
    <x v="1"/>
  </r>
  <r>
    <d v="2020-08-04T00:00:00"/>
    <s v="■石油ストーブ FUJIKA HIPET KSP-229-21C 反射板なし フジカ ハイペット ホワイト 暖房　キャンプ　中古■□002035"/>
    <s v="済"/>
    <x v="7"/>
    <n v="500"/>
    <n v="2"/>
    <n v="3"/>
    <n v="20000"/>
    <m/>
    <m/>
    <m/>
    <m/>
    <m/>
    <m/>
    <m/>
    <n v="22000"/>
    <n v="1500"/>
    <d v="2020-09-23T00:00:00"/>
    <d v="2020-08-08T00:00:00"/>
    <s v="簡単決済"/>
    <s v="望月貴啓"/>
    <n v="23500"/>
    <s v="2020/8"/>
    <s v="2020/8"/>
    <x v="62"/>
  </r>
  <r>
    <d v="2020-08-04T00:00:00"/>
    <s v="■オリンパス TRIP35 D.Zuiko 1:2.8 f=40mm ケース・レンズキャップ付き ジャンク■□002001_x000a_"/>
    <s v="済"/>
    <x v="2"/>
    <m/>
    <n v="2"/>
    <n v="3"/>
    <n v="5700"/>
    <m/>
    <m/>
    <m/>
    <m/>
    <m/>
    <m/>
    <m/>
    <n v="6270"/>
    <n v="750"/>
    <d v="2020-09-23T00:00:00"/>
    <d v="2020-08-08T00:00:00"/>
    <s v="簡単決済"/>
    <s v="木村竜也"/>
    <n v="7020"/>
    <s v="2020/8"/>
    <s v="2020/8"/>
    <x v="62"/>
  </r>
  <r>
    <d v="2020-08-02T00:00:00"/>
    <s v="■NEW ERA 59FIFTY ジョジョの奇妙な冒険 57.7cm キャップ 中古■□002013"/>
    <s v="済"/>
    <x v="3"/>
    <m/>
    <m/>
    <m/>
    <n v="3600"/>
    <m/>
    <m/>
    <m/>
    <m/>
    <m/>
    <m/>
    <m/>
    <n v="4070"/>
    <n v="750"/>
    <d v="2020-09-23T00:00:00"/>
    <d v="2020-08-07T00:00:00"/>
    <s v="簡単決済"/>
    <s v="遠藤綾香"/>
    <n v="4820"/>
    <s v="2020/8"/>
    <s v="2020/8"/>
    <x v="59"/>
  </r>
  <r>
    <d v="2020-08-02T00:00:00"/>
    <s v="■NEW ERA コカ・コーラ 59FIFTY キャップ 58.7cm ニューエラ 中古■□002015"/>
    <m/>
    <x v="3"/>
    <m/>
    <m/>
    <m/>
    <n v="2600"/>
    <m/>
    <m/>
    <m/>
    <m/>
    <m/>
    <m/>
    <m/>
    <m/>
    <m/>
    <m/>
    <m/>
    <m/>
    <m/>
    <n v="0"/>
    <s v="2020/8"/>
    <s v=""/>
    <x v="1"/>
  </r>
  <r>
    <d v="2020-08-02T00:00:00"/>
    <s v="■COACH 長財布 カーディナルレッド×ピンクルビー F52756 クロスグレーン コーチ 中古■□002017"/>
    <m/>
    <x v="3"/>
    <n v="700"/>
    <n v="2"/>
    <n v="3"/>
    <n v="4800"/>
    <m/>
    <m/>
    <m/>
    <m/>
    <m/>
    <m/>
    <m/>
    <m/>
    <m/>
    <m/>
    <m/>
    <m/>
    <m/>
    <n v="0"/>
    <s v="2020/8"/>
    <s v=""/>
    <x v="1"/>
  </r>
  <r>
    <d v="2020-08-02T00:00:00"/>
    <s v="■Cartier マストライン 長財布 カルティエ 中古■□002003"/>
    <m/>
    <x v="5"/>
    <n v="2000"/>
    <n v="2"/>
    <n v="3"/>
    <n v="6000"/>
    <m/>
    <m/>
    <m/>
    <m/>
    <m/>
    <m/>
    <m/>
    <m/>
    <m/>
    <m/>
    <m/>
    <m/>
    <m/>
    <n v="0"/>
    <s v="2020/8"/>
    <s v=""/>
    <x v="1"/>
  </r>
  <r>
    <d v="2020-07-15T00:00:00"/>
    <s v="■ノイズキャンセリング■□001099"/>
    <s v="済"/>
    <x v="10"/>
    <n v="800"/>
    <m/>
    <m/>
    <m/>
    <m/>
    <m/>
    <m/>
    <m/>
    <m/>
    <m/>
    <m/>
    <n v="6600"/>
    <n v="1050"/>
    <d v="2020-09-23T00:00:00"/>
    <d v="2020-08-02T00:00:00"/>
    <s v="簡単決済"/>
    <s v="西井章"/>
    <n v="7650"/>
    <s v="2020/7"/>
    <s v="2020/8"/>
    <x v="89"/>
  </r>
  <r>
    <d v="2020-08-04T00:00:00"/>
    <s v="■マルタカ モーヴァス MOVAS 家庭用電位治療器 EPR-03M 中古■□002014"/>
    <m/>
    <x v="9"/>
    <n v="3000"/>
    <n v="3"/>
    <n v="2"/>
    <n v="58000"/>
    <m/>
    <m/>
    <m/>
    <m/>
    <m/>
    <m/>
    <m/>
    <m/>
    <m/>
    <m/>
    <m/>
    <m/>
    <m/>
    <n v="0"/>
    <s v="2020/8"/>
    <s v=""/>
    <x v="1"/>
  </r>
  <r>
    <d v="2020-08-02T00:00:00"/>
    <s v="■ジャンク　グッチ　GUCCI　バングルウォッチ　1500L　レディース　腕時計　中古■□001985"/>
    <s v="店売り"/>
    <x v="5"/>
    <n v="3233"/>
    <n v="3"/>
    <n v="2"/>
    <n v="5200"/>
    <m/>
    <m/>
    <m/>
    <m/>
    <m/>
    <m/>
    <m/>
    <m/>
    <m/>
    <m/>
    <m/>
    <m/>
    <m/>
    <n v="0"/>
    <s v="2020/8"/>
    <s v=""/>
    <x v="1"/>
  </r>
  <r>
    <d v="2020-08-04T00:00:00"/>
    <s v="■YAMAHA　ﾔﾏﾊ　アコースティックギター　FG-423S　BL　6弦　中古■□002029-S"/>
    <m/>
    <x v="10"/>
    <n v="2875"/>
    <n v="3"/>
    <n v="2"/>
    <n v="14500"/>
    <m/>
    <m/>
    <m/>
    <m/>
    <m/>
    <m/>
    <m/>
    <m/>
    <m/>
    <m/>
    <m/>
    <m/>
    <m/>
    <n v="0"/>
    <s v="2020/8"/>
    <s v=""/>
    <x v="1"/>
  </r>
  <r>
    <d v="2020-08-04T00:00:00"/>
    <s v="■未使用　クオバディバス　QUOVADIS　8.8cm×17cm　手帳カバー　スプリットレザー　カバーデュオ(カバーのみ)■□002000"/>
    <m/>
    <x v="3"/>
    <m/>
    <n v="3"/>
    <n v="2"/>
    <n v="5000"/>
    <m/>
    <m/>
    <m/>
    <m/>
    <m/>
    <m/>
    <m/>
    <m/>
    <m/>
    <m/>
    <m/>
    <m/>
    <m/>
    <n v="0"/>
    <s v="2020/8"/>
    <s v=""/>
    <x v="1"/>
  </r>
  <r>
    <d v="2020-08-04T00:00:00"/>
    <s v="■現状品　カルティエ　ガスライター　中古■□001776"/>
    <m/>
    <x v="5"/>
    <n v="2200"/>
    <n v="3"/>
    <n v="2"/>
    <n v="5800"/>
    <m/>
    <m/>
    <m/>
    <m/>
    <m/>
    <m/>
    <m/>
    <m/>
    <m/>
    <m/>
    <m/>
    <m/>
    <m/>
    <n v="0"/>
    <s v="2020/8"/>
    <s v=""/>
    <x v="1"/>
  </r>
  <r>
    <d v="2020-08-04T00:00:00"/>
    <s v="出品保留中　においが消えたら■ルイヴィトン　LOUIS　VUITTON　長財布　ダミエ　ポルトフォイユ　サラ　N63209　中古■□001825"/>
    <m/>
    <x v="5"/>
    <n v="26250"/>
    <n v="3"/>
    <n v="2"/>
    <n v="39800"/>
    <m/>
    <m/>
    <m/>
    <m/>
    <m/>
    <m/>
    <m/>
    <m/>
    <m/>
    <m/>
    <m/>
    <m/>
    <m/>
    <n v="0"/>
    <s v="2020/8"/>
    <s v=""/>
    <x v="1"/>
  </r>
  <r>
    <d v="2020-08-04T00:00:00"/>
    <s v="■コーチ COACH  ショルダーバッグ　メンズ　70488　ブリーカー　レガシー　フィールド　バッグ　ブラック　中古■□001826"/>
    <m/>
    <x v="5"/>
    <n v="3500"/>
    <n v="3"/>
    <n v="2"/>
    <n v="6600"/>
    <m/>
    <m/>
    <m/>
    <m/>
    <m/>
    <m/>
    <m/>
    <m/>
    <m/>
    <m/>
    <m/>
    <m/>
    <m/>
    <n v="0"/>
    <s v="2020/8"/>
    <s v=""/>
    <x v="1"/>
  </r>
  <r>
    <d v="2020-08-04T00:00:00"/>
    <s v="■ルイヴィトン　LOUIS　VUITTON　モノグラム　ポルトカルト　クレディ　プレッシオン　M60937　カードケース　ブラウン　中古■□001811"/>
    <m/>
    <x v="5"/>
    <n v="800"/>
    <n v="3"/>
    <n v="2"/>
    <n v="4000"/>
    <m/>
    <m/>
    <m/>
    <m/>
    <m/>
    <m/>
    <m/>
    <m/>
    <m/>
    <m/>
    <m/>
    <m/>
    <m/>
    <n v="0"/>
    <s v="2020/8"/>
    <s v=""/>
    <x v="1"/>
  </r>
  <r>
    <d v="2020-08-04T00:00:00"/>
    <s v="■未使用　バーバリー　Burberrys　ネクタイ　シルク100%■□001819"/>
    <m/>
    <x v="5"/>
    <n v="1100"/>
    <n v="3"/>
    <n v="2"/>
    <n v="3980"/>
    <m/>
    <m/>
    <m/>
    <m/>
    <m/>
    <m/>
    <m/>
    <m/>
    <m/>
    <m/>
    <m/>
    <m/>
    <m/>
    <n v="0"/>
    <s v="2020/8"/>
    <s v=""/>
    <x v="1"/>
  </r>
  <r>
    <d v="2020-08-04T00:00:00"/>
    <s v="■SUPREME　シュプリーム　バケットハット　フリーサイズ　コットン100%　中古■□001999"/>
    <s v="済"/>
    <x v="5"/>
    <n v="1500"/>
    <n v="3"/>
    <n v="2"/>
    <n v="5980"/>
    <m/>
    <m/>
    <m/>
    <m/>
    <m/>
    <m/>
    <m/>
    <n v="6578"/>
    <n v="1050"/>
    <d v="2020-09-23T00:00:00"/>
    <d v="2020-08-08T00:00:00"/>
    <s v="簡単決済"/>
    <s v="山口洋司"/>
    <n v="7628"/>
    <s v="2020/8"/>
    <s v="2020/8"/>
    <x v="62"/>
  </r>
  <r>
    <d v="2020-08-04T00:00:00"/>
    <s v="■スノーピーク　SNOW　PEAK　ギガパワーランタン天　GL-100A　IGNITER　中古■□001773"/>
    <s v="済"/>
    <x v="6"/>
    <n v="500"/>
    <n v="3"/>
    <n v="2"/>
    <n v="4300"/>
    <m/>
    <m/>
    <m/>
    <m/>
    <m/>
    <m/>
    <m/>
    <n v="8525"/>
    <n v="750"/>
    <d v="2020-09-23T00:00:00"/>
    <d v="2020-08-08T00:00:00"/>
    <s v="簡単決済"/>
    <s v="石本猛"/>
    <n v="9275"/>
    <s v="2020/8"/>
    <s v="2020/8"/>
    <x v="62"/>
  </r>
  <r>
    <d v="2020-08-04T00:00:00"/>
    <s v="■PORTER トートバッグ ヘッドポーター チェック柄 吉田カバン 中古■□001854"/>
    <s v="済"/>
    <x v="3"/>
    <n v="880"/>
    <n v="2"/>
    <n v="3"/>
    <n v="3000"/>
    <m/>
    <m/>
    <m/>
    <m/>
    <m/>
    <m/>
    <m/>
    <n v="3300"/>
    <n v="750"/>
    <d v="2020-09-23T00:00:00"/>
    <d v="2020-08-08T00:00:00"/>
    <s v="簡単決済"/>
    <s v="ナウモヴアンドリイ"/>
    <n v="4050"/>
    <s v="2020/8"/>
    <s v="2020/8"/>
    <x v="62"/>
  </r>
  <r>
    <d v="2020-08-04T00:00:00"/>
    <s v="■ポーター ショルダーバッグ PORTER 吉田カバン 中古■□002008"/>
    <m/>
    <x v="3"/>
    <n v="880"/>
    <n v="2"/>
    <n v="3"/>
    <n v="3000"/>
    <m/>
    <m/>
    <m/>
    <m/>
    <m/>
    <m/>
    <m/>
    <m/>
    <m/>
    <m/>
    <m/>
    <m/>
    <m/>
    <n v="0"/>
    <s v="2020/8"/>
    <s v=""/>
    <x v="1"/>
  </r>
  <r>
    <d v="2020-08-04T00:00:00"/>
    <s v="■DIESEL ウエストバッグ D253150 ボディバッグ ウエストポーチ ディーゼル 中古■□001987"/>
    <m/>
    <x v="3"/>
    <n v="3000"/>
    <n v="2"/>
    <n v="3"/>
    <n v="6200"/>
    <m/>
    <m/>
    <m/>
    <m/>
    <m/>
    <m/>
    <m/>
    <m/>
    <m/>
    <m/>
    <m/>
    <m/>
    <m/>
    <n v="0"/>
    <s v="2020/8"/>
    <s v=""/>
    <x v="1"/>
  </r>
  <r>
    <d v="2020-08-04T00:00:00"/>
    <s v="■スタッキングマグ 雪峰 Mセット 3個 M400 M300 M200 スノーピーク 中古■□002031"/>
    <s v="済"/>
    <x v="6"/>
    <n v="1000"/>
    <n v="2"/>
    <n v="3"/>
    <n v="7800"/>
    <m/>
    <m/>
    <m/>
    <m/>
    <m/>
    <m/>
    <m/>
    <n v="8580"/>
    <n v="750"/>
    <d v="2020-09-23T00:00:00"/>
    <d v="2020-08-11T00:00:00"/>
    <s v="簡単決済"/>
    <s v="田中英勝"/>
    <n v="9330"/>
    <s v="2020/8"/>
    <s v="2020/8"/>
    <x v="79"/>
  </r>
  <r>
    <d v="2020-08-06T00:00:00"/>
    <s v="■ギターで綴る名曲歌謡 木村好夫の世界 全10巻 ユーキャン 中古■□001824"/>
    <m/>
    <x v="1"/>
    <m/>
    <m/>
    <m/>
    <n v="5000"/>
    <m/>
    <m/>
    <m/>
    <m/>
    <m/>
    <m/>
    <m/>
    <m/>
    <m/>
    <m/>
    <m/>
    <m/>
    <m/>
    <n v="0"/>
    <s v="2020/8"/>
    <s v=""/>
    <x v="1"/>
  </r>
  <r>
    <d v="2020-08-04T00:00:00"/>
    <s v="■未使用 訳アリ GUCCI スタイ よだれかけ グッチ■□001991"/>
    <s v="済"/>
    <x v="3"/>
    <n v="500"/>
    <n v="2"/>
    <n v="3"/>
    <n v="1500"/>
    <m/>
    <m/>
    <m/>
    <m/>
    <m/>
    <m/>
    <m/>
    <n v="1650"/>
    <n v="520"/>
    <d v="2020-09-23T00:00:00"/>
    <d v="2020-08-09T00:00:00"/>
    <s v="簡単決済"/>
    <s v="萬田昌也"/>
    <n v="2170"/>
    <s v="2020/8"/>
    <s v="2020/8"/>
    <x v="59"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x v="1"/>
  </r>
  <r>
    <d v="2020-08-05T00:00:00"/>
    <s v="■コミネ　レディース　JP　WL　EU　WM　プロテクトライド　メッシュジャケット　07-068　中古■□001952"/>
    <m/>
    <x v="11"/>
    <n v="2200"/>
    <n v="2"/>
    <n v="3"/>
    <n v="5000"/>
    <m/>
    <m/>
    <m/>
    <m/>
    <m/>
    <m/>
    <m/>
    <m/>
    <m/>
    <m/>
    <m/>
    <m/>
    <m/>
    <n v="0"/>
    <s v="2020/8"/>
    <s v=""/>
    <x v="1"/>
  </r>
  <r>
    <d v="2020-08-05T00:00:00"/>
    <s v="■テクノス　オートマチック　deluxe　Borazon-Ⅱ　文字盤　グリーン　中古■□001989"/>
    <m/>
    <x v="5"/>
    <n v="25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アルマーニ　腕時計　AR-5330　シルバー　不動品■□002010"/>
    <m/>
    <x v="5"/>
    <n v="4000"/>
    <n v="2"/>
    <n v="3"/>
    <n v="8000"/>
    <m/>
    <m/>
    <m/>
    <m/>
    <m/>
    <m/>
    <m/>
    <m/>
    <m/>
    <m/>
    <m/>
    <m/>
    <m/>
    <n v="0"/>
    <s v="2020/8"/>
    <s v=""/>
    <x v="1"/>
  </r>
  <r>
    <d v="2020-08-05T00:00:00"/>
    <s v="■ジャンク　スノーピーク　SNOW　PEAK　ギガパワーランタン　2WAY　ランタン　GL-150A　中古■□001957"/>
    <m/>
    <x v="6"/>
    <n v="2500"/>
    <n v="3"/>
    <n v="2"/>
    <n v="9980"/>
    <m/>
    <m/>
    <m/>
    <m/>
    <m/>
    <m/>
    <m/>
    <m/>
    <m/>
    <m/>
    <m/>
    <m/>
    <m/>
    <n v="0"/>
    <s v="2020/8"/>
    <s v=""/>
    <x v="1"/>
  </r>
  <r>
    <d v="2020-08-05T00:00:00"/>
    <s v="■東京マルイ　エアーショットガン　M3　SHORTY　ショーティータイプ　対象年齢18歳以上　中古■□001922"/>
    <s v="店売り"/>
    <x v="1"/>
    <n v="3300"/>
    <n v="3"/>
    <n v="2"/>
    <n v="8980"/>
    <m/>
    <m/>
    <m/>
    <m/>
    <m/>
    <m/>
    <m/>
    <m/>
    <m/>
    <m/>
    <m/>
    <m/>
    <m/>
    <n v="0"/>
    <s v="2020/8"/>
    <s v=""/>
    <x v="1"/>
  </r>
  <r>
    <d v="2020-08-05T00:00:00"/>
    <s v="■現状品　コーチ　COACH　腕時計　マーサー　シグネクチャー　ブレスレットウォッチ　0185　ホワイト　中古■□001958"/>
    <s v="店売り"/>
    <x v="5"/>
    <n v="1000"/>
    <n v="3"/>
    <n v="2"/>
    <n v="3200"/>
    <m/>
    <m/>
    <m/>
    <m/>
    <m/>
    <m/>
    <m/>
    <m/>
    <m/>
    <m/>
    <m/>
    <m/>
    <m/>
    <n v="0"/>
    <s v="2020/8"/>
    <s v=""/>
    <x v="1"/>
  </r>
  <r>
    <d v="2020-08-05T00:00:00"/>
    <s v="■エプソン　液晶プロジェクター　EMP-TWD1　DVD内蔵　スピーカー搭載　中古■□001959"/>
    <m/>
    <x v="0"/>
    <n v="1575"/>
    <n v="3"/>
    <n v="2"/>
    <n v="8500"/>
    <m/>
    <m/>
    <m/>
    <m/>
    <m/>
    <m/>
    <m/>
    <m/>
    <m/>
    <m/>
    <m/>
    <m/>
    <m/>
    <n v="0"/>
    <s v="2020/8"/>
    <s v=""/>
    <x v="1"/>
  </r>
  <r>
    <d v="2020-08-05T00:00:00"/>
    <s v="■現状品 SONY ソニー ブルーレイディスク DVDレコーダー BDZ-ZW550 中古■□001652"/>
    <s v="済"/>
    <x v="0"/>
    <m/>
    <n v="3"/>
    <n v="2"/>
    <n v="19800"/>
    <m/>
    <m/>
    <m/>
    <m/>
    <m/>
    <m/>
    <m/>
    <n v="21780"/>
    <n v="2700"/>
    <d v="2020-09-23T00:00:00"/>
    <d v="2020-08-15T00:00:00"/>
    <s v="簡単決済"/>
    <s v="又吉晴己"/>
    <n v="24480"/>
    <s v="2020/8"/>
    <s v="2020/8"/>
    <x v="76"/>
  </r>
  <r>
    <d v="2020-08-07T00:00:00"/>
    <s v="■Epiphone エレキベース SG チェリー　ソフトケース付き　中古■□S001980"/>
    <m/>
    <x v="10"/>
    <n v="2000"/>
    <n v="2"/>
    <n v="3"/>
    <n v="15000"/>
    <m/>
    <m/>
    <m/>
    <m/>
    <m/>
    <m/>
    <m/>
    <m/>
    <m/>
    <m/>
    <m/>
    <m/>
    <m/>
    <n v="0"/>
    <s v="2020/8"/>
    <s v=""/>
    <x v="1"/>
  </r>
  <r>
    <d v="2020-08-07T00:00:00"/>
    <s v="■Gibson　SGJ　2013年　カスタム品　ソフトケース付き　中古　■□001968"/>
    <s v="済"/>
    <x v="10"/>
    <m/>
    <n v="2"/>
    <n v="3"/>
    <n v="40000"/>
    <m/>
    <m/>
    <m/>
    <m/>
    <m/>
    <m/>
    <m/>
    <n v="44000"/>
    <n v="3410"/>
    <d v="2020-09-23T00:00:00"/>
    <d v="2020-08-14T00:00:00"/>
    <s v="簡単決済"/>
    <s v="伊豆賢"/>
    <n v="47410"/>
    <s v="2020/8"/>
    <s v="2020/8"/>
    <x v="79"/>
  </r>
  <r>
    <d v="2020-08-07T00:00:00"/>
    <s v="■エピフォン　エレキギター　SG　チェリー　ソフトケース付き■□002021"/>
    <s v="済"/>
    <x v="10"/>
    <m/>
    <n v="2"/>
    <n v="3"/>
    <n v="12000"/>
    <m/>
    <m/>
    <m/>
    <m/>
    <m/>
    <m/>
    <m/>
    <n v="13200"/>
    <n v="3410"/>
    <d v="2020-08-11T00:00:00"/>
    <d v="2020-08-11T00:00:00"/>
    <s v="銀行振込"/>
    <s v="PAVEYBRUCE"/>
    <n v="16610"/>
    <s v="2020/8"/>
    <s v="2020/8"/>
    <x v="62"/>
  </r>
  <r>
    <d v="2020-08-06T00:00:00"/>
    <s v="■パーツ1個欠品 ボディくん 宝井理人Edition デッサン人形 フィギュアーツ 中古■□001934"/>
    <s v="済"/>
    <x v="1"/>
    <m/>
    <m/>
    <m/>
    <n v="3800"/>
    <m/>
    <m/>
    <m/>
    <m/>
    <m/>
    <m/>
    <m/>
    <n v="4180"/>
    <n v="750"/>
    <d v="2020-08-11T00:00:00"/>
    <d v="2020-08-11T00:00:00"/>
    <s v="銀行振込"/>
    <s v="榮理沙"/>
    <n v="4930"/>
    <s v="2020/8"/>
    <s v="2020/8"/>
    <x v="59"/>
  </r>
  <r>
    <d v="2020-08-06T00:00:00"/>
    <s v="■インデペンデンスデイ iD4 エイリアン フィギュア 中古■□001969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Folli Follie トートバッグ フォリフォリ レディース 中古■□001943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組立 湘南純愛組 CBX改 龍二プロアーム仕様 1/12 アオシマ■□001979"/>
    <s v="済"/>
    <x v="1"/>
    <m/>
    <m/>
    <m/>
    <n v="3000"/>
    <m/>
    <m/>
    <m/>
    <m/>
    <m/>
    <m/>
    <m/>
    <n v="4552"/>
    <n v="1050"/>
    <d v="2020-09-23T00:00:00"/>
    <d v="2020-08-11T00:00:00"/>
    <s v="簡単決済"/>
    <s v="ニゾウキ"/>
    <n v="5602"/>
    <s v="2020/8"/>
    <s v="2020/8"/>
    <x v="59"/>
  </r>
  <r>
    <d v="2020-08-06T00:00:00"/>
    <s v="■未組立 ニチモ フェアレディ SR311 1/24 ソフトトップ■□001970"/>
    <m/>
    <x v="1"/>
    <m/>
    <m/>
    <m/>
    <n v="2000"/>
    <m/>
    <m/>
    <m/>
    <m/>
    <m/>
    <m/>
    <m/>
    <m/>
    <m/>
    <m/>
    <m/>
    <m/>
    <m/>
    <n v="0"/>
    <s v="2020/8"/>
    <s v=""/>
    <x v="1"/>
  </r>
  <r>
    <d v="2020-08-07T00:00:00"/>
    <s v="■未組立 タミヤ メルセデスベンツ 500SL 1/24■□002033"/>
    <m/>
    <x v="1"/>
    <m/>
    <m/>
    <m/>
    <n v="3000"/>
    <m/>
    <m/>
    <m/>
    <m/>
    <m/>
    <m/>
    <m/>
    <m/>
    <m/>
    <m/>
    <m/>
    <m/>
    <m/>
    <n v="0"/>
    <s v="2020/8"/>
    <s v=""/>
    <x v="1"/>
  </r>
  <r>
    <d v="2020-08-07T00:00:00"/>
    <s v="■桃太郎ジーンズ MOMOTARO POSITIVELV SUPERIOR 10105SP サイズW29 中古■□001955"/>
    <m/>
    <x v="3"/>
    <n v="3850"/>
    <n v="3"/>
    <n v="2"/>
    <n v="8000"/>
    <m/>
    <m/>
    <m/>
    <m/>
    <m/>
    <m/>
    <m/>
    <m/>
    <m/>
    <m/>
    <m/>
    <m/>
    <m/>
    <n v="0"/>
    <s v="2020/8"/>
    <s v=""/>
    <x v="1"/>
  </r>
  <r>
    <d v="2020-08-07T00:00:00"/>
    <s v="■エヴィスジーンズ　EVISU　JEANS　No．2　カモメ　サイズ　29×35　中古■□001940"/>
    <m/>
    <x v="3"/>
    <n v="3850"/>
    <n v="3"/>
    <n v="2"/>
    <n v="7000"/>
    <m/>
    <m/>
    <m/>
    <m/>
    <m/>
    <m/>
    <m/>
    <m/>
    <m/>
    <m/>
    <m/>
    <m/>
    <m/>
    <n v="0"/>
    <s v="2020/8"/>
    <s v=""/>
    <x v="1"/>
  </r>
  <r>
    <d v="2020-08-07T00:00:00"/>
    <s v="■TVチューナー内蔵 9型ワイド ポータブルDVDプレーヤー 地デジ・ワンセグ対応 グリーンハウス GH-PDV9NTG　中古■□001925_x000a_"/>
    <m/>
    <x v="0"/>
    <n v="5750"/>
    <n v="3"/>
    <n v="2"/>
    <n v="10000"/>
    <m/>
    <m/>
    <m/>
    <m/>
    <m/>
    <m/>
    <m/>
    <m/>
    <m/>
    <m/>
    <m/>
    <m/>
    <m/>
    <n v="0"/>
    <s v="2020/8"/>
    <s v=""/>
    <x v="1"/>
  </r>
  <r>
    <d v="2020-08-07T00:00:00"/>
    <s v="■Supreme　シュプリーム　ジーンズ　Slim　34　16SS　メンズ　中古■□001950"/>
    <m/>
    <x v="3"/>
    <n v="5500"/>
    <n v="3"/>
    <n v="2"/>
    <n v="12980"/>
    <m/>
    <m/>
    <m/>
    <m/>
    <m/>
    <m/>
    <m/>
    <m/>
    <m/>
    <m/>
    <m/>
    <m/>
    <m/>
    <n v="0"/>
    <s v="2020/8"/>
    <s v=""/>
    <x v="1"/>
  </r>
  <r>
    <d v="2020-08-07T00:00:00"/>
    <s v="■Reebok　リーボック　イージートーン　フェイス　23cm　赤系　中古■□001944_x000a_"/>
    <m/>
    <x v="3"/>
    <n v="310"/>
    <n v="3"/>
    <n v="2"/>
    <n v="3000"/>
    <m/>
    <m/>
    <m/>
    <m/>
    <m/>
    <m/>
    <m/>
    <m/>
    <m/>
    <m/>
    <m/>
    <m/>
    <m/>
    <n v="0"/>
    <s v="2020/8"/>
    <s v=""/>
    <x v="1"/>
  </r>
  <r>
    <d v="2020-08-07T00:00:00"/>
    <s v="■CRUTCH　GALFY　ガルフィー　半袖Tシャツ　172151　パープル　Fサイズ　中古■□001921"/>
    <m/>
    <x v="3"/>
    <m/>
    <n v="3"/>
    <n v="2"/>
    <n v="4300"/>
    <m/>
    <m/>
    <m/>
    <m/>
    <m/>
    <m/>
    <m/>
    <m/>
    <m/>
    <m/>
    <m/>
    <m/>
    <m/>
    <n v="0"/>
    <s v="2020/8"/>
    <s v=""/>
    <x v="1"/>
  </r>
  <r>
    <d v="2020-08-07T00:00:00"/>
    <s v="■ルイヴィトン　LOUIS　VUITTON　カデナ　パドロック　南京錠　鍵　ロゴ　308　中古■□001931"/>
    <m/>
    <x v="3"/>
    <n v="500"/>
    <n v="3"/>
    <n v="2"/>
    <n v="3120"/>
    <m/>
    <m/>
    <m/>
    <m/>
    <m/>
    <m/>
    <m/>
    <m/>
    <m/>
    <m/>
    <m/>
    <m/>
    <m/>
    <n v="0"/>
    <s v="2020/8"/>
    <s v=""/>
    <x v="1"/>
  </r>
  <r>
    <d v="2020-08-06T00:00:00"/>
    <s v="■未開封 仮面ライダーオーズ フォーゼ ビッグマスク 他 4点まとめ■□002036"/>
    <m/>
    <x v="1"/>
    <m/>
    <m/>
    <m/>
    <n v="4900"/>
    <m/>
    <m/>
    <m/>
    <m/>
    <m/>
    <m/>
    <m/>
    <m/>
    <m/>
    <m/>
    <m/>
    <m/>
    <m/>
    <n v="0"/>
    <s v="2020/8"/>
    <s v=""/>
    <x v="1"/>
  </r>
  <r>
    <d v="2020-08-06T00:00:00"/>
    <s v="■ワンピース ルフィ エース P.O.P DX フィギュア 2体 中古■□001961"/>
    <m/>
    <x v="1"/>
    <m/>
    <m/>
    <m/>
    <n v="5800"/>
    <m/>
    <m/>
    <m/>
    <m/>
    <m/>
    <m/>
    <m/>
    <m/>
    <m/>
    <m/>
    <m/>
    <m/>
    <m/>
    <n v="0"/>
    <s v="2020/8"/>
    <s v=""/>
    <x v="1"/>
  </r>
  <r>
    <d v="2020-08-06T00:00:00"/>
    <s v="■未開封 一番くじ ワンピース 麦わらの一味、航海の軌跡 B賞ゾロ C賞サンジ フィギュア 2体■□001964"/>
    <m/>
    <x v="1"/>
    <m/>
    <m/>
    <m/>
    <n v="3800"/>
    <m/>
    <m/>
    <m/>
    <m/>
    <m/>
    <m/>
    <m/>
    <m/>
    <m/>
    <m/>
    <m/>
    <m/>
    <m/>
    <n v="0"/>
    <s v="2020/8"/>
    <s v=""/>
    <x v="1"/>
  </r>
  <r>
    <d v="2020-08-06T00:00:00"/>
    <s v="■未開封 モビルスーツインアクション 機動戦士ガンダム SEED デスティニー 3体 ZGMF-1000/A1 1001/K 1001/M■□001960"/>
    <m/>
    <x v="1"/>
    <m/>
    <m/>
    <m/>
    <n v="3700"/>
    <m/>
    <m/>
    <m/>
    <m/>
    <m/>
    <m/>
    <m/>
    <m/>
    <m/>
    <m/>
    <m/>
    <m/>
    <m/>
    <n v="0"/>
    <s v="2020/8"/>
    <s v=""/>
    <x v="1"/>
  </r>
  <r>
    <d v="2020-08-06T00:00:00"/>
    <s v="■未組立 ハセガワ Su-33 フランカーD エースコンバット シュトリゴン隊 1/72■□001946"/>
    <m/>
    <x v="1"/>
    <m/>
    <m/>
    <m/>
    <n v="4000"/>
    <m/>
    <m/>
    <m/>
    <m/>
    <m/>
    <m/>
    <m/>
    <m/>
    <m/>
    <m/>
    <m/>
    <m/>
    <m/>
    <n v="0"/>
    <s v="2020/8"/>
    <s v=""/>
    <x v="1"/>
  </r>
  <r>
    <d v="2020-08-07T00:00:00"/>
    <s v="■SONY ICレコーダー 16GB ブラック ICD-TX650 イヤホン欠品 中古■□001996"/>
    <m/>
    <x v="0"/>
    <n v="1100"/>
    <n v="2"/>
    <n v="3"/>
    <n v="7000"/>
    <m/>
    <m/>
    <m/>
    <m/>
    <m/>
    <m/>
    <m/>
    <m/>
    <m/>
    <m/>
    <m/>
    <m/>
    <m/>
    <n v="0"/>
    <s v="2020/8"/>
    <s v=""/>
    <x v="1"/>
  </r>
  <r>
    <d v="2020-08-08T00:00:00"/>
    <s v="■ウォーターサーバー　PREMIUM　WATER　HC14D1S-WD-WB SM3　中古■□S001974"/>
    <m/>
    <x v="7"/>
    <n v="5175"/>
    <n v="2"/>
    <n v="3"/>
    <n v="14000"/>
    <m/>
    <m/>
    <m/>
    <m/>
    <m/>
    <m/>
    <m/>
    <m/>
    <m/>
    <m/>
    <m/>
    <m/>
    <m/>
    <n v="0"/>
    <s v="2020/8"/>
    <s v=""/>
    <x v="1"/>
  </r>
  <r>
    <d v="2020-08-08T00:00:00"/>
    <s v="■マイクロメーター　ミツトヨ　MDC-100MJ　75-100mm　0.001mm　IP65　中古■□001981"/>
    <m/>
    <x v="8"/>
    <n v="3440"/>
    <n v="2"/>
    <n v="3"/>
    <n v="10000"/>
    <m/>
    <m/>
    <m/>
    <m/>
    <m/>
    <m/>
    <m/>
    <m/>
    <m/>
    <m/>
    <m/>
    <m/>
    <m/>
    <n v="0"/>
    <s v="2020/8"/>
    <s v=""/>
    <x v="1"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x v="1"/>
  </r>
  <r>
    <d v="2020-08-08T00:00:00"/>
    <s v="■CROCODILE 多ポケットリュック レディース ベージュ クロコダイル 中古■□001886"/>
    <m/>
    <x v="3"/>
    <n v="1000"/>
    <n v="2"/>
    <n v="3"/>
    <n v="4800"/>
    <m/>
    <m/>
    <m/>
    <m/>
    <m/>
    <m/>
    <m/>
    <m/>
    <m/>
    <m/>
    <m/>
    <m/>
    <m/>
    <n v="0"/>
    <s v="2020/8"/>
    <s v=""/>
    <x v="1"/>
  </r>
  <r>
    <d v="2020-08-08T00:00:00"/>
    <s v="■未使用 リップサービス テーラードジャケット S ブラック■□001838"/>
    <m/>
    <x v="3"/>
    <m/>
    <m/>
    <m/>
    <n v="3800"/>
    <m/>
    <m/>
    <m/>
    <m/>
    <m/>
    <m/>
    <m/>
    <m/>
    <m/>
    <m/>
    <m/>
    <m/>
    <m/>
    <n v="0"/>
    <s v="2020/8"/>
    <s v=""/>
    <x v="1"/>
  </r>
  <r>
    <d v="2020-08-08T00:00:00"/>
    <s v="■現状品 クッキングプロ ショップジャパン 電気圧力鍋 SC-30SA-J03■□001883"/>
    <m/>
    <x v="7"/>
    <n v="3000"/>
    <n v="2"/>
    <n v="3"/>
    <n v="8500"/>
    <m/>
    <m/>
    <m/>
    <m/>
    <m/>
    <m/>
    <m/>
    <m/>
    <m/>
    <m/>
    <m/>
    <m/>
    <m/>
    <n v="0"/>
    <s v="2020/8"/>
    <s v=""/>
    <x v="1"/>
  </r>
  <r>
    <d v="2020-08-08T00:00:00"/>
    <s v="■未使用 NDstyle 2Pソファ 赤 シエスタ SF2.5 二人掛け■□001973"/>
    <m/>
    <x v="12"/>
    <n v="11000"/>
    <n v="2"/>
    <n v="3"/>
    <n v="50000"/>
    <m/>
    <m/>
    <m/>
    <m/>
    <m/>
    <m/>
    <m/>
    <m/>
    <m/>
    <m/>
    <m/>
    <m/>
    <m/>
    <n v="0"/>
    <s v="2020/8"/>
    <s v=""/>
    <x v="1"/>
  </r>
  <r>
    <d v="2020-08-10T00:00:00"/>
    <s v="■ジャンク　OMEGA　SEA　MASTER　PROFESSIONAL　200m　■□001997"/>
    <m/>
    <x v="5"/>
    <n v="40000"/>
    <n v="2"/>
    <n v="3"/>
    <n v="420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プレミアムレザーブーツ　黒　9.5W　27.5cm　ウォータープルーフ　A1H6X　中古■□001948"/>
    <m/>
    <x v="5"/>
    <n v="3000"/>
    <n v="2"/>
    <n v="3"/>
    <n v="10500"/>
    <m/>
    <m/>
    <m/>
    <m/>
    <m/>
    <m/>
    <m/>
    <m/>
    <m/>
    <m/>
    <m/>
    <m/>
    <m/>
    <n v="0"/>
    <s v="2020/8"/>
    <s v=""/>
    <x v="1"/>
  </r>
  <r>
    <d v="2020-08-10T00:00:00"/>
    <s v="■RED WING　8165　8.5インチ　プレーントゥ　レッドウィング　レースアップブーツ　USED■□001871"/>
    <m/>
    <x v="5"/>
    <n v="2500"/>
    <n v="2"/>
    <n v="3"/>
    <n v="10500"/>
    <m/>
    <m/>
    <m/>
    <m/>
    <m/>
    <m/>
    <m/>
    <m/>
    <m/>
    <m/>
    <m/>
    <m/>
    <m/>
    <n v="0"/>
    <s v="2020/8"/>
    <s v=""/>
    <x v="1"/>
  </r>
  <r>
    <d v="2020-08-12T00:00:00"/>
    <s v="■ティンバーランド　6インチ　プレミアム　ブーツ　7.5インチ　A114V　展示品■□001896"/>
    <m/>
    <x v="5"/>
    <n v="7000"/>
    <n v="2"/>
    <n v="3"/>
    <n v="12000"/>
    <m/>
    <m/>
    <m/>
    <m/>
    <m/>
    <m/>
    <m/>
    <m/>
    <m/>
    <m/>
    <m/>
    <m/>
    <m/>
    <n v="0"/>
    <s v="2020/8"/>
    <s v=""/>
    <x v="1"/>
  </r>
  <r>
    <d v="2020-08-10T00:00:00"/>
    <s v="■27cm　marchercher レザーブーツ　サイドボタン　サイズ42　マーシェルシェ　中古■□001986"/>
    <m/>
    <x v="5"/>
    <n v="6159"/>
    <n v="2"/>
    <n v="3"/>
    <n v="9000"/>
    <m/>
    <m/>
    <m/>
    <m/>
    <m/>
    <m/>
    <m/>
    <m/>
    <m/>
    <m/>
    <m/>
    <m/>
    <m/>
    <n v="0"/>
    <s v="2020/8"/>
    <s v=""/>
    <x v="1"/>
  </r>
  <r>
    <d v="2020-08-10T00:00:00"/>
    <s v="■LL　Bean　ハンティングブーツ　US11M　29cm　MAINE　HUNTHING　SHOE USED■□002007"/>
    <m/>
    <x v="5"/>
    <n v="9196"/>
    <n v="2"/>
    <n v="3"/>
    <n v="10000"/>
    <m/>
    <m/>
    <m/>
    <m/>
    <m/>
    <m/>
    <m/>
    <m/>
    <m/>
    <m/>
    <m/>
    <m/>
    <m/>
    <n v="0"/>
    <s v="2020/8"/>
    <s v=""/>
    <x v="1"/>
  </r>
  <r>
    <d v="2020-08-10T00:00:00"/>
    <s v="■未使用　i-Air　アイエアー　ライト　ヘア　ドライヤー　ホワイト　GM-1605■□001995"/>
    <m/>
    <x v="0"/>
    <m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現状品　オリエンタルモーター　ギヤヘット　2GN50L■□001927"/>
    <m/>
    <x v="8"/>
    <m/>
    <n v="3"/>
    <n v="2"/>
    <n v="2000"/>
    <m/>
    <m/>
    <m/>
    <m/>
    <m/>
    <m/>
    <m/>
    <m/>
    <m/>
    <m/>
    <m/>
    <m/>
    <m/>
    <n v="0"/>
    <s v="2020/8"/>
    <s v=""/>
    <x v="1"/>
  </r>
  <r>
    <m/>
    <s v="■現状品　オリエンタルモーター　ギヤヘット　2GN50L■□001927"/>
    <m/>
    <x v="8"/>
    <m/>
    <n v="3"/>
    <n v="2"/>
    <n v="1580"/>
    <m/>
    <m/>
    <m/>
    <m/>
    <m/>
    <m/>
    <m/>
    <m/>
    <m/>
    <m/>
    <m/>
    <m/>
    <m/>
    <n v="0"/>
    <s v=""/>
    <s v=""/>
    <x v="1"/>
  </r>
  <r>
    <d v="2020-08-10T00:00:00"/>
    <s v="■現状品　長野計器　普通形圧力計　(屋内・耐食用)　Φ75　立形　AC10-133-25MPA■□001953"/>
    <m/>
    <x v="8"/>
    <m/>
    <n v="3"/>
    <n v="2"/>
    <n v="5000"/>
    <m/>
    <m/>
    <m/>
    <m/>
    <m/>
    <m/>
    <m/>
    <m/>
    <m/>
    <m/>
    <m/>
    <m/>
    <m/>
    <n v="0"/>
    <s v="2020/8"/>
    <s v=""/>
    <x v="1"/>
  </r>
  <r>
    <d v="2020-08-10T00:00:00"/>
    <s v="■未使用　保管品　CEJN　セイン　マルチフロー　エア・フルードガン　11-210-0450　本体のみ■□002016"/>
    <m/>
    <x v="8"/>
    <m/>
    <n v="3"/>
    <n v="2"/>
    <n v="3000"/>
    <m/>
    <m/>
    <m/>
    <m/>
    <m/>
    <m/>
    <m/>
    <m/>
    <m/>
    <m/>
    <m/>
    <m/>
    <m/>
    <n v="0"/>
    <s v="2020/8"/>
    <s v=""/>
    <x v="1"/>
  </r>
  <r>
    <d v="2020-08-10T00:00:00"/>
    <s v="■フジ医療器　マイリラ　シートマッサージャー　MRL-1000　ブラック　中古■□001972"/>
    <m/>
    <x v="9"/>
    <n v="4400"/>
    <n v="3"/>
    <n v="2"/>
    <n v="9580"/>
    <m/>
    <m/>
    <m/>
    <m/>
    <m/>
    <m/>
    <m/>
    <m/>
    <m/>
    <m/>
    <m/>
    <m/>
    <m/>
    <n v="0"/>
    <s v="2020/8"/>
    <s v=""/>
    <x v="1"/>
  </r>
  <r>
    <d v="2020-08-10T00:00:00"/>
    <s v="■OMRON　オムロン　クッションマッサージャー　HM-342-DB　(ディープ　ブラウン)　中古■□001930"/>
    <m/>
    <x v="9"/>
    <m/>
    <n v="3"/>
    <n v="2"/>
    <n v="2300"/>
    <m/>
    <m/>
    <m/>
    <m/>
    <m/>
    <m/>
    <m/>
    <m/>
    <m/>
    <m/>
    <m/>
    <m/>
    <m/>
    <n v="0"/>
    <s v="2020/8"/>
    <s v=""/>
    <x v="1"/>
  </r>
  <r>
    <d v="2020-08-10T00:00:00"/>
    <s v="■マキタ　充電式　ディスクグラインダ　100mm　モデル　GA412D　18V　6.0Ah　バッテリ付き　中古■□001982"/>
    <m/>
    <x v="8"/>
    <n v="10000"/>
    <n v="3"/>
    <n v="2"/>
    <n v="23000"/>
    <m/>
    <m/>
    <m/>
    <m/>
    <m/>
    <m/>
    <m/>
    <m/>
    <m/>
    <m/>
    <m/>
    <m/>
    <m/>
    <n v="0"/>
    <s v="2020/8"/>
    <s v=""/>
    <x v="1"/>
  </r>
  <r>
    <d v="2020-08-10T00:00:00"/>
    <s v="■未使用開封品 マキタ フラッシュライト ML812■□002039"/>
    <m/>
    <x v="8"/>
    <n v="8050"/>
    <n v="2"/>
    <n v="3"/>
    <n v="17000"/>
    <m/>
    <m/>
    <m/>
    <m/>
    <m/>
    <m/>
    <m/>
    <m/>
    <m/>
    <m/>
    <m/>
    <m/>
    <m/>
    <n v="0"/>
    <s v="2020/8"/>
    <s v=""/>
    <x v="1"/>
  </r>
  <r>
    <d v="2020-08-10T00:00:00"/>
    <s v="■未使用 マキタ 充電器 DC18RF 14.4V-18V用■□002040"/>
    <m/>
    <x v="8"/>
    <n v="4025"/>
    <n v="2"/>
    <n v="3"/>
    <n v="4800"/>
    <m/>
    <m/>
    <m/>
    <m/>
    <m/>
    <m/>
    <m/>
    <m/>
    <m/>
    <m/>
    <m/>
    <m/>
    <m/>
    <n v="0"/>
    <s v="2020/8"/>
    <s v=""/>
    <x v="1"/>
  </r>
  <r>
    <d v="2020-08-12T00:00:00"/>
    <s v="■未使用 EPSON 80型スプリングローラー式スクリーン 16:9 スタンド付 ES80RS-S■□001830"/>
    <m/>
    <x v="0"/>
    <m/>
    <m/>
    <m/>
    <n v="4500"/>
    <m/>
    <m/>
    <m/>
    <m/>
    <m/>
    <m/>
    <m/>
    <m/>
    <m/>
    <m/>
    <m/>
    <m/>
    <m/>
    <n v="0"/>
    <s v="2020/8"/>
    <s v=""/>
    <x v="1"/>
  </r>
  <r>
    <d v="2020-08-12T00:00:00"/>
    <s v="■幸兵衛窯 総織部 高台皿 5客 中古■□002020"/>
    <m/>
    <x v="4"/>
    <m/>
    <m/>
    <m/>
    <n v="8000"/>
    <m/>
    <m/>
    <m/>
    <m/>
    <m/>
    <m/>
    <m/>
    <m/>
    <m/>
    <m/>
    <m/>
    <m/>
    <m/>
    <n v="0"/>
    <s v="2020/8"/>
    <s v=""/>
    <x v="1"/>
  </r>
  <r>
    <d v="2020-08-12T00:00:00"/>
    <s v="■引き取り歓迎 シモンズ ダブル ビューティーレスト エグゼクティブ プレミアム ボックススプリング 羊毛ベッドパッド 中古■□001966K"/>
    <m/>
    <x v="12"/>
    <n v="10000"/>
    <n v="2"/>
    <n v="3"/>
    <n v="50000"/>
    <m/>
    <m/>
    <m/>
    <m/>
    <m/>
    <m/>
    <m/>
    <m/>
    <m/>
    <m/>
    <m/>
    <m/>
    <m/>
    <n v="0"/>
    <s v="2020/8"/>
    <s v=""/>
    <x v="1"/>
  </r>
  <r>
    <d v="2020-08-12T00:00:00"/>
    <s v="■中古 RED WING 27.5cm 11インチエンジニア 2268 レッドウィング US9.5■□001990"/>
    <m/>
    <x v="3"/>
    <n v="4400"/>
    <n v="2"/>
    <n v="3"/>
    <n v="12000"/>
    <m/>
    <m/>
    <m/>
    <m/>
    <m/>
    <m/>
    <m/>
    <m/>
    <m/>
    <m/>
    <m/>
    <m/>
    <m/>
    <n v="0"/>
    <s v="2020/8"/>
    <s v=""/>
    <x v="1"/>
  </r>
  <r>
    <d v="2020-08-12T00:00:00"/>
    <s v="■未使用 深川製磁 寿赤絵 取皿揃 5枚セット■□001932"/>
    <s v="済"/>
    <x v="7"/>
    <n v="575"/>
    <n v="2"/>
    <n v="3"/>
    <n v="3000"/>
    <m/>
    <m/>
    <m/>
    <m/>
    <m/>
    <m/>
    <m/>
    <n v="3410"/>
    <n v="1050"/>
    <d v="2020-09-23T00:00:00"/>
    <d v="2020-08-16T00:00:00"/>
    <s v="簡単決済"/>
    <s v="塚本ゆき"/>
    <n v="4460"/>
    <s v="2020/8"/>
    <s v="2020/8"/>
    <x v="62"/>
  </r>
  <r>
    <d v="2020-08-12T00:00:00"/>
    <s v="■ティンバーランド 26cm 6インチブーツ 8M 黒 49088 9228 中古■□001988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2T00:00:00"/>
    <s v="■未使用 ワールドイーグル メンズ スタンド付きゴルフバッグ F-01α キャディバッグ■□001977"/>
    <m/>
    <x v="6"/>
    <n v="1000"/>
    <n v="2"/>
    <n v="3"/>
    <n v="4000"/>
    <m/>
    <m/>
    <m/>
    <m/>
    <m/>
    <m/>
    <m/>
    <m/>
    <m/>
    <m/>
    <m/>
    <m/>
    <m/>
    <n v="0"/>
    <s v="2020/8"/>
    <s v=""/>
    <x v="1"/>
  </r>
  <r>
    <d v="2020-08-12T00:00:00"/>
    <s v="■現状品 シグマ SIGMA 15mm F2.8 EX DG DIAGONAL FISHEYE 中古■□001888"/>
    <m/>
    <x v="2"/>
    <n v="17000"/>
    <n v="3"/>
    <n v="2"/>
    <n v="33000"/>
    <m/>
    <m/>
    <m/>
    <m/>
    <m/>
    <m/>
    <m/>
    <m/>
    <m/>
    <m/>
    <m/>
    <m/>
    <m/>
    <n v="0"/>
    <s v="2020/8"/>
    <s v=""/>
    <x v="1"/>
  </r>
  <r>
    <d v="2020-08-12T00:00:00"/>
    <s v="■現状品　シグマ　SIGMA　70-300mm　F4-5.6　DG　MACRO　中古■□001954"/>
    <m/>
    <x v="2"/>
    <n v="2300"/>
    <n v="3"/>
    <n v="2"/>
    <n v="5500"/>
    <m/>
    <m/>
    <m/>
    <m/>
    <m/>
    <m/>
    <m/>
    <m/>
    <m/>
    <m/>
    <m/>
    <m/>
    <m/>
    <n v="0"/>
    <s v="2020/8"/>
    <s v=""/>
    <x v="1"/>
  </r>
  <r>
    <d v="2020-08-12T00:00:00"/>
    <s v="■現状品　YONGNVO　YN　35mm　F2N　中古■□002002"/>
    <m/>
    <x v="2"/>
    <n v="1600"/>
    <n v="3"/>
    <n v="2"/>
    <n v="6000"/>
    <m/>
    <m/>
    <m/>
    <m/>
    <m/>
    <m/>
    <m/>
    <m/>
    <m/>
    <m/>
    <m/>
    <m/>
    <m/>
    <n v="0"/>
    <s v="2020/8"/>
    <s v=""/>
    <x v="1"/>
  </r>
  <r>
    <d v="2020-08-12T00:00:00"/>
    <s v="■HOT　BUTTERED　ホットバタード　EOUATOR　CADET　TEN　10　ボディーボード　中古■□001975-S"/>
    <m/>
    <x v="6"/>
    <n v="1100"/>
    <n v="3"/>
    <n v="2"/>
    <n v="5000"/>
    <m/>
    <m/>
    <m/>
    <m/>
    <m/>
    <m/>
    <m/>
    <m/>
    <m/>
    <m/>
    <m/>
    <m/>
    <m/>
    <n v="0"/>
    <s v="2020/8"/>
    <s v=""/>
    <x v="1"/>
  </r>
  <r>
    <d v="2020-08-12T00:00:00"/>
    <s v="■シチズン　Small World RHYTHM スモールワールド デュオシャルメ 4MN444RH03 電波からくり 壁掛け時計 中古■□002038"/>
    <m/>
    <x v="7"/>
    <m/>
    <n v="3"/>
    <n v="2"/>
    <n v="7000"/>
    <m/>
    <m/>
    <m/>
    <m/>
    <m/>
    <m/>
    <m/>
    <m/>
    <m/>
    <m/>
    <m/>
    <m/>
    <m/>
    <n v="0"/>
    <s v="2020/8"/>
    <s v=""/>
    <x v="1"/>
  </r>
  <r>
    <d v="2020-08-12T00:00:00"/>
    <s v="■現状品　米澤玩具　急行　電車　153-187　クモハ　103　ブリキ　日本製　中古■□001965"/>
    <m/>
    <x v="1"/>
    <m/>
    <n v="3"/>
    <n v="2"/>
    <n v="11000"/>
    <m/>
    <m/>
    <m/>
    <m/>
    <m/>
    <m/>
    <m/>
    <m/>
    <m/>
    <m/>
    <m/>
    <m/>
    <m/>
    <n v="0"/>
    <s v="2020/8"/>
    <s v=""/>
    <x v="1"/>
  </r>
  <r>
    <d v="2020-08-12T00:00:00"/>
    <s v="■コーチ　COACH　三つ折り財布　F87588　イエロー　中古■□001941"/>
    <s v="店売り"/>
    <x v="5"/>
    <n v="800"/>
    <n v="3"/>
    <n v="2"/>
    <n v="3580"/>
    <m/>
    <m/>
    <m/>
    <m/>
    <m/>
    <m/>
    <m/>
    <m/>
    <m/>
    <m/>
    <m/>
    <m/>
    <m/>
    <n v="0"/>
    <s v="2020/8"/>
    <s v=""/>
    <x v="1"/>
  </r>
  <r>
    <d v="2020-08-12T00:00:00"/>
    <s v="■コーチ　COACH　キーリング付き　ポーチ　キーケース　パスケース　カードケース　中古■□001933"/>
    <m/>
    <x v="5"/>
    <n v="300"/>
    <n v="3"/>
    <n v="2"/>
    <n v="2700"/>
    <m/>
    <m/>
    <m/>
    <m/>
    <m/>
    <m/>
    <m/>
    <m/>
    <m/>
    <m/>
    <m/>
    <m/>
    <m/>
    <n v="0"/>
    <s v="2020/8"/>
    <s v=""/>
    <x v="1"/>
  </r>
  <r>
    <d v="2020-08-12T00:00:00"/>
    <s v="■コーチ　COACH　ポピー　グルーヴィ　2WAYショルダーバッグ　メタリック　ハンドバッグ　15335　ショルダーストラップ欠品　中古■□002012"/>
    <m/>
    <x v="5"/>
    <n v="1000"/>
    <n v="3"/>
    <n v="2"/>
    <n v="3300"/>
    <m/>
    <m/>
    <m/>
    <m/>
    <m/>
    <m/>
    <m/>
    <m/>
    <m/>
    <m/>
    <m/>
    <m/>
    <m/>
    <n v="0"/>
    <s v="2020/8"/>
    <s v=""/>
    <x v="1"/>
  </r>
  <r>
    <d v="2020-08-10T00:00:00"/>
    <s v="■JBL　3ウェイブックシェルフ型スピーカー2本セット　MODEL　4319　中古■□001976"/>
    <s v="済"/>
    <x v="0"/>
    <n v="110000"/>
    <n v="2"/>
    <n v="3"/>
    <n v="174000"/>
    <m/>
    <m/>
    <m/>
    <m/>
    <m/>
    <m/>
    <m/>
    <n v="191400"/>
    <n v="4000"/>
    <d v="2020-09-23T00:00:00"/>
    <d v="2020-08-15T00:00:00"/>
    <s v="簡単決済"/>
    <s v="森勝美"/>
    <n v="195400"/>
    <s v="2020/8"/>
    <s v="2020/8"/>
    <x v="59"/>
  </r>
  <r>
    <d v="2020-08-10T00:00:00"/>
    <s v="■送料無料 マキタ 純正バッテリ 18V 3Ah BL1830B 未使用品■□001993_x000a_"/>
    <m/>
    <x v="8"/>
    <n v="5175"/>
    <n v="2"/>
    <n v="3"/>
    <n v="10000"/>
    <m/>
    <m/>
    <m/>
    <m/>
    <m/>
    <m/>
    <m/>
    <m/>
    <m/>
    <m/>
    <m/>
    <m/>
    <m/>
    <n v="0"/>
    <s v="2020/8"/>
    <s v=""/>
    <x v="1"/>
  </r>
  <r>
    <d v="2020-08-13T00:00:00"/>
    <s v="■marantz FM/AMチューナー ST6003 マランツ 中古■□001938"/>
    <m/>
    <x v="0"/>
    <n v="21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東京マルイ M4A1 カービン No.57 バッテリー&amp;充電器付き 電動ガン 18歳以上 競技専用 中古■□002005"/>
    <m/>
    <x v="1"/>
    <n v="4400"/>
    <n v="2"/>
    <n v="3"/>
    <n v="15000"/>
    <m/>
    <m/>
    <m/>
    <m/>
    <m/>
    <m/>
    <m/>
    <m/>
    <m/>
    <m/>
    <m/>
    <m/>
    <m/>
    <n v="0"/>
    <s v="2020/8"/>
    <s v=""/>
    <x v="1"/>
  </r>
  <r>
    <d v="2020-08-15T00:00:00"/>
    <s v="■CHROME 25.5cm ビンディングシューズ サイクリング US7.5 クローム 中古■□001945"/>
    <m/>
    <x v="3"/>
    <n v="1100"/>
    <n v="2"/>
    <n v="3"/>
    <n v="5000"/>
    <m/>
    <m/>
    <m/>
    <m/>
    <m/>
    <m/>
    <m/>
    <m/>
    <m/>
    <m/>
    <m/>
    <m/>
    <m/>
    <n v="0"/>
    <s v="2020/8"/>
    <s v=""/>
    <x v="1"/>
  </r>
  <r>
    <d v="2020-08-13T00:00:00"/>
    <s v="■Blundstone サイドゴアブーツ UK8 26.5cm レザー 生産終了モデル ブランドストーン 中古■□001926"/>
    <m/>
    <x v="3"/>
    <n v="10000"/>
    <n v="2"/>
    <n v="3"/>
    <n v="14000"/>
    <m/>
    <m/>
    <m/>
    <m/>
    <m/>
    <m/>
    <m/>
    <m/>
    <m/>
    <m/>
    <m/>
    <m/>
    <m/>
    <n v="0"/>
    <s v="2020/8"/>
    <s v=""/>
    <x v="1"/>
  </r>
  <r>
    <d v="2020-08-13T00:00:00"/>
    <s v="■CREALE　カップ＆ソーサー5組　ケーキ皿5枚　ポット　シュガーポット　ミルクピッチャー　セット　花柄　中古■□001992"/>
    <m/>
    <x v="7"/>
    <n v="52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miu miu メンズ ローファー サイズ8 ミュウミュウ シューズ 中古■□001894"/>
    <m/>
    <x v="5"/>
    <n v="4000"/>
    <n v="2"/>
    <n v="3"/>
    <n v="10000"/>
    <m/>
    <m/>
    <m/>
    <m/>
    <m/>
    <m/>
    <m/>
    <m/>
    <m/>
    <m/>
    <m/>
    <m/>
    <m/>
    <n v="0"/>
    <s v="2020/8"/>
    <s v=""/>
    <x v="1"/>
  </r>
  <r>
    <d v="2020-08-15T00:00:00"/>
    <s v="■未使用未開封 SCC オートトラック 自動増締め式チェーン AT907 タイヤチェーン■□002025"/>
    <m/>
    <x v="11"/>
    <m/>
    <m/>
    <m/>
    <n v="9500"/>
    <m/>
    <m/>
    <m/>
    <m/>
    <m/>
    <m/>
    <m/>
    <m/>
    <m/>
    <m/>
    <m/>
    <m/>
    <m/>
    <n v="0"/>
    <s v="2020/8"/>
    <s v=""/>
    <x v="1"/>
  </r>
  <r>
    <d v="2020-08-13T00:00:00"/>
    <s v="■コールマン ファーストクラスチェア 170-5513 中古■□001967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3T00:00:00"/>
    <s v="■Coleman ファーストクラスチェア 170-5513 コールマン 中古■□002026"/>
    <s v="店売り"/>
    <x v="6"/>
    <n v="400"/>
    <n v="2"/>
    <n v="3"/>
    <n v="4000"/>
    <m/>
    <m/>
    <m/>
    <m/>
    <m/>
    <m/>
    <m/>
    <m/>
    <m/>
    <m/>
    <m/>
    <m/>
    <m/>
    <n v="0"/>
    <s v="2020/8"/>
    <s v=""/>
    <x v="1"/>
  </r>
  <r>
    <d v="2020-08-15T00:00:00"/>
    <s v="■未使用 イーゼル 油絵セット 画材 スケッチ デッサン■□002028"/>
    <m/>
    <x v="1"/>
    <n v="450"/>
    <n v="2"/>
    <n v="3"/>
    <n v="8000"/>
    <m/>
    <m/>
    <m/>
    <m/>
    <m/>
    <m/>
    <m/>
    <m/>
    <m/>
    <m/>
    <m/>
    <m/>
    <m/>
    <n v="0"/>
    <s v="2020/8"/>
    <s v=""/>
    <x v="1"/>
  </r>
  <r>
    <d v="2020-08-13T00:00:00"/>
    <s v="■グッチ　GUCCI　メンズ　キーリング　グッチシマレザー　プレート　キーホルダー　ブラック×シルバー　１９９９１６　中古■□002006"/>
    <m/>
    <x v="5"/>
    <n v="4400"/>
    <n v="3"/>
    <n v="2"/>
    <n v="8900"/>
    <m/>
    <m/>
    <m/>
    <m/>
    <m/>
    <m/>
    <m/>
    <m/>
    <m/>
    <m/>
    <m/>
    <m/>
    <m/>
    <n v="0"/>
    <s v="2020/8"/>
    <s v=""/>
    <x v="1"/>
  </r>
  <r>
    <d v="2020-08-13T00:00:00"/>
    <s v="■FERNANDES フェルナンデス ZO-3 ぞうさん アンプ内蔵ギター ソフトケース付き ブルー 中古■□001978"/>
    <m/>
    <x v="10"/>
    <n v="3000"/>
    <n v="3"/>
    <n v="2"/>
    <n v="13000"/>
    <m/>
    <m/>
    <m/>
    <m/>
    <m/>
    <m/>
    <m/>
    <m/>
    <m/>
    <m/>
    <m/>
    <m/>
    <m/>
    <n v="0"/>
    <s v="2020/8"/>
    <s v=""/>
    <x v="1"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x v="1"/>
  </r>
  <r>
    <d v="2020-08-15T00:00:00"/>
    <s v="■Panasonic　パナソニック　コードレス　スチームアイロン　NI-WL704　ピンクゴールド　中古■□001937_x000a_"/>
    <m/>
    <x v="0"/>
    <n v="300"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Sun　Ruck　保冷温庫　8L　SR-AQ8　中古■□001856"/>
    <m/>
    <x v="0"/>
    <m/>
    <n v="3"/>
    <n v="2"/>
    <n v="6100"/>
    <m/>
    <m/>
    <m/>
    <m/>
    <m/>
    <m/>
    <m/>
    <m/>
    <m/>
    <m/>
    <m/>
    <m/>
    <m/>
    <n v="0"/>
    <s v="2020/8"/>
    <s v=""/>
    <x v="1"/>
  </r>
  <r>
    <d v="2020-08-15T00:00:00"/>
    <s v="■ルイヴィトン　LOVIS　VUITTON　ヴェルニ　ジッピー　ウォレット　ラウンドファスナー　長財布　グリアールデコ　M91529■□001998"/>
    <m/>
    <x v="5"/>
    <n v="4000"/>
    <n v="3"/>
    <n v="2"/>
    <n v="10800"/>
    <m/>
    <m/>
    <m/>
    <m/>
    <m/>
    <m/>
    <m/>
    <m/>
    <m/>
    <m/>
    <m/>
    <m/>
    <m/>
    <n v="0"/>
    <s v="2020/8"/>
    <s v=""/>
    <x v="1"/>
  </r>
  <r>
    <d v="2020-08-15T00:00:00"/>
    <s v="■現状品 Daniel Wellington ダニエル ウェリントン メンズ 腕時計 2針 3TM Classic B40R37 中古■□001928"/>
    <m/>
    <x v="5"/>
    <n v="3700"/>
    <n v="3"/>
    <n v="2"/>
    <n v="7580"/>
    <m/>
    <m/>
    <m/>
    <m/>
    <m/>
    <m/>
    <m/>
    <m/>
    <m/>
    <m/>
    <m/>
    <m/>
    <m/>
    <n v="0"/>
    <s v="2020/8"/>
    <s v=""/>
    <x v="1"/>
  </r>
  <r>
    <d v="2020-08-15T00:00:00"/>
    <s v="■PS4 パワフルプロ野球 2020-2021 シリーズ対応 CERO：A 中古■□002018"/>
    <m/>
    <x v="1"/>
    <n v="4000"/>
    <n v="3"/>
    <n v="2"/>
    <n v="5500"/>
    <m/>
    <m/>
    <m/>
    <m/>
    <m/>
    <m/>
    <m/>
    <m/>
    <m/>
    <m/>
    <m/>
    <m/>
    <m/>
    <n v="0"/>
    <s v="2020/8"/>
    <s v=""/>
    <x v="1"/>
  </r>
  <r>
    <d v="2020-08-15T00:00:00"/>
    <s v="■送料無料 PS4 龍が如く 7 光と闇の行方 CERO：D (対象年齢：17歳以上) 中古■□00180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送料無料 PS4 FINAL FANTASY Ⅶ REMAKE CERO：C (対象年齢：15歳以上) 中古■□002011"/>
    <m/>
    <x v="1"/>
    <n v="2500"/>
    <n v="3"/>
    <n v="2"/>
    <n v="40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2 CERO：D (対象年齢：17歳以上) 中古■□001956"/>
    <m/>
    <x v="1"/>
    <n v="1000"/>
    <n v="3"/>
    <n v="2"/>
    <n v="2200"/>
    <m/>
    <m/>
    <m/>
    <m/>
    <m/>
    <m/>
    <m/>
    <m/>
    <m/>
    <m/>
    <m/>
    <m/>
    <m/>
    <n v="0"/>
    <s v="2020/8"/>
    <s v=""/>
    <x v="1"/>
  </r>
  <r>
    <d v="2020-08-15T00:00:00"/>
    <s v="■PS4 BIOHAZARD バイオハザード RE：3 CERO：D (対象年齢：17歳以上) 中古■□002019"/>
    <m/>
    <x v="1"/>
    <n v="2000"/>
    <n v="3"/>
    <n v="2"/>
    <n v="3200"/>
    <m/>
    <m/>
    <m/>
    <m/>
    <m/>
    <m/>
    <m/>
    <m/>
    <m/>
    <m/>
    <m/>
    <m/>
    <m/>
    <n v="0"/>
    <s v="2020/8"/>
    <s v=""/>
    <x v="1"/>
  </r>
  <r>
    <m/>
    <s v="■訳あり　パイオニア PIONEER STEREO AMPLIFIER SA-8800Ⅱ ステレオプリメインアンプ 中古■□001936"/>
    <m/>
    <x v="0"/>
    <n v="2000"/>
    <n v="3"/>
    <n v="2"/>
    <n v="15800"/>
    <m/>
    <m/>
    <m/>
    <m/>
    <m/>
    <m/>
    <m/>
    <m/>
    <m/>
    <m/>
    <m/>
    <m/>
    <m/>
    <n v="0"/>
    <s v=""/>
    <s v=""/>
    <x v="1"/>
  </r>
  <r>
    <m/>
    <s v="■未使用　WEDG　WOOD　フロレンティーン　ターコイズ　オクタゴナルディッシュ　プレート　食器■□001949"/>
    <m/>
    <x v="7"/>
    <m/>
    <n v="3"/>
    <n v="2"/>
    <n v="7300"/>
    <m/>
    <m/>
    <m/>
    <m/>
    <m/>
    <m/>
    <m/>
    <m/>
    <m/>
    <m/>
    <m/>
    <m/>
    <m/>
    <n v="0"/>
    <s v=""/>
    <s v=""/>
    <x v="1"/>
  </r>
  <r>
    <m/>
    <m/>
    <m/>
    <x v="15"/>
    <m/>
    <m/>
    <m/>
    <m/>
    <m/>
    <m/>
    <m/>
    <m/>
    <m/>
    <m/>
    <m/>
    <m/>
    <m/>
    <m/>
    <m/>
    <m/>
    <m/>
    <m/>
    <m/>
    <m/>
    <x v="2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6">
  <r>
    <m/>
    <s v="管理用"/>
    <m/>
    <x v="0"/>
    <m/>
    <m/>
    <m/>
    <m/>
    <m/>
    <m/>
    <m/>
    <m/>
    <m/>
    <m/>
    <m/>
    <m/>
    <m/>
    <m/>
    <m/>
    <s v="簡単決済"/>
    <m/>
    <n v="0"/>
    <s v=""/>
    <s v=""/>
    <s v=""/>
    <x v="0"/>
    <m/>
    <m/>
  </r>
  <r>
    <m/>
    <s v="管理用"/>
    <m/>
    <x v="1"/>
    <m/>
    <m/>
    <m/>
    <m/>
    <m/>
    <m/>
    <m/>
    <m/>
    <m/>
    <m/>
    <m/>
    <m/>
    <m/>
    <m/>
    <m/>
    <s v="銀行振込"/>
    <m/>
    <n v="0"/>
    <s v=""/>
    <s v=""/>
    <s v=""/>
    <x v="0"/>
    <m/>
    <m/>
  </r>
  <r>
    <m/>
    <s v="管理用"/>
    <m/>
    <x v="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6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7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8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9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0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1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2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3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4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m/>
    <s v="管理用"/>
    <m/>
    <x v="15"/>
    <m/>
    <m/>
    <m/>
    <m/>
    <m/>
    <m/>
    <m/>
    <m/>
    <m/>
    <m/>
    <m/>
    <m/>
    <m/>
    <m/>
    <m/>
    <m/>
    <m/>
    <n v="0"/>
    <s v=""/>
    <s v=""/>
    <s v=""/>
    <x v="0"/>
    <m/>
    <m/>
  </r>
  <r>
    <d v="2019-01-01T00:00:00"/>
    <s v="■Steiff シュタイフ テディベア  クリーム 50㎝ 013492■004090"/>
    <m/>
    <x v="2"/>
    <m/>
    <n v="3"/>
    <n v="2"/>
    <n v="11000"/>
    <m/>
    <m/>
    <m/>
    <m/>
    <m/>
    <m/>
    <m/>
    <m/>
    <m/>
    <m/>
    <m/>
    <m/>
    <m/>
    <n v="0"/>
    <s v="2019/1"/>
    <s v=""/>
    <s v=""/>
    <x v="0"/>
    <m/>
    <m/>
  </r>
  <r>
    <d v="2019-01-01T00:00:00"/>
    <s v="■ Silicon Power SSD/128GB E20■"/>
    <m/>
    <x v="1"/>
    <n v="3000"/>
    <n v="3"/>
    <n v="2"/>
    <n v="20000"/>
    <n v="6000"/>
    <n v="3000"/>
    <m/>
    <m/>
    <m/>
    <m/>
    <m/>
    <m/>
    <m/>
    <m/>
    <m/>
    <m/>
    <m/>
    <n v="0"/>
    <s v="2019/1"/>
    <s v=""/>
    <s v=""/>
    <x v="0"/>
    <m/>
    <m/>
  </r>
  <r>
    <d v="2019-01-01T00:00:00"/>
    <s v="■ Adobe CS3 Windows パッケージ版 セット ■"/>
    <m/>
    <x v="1"/>
    <m/>
    <n v="3"/>
    <n v="2"/>
    <n v="26000"/>
    <m/>
    <m/>
    <m/>
    <m/>
    <m/>
    <m/>
    <m/>
    <m/>
    <m/>
    <m/>
    <m/>
    <m/>
    <m/>
    <n v="0"/>
    <s v="2019/1"/>
    <s v=""/>
    <s v=""/>
    <x v="0"/>
    <m/>
    <m/>
  </r>
  <r>
    <d v="2019-01-01T00:00:00"/>
    <s v="SCOTT スコット フレーム レーシングモデル　サイズ515 ロードバイク　000461"/>
    <m/>
    <x v="6"/>
    <m/>
    <n v="3"/>
    <n v="2"/>
    <n v="50000"/>
    <n v="47000"/>
    <m/>
    <m/>
    <m/>
    <m/>
    <m/>
    <m/>
    <m/>
    <m/>
    <m/>
    <m/>
    <m/>
    <m/>
    <n v="0"/>
    <s v="2019/1"/>
    <s v=""/>
    <s v=""/>
    <x v="0"/>
    <m/>
    <m/>
  </r>
  <r>
    <d v="2019-04-05T00:00:00"/>
    <s v="■未使用 PUMA サッカー スパイク EVOSPEED26.5㎝■"/>
    <m/>
    <x v="6"/>
    <n v="2700"/>
    <n v="3"/>
    <n v="3"/>
    <n v="6500"/>
    <n v="4000"/>
    <m/>
    <m/>
    <m/>
    <m/>
    <m/>
    <m/>
    <m/>
    <m/>
    <m/>
    <m/>
    <m/>
    <m/>
    <n v="0"/>
    <s v="2019/4"/>
    <s v=""/>
    <s v=""/>
    <x v="0"/>
    <m/>
    <m/>
  </r>
  <r>
    <d v="2019-04-12T00:00:00"/>
    <s v="■SUPREAM シュプリーム メンズ ワークシャツ Mサイズ 17AW Gonz Ramm■"/>
    <m/>
    <x v="11"/>
    <n v="8000"/>
    <n v="3"/>
    <n v="3"/>
    <n v="16000"/>
    <n v="15000"/>
    <n v="14000"/>
    <m/>
    <m/>
    <m/>
    <m/>
    <m/>
    <m/>
    <m/>
    <m/>
    <m/>
    <m/>
    <m/>
    <n v="0"/>
    <s v="2019/4"/>
    <s v=""/>
    <s v=""/>
    <x v="0"/>
    <m/>
    <m/>
  </r>
  <r>
    <d v="2019-04-12T00:00:00"/>
    <s v="■ PUNYUS プニュズ スカジャン レディース サイズ 4 ネイビー×ホワイト■"/>
    <m/>
    <x v="11"/>
    <n v="5000"/>
    <n v="3"/>
    <n v="3"/>
    <n v="7000"/>
    <n v="6000"/>
    <m/>
    <m/>
    <m/>
    <m/>
    <m/>
    <m/>
    <m/>
    <m/>
    <m/>
    <m/>
    <m/>
    <m/>
    <n v="0"/>
    <s v="2019/4"/>
    <s v=""/>
    <s v=""/>
    <x v="0"/>
    <m/>
    <m/>
  </r>
  <r>
    <d v="2019-06-03T00:00:00"/>
    <s v="■シルバーカー イージーカー 710 ミドルタイプ 幸和製作所 ネイビー チェック■"/>
    <m/>
    <x v="13"/>
    <n v="1000"/>
    <n v="3"/>
    <n v="3"/>
    <n v="4500"/>
    <m/>
    <m/>
    <m/>
    <m/>
    <m/>
    <m/>
    <m/>
    <m/>
    <m/>
    <m/>
    <m/>
    <m/>
    <m/>
    <n v="0"/>
    <s v="2019/6"/>
    <s v=""/>
    <s v=""/>
    <x v="0"/>
    <m/>
    <m/>
  </r>
  <r>
    <d v="2019-06-07T00:00:00"/>
    <s v="■南部 急須鉄瓶 平型アラレ 1.0L■"/>
    <m/>
    <x v="12"/>
    <m/>
    <n v="3"/>
    <n v="2"/>
    <n v="12000"/>
    <n v="10000"/>
    <m/>
    <m/>
    <m/>
    <m/>
    <m/>
    <m/>
    <m/>
    <m/>
    <m/>
    <m/>
    <m/>
    <m/>
    <n v="0"/>
    <s v="2019/6"/>
    <s v=""/>
    <s v=""/>
    <x v="0"/>
    <m/>
    <m/>
  </r>
  <r>
    <d v="2019-06-13T00:00:00"/>
    <s v="■新品 COMME Des GARCONS SHIRT 長袖シャツ メンズ Mサイズ ブラウン系■"/>
    <m/>
    <x v="11"/>
    <n v="3000"/>
    <n v="3"/>
    <n v="3"/>
    <n v="12000"/>
    <n v="11000"/>
    <n v="7000"/>
    <m/>
    <m/>
    <m/>
    <m/>
    <m/>
    <m/>
    <m/>
    <m/>
    <m/>
    <m/>
    <m/>
    <n v="0"/>
    <s v="2019/6"/>
    <s v=""/>
    <s v=""/>
    <x v="0"/>
    <m/>
    <m/>
  </r>
  <r>
    <d v="2019-06-24T00:00:00"/>
    <s v="■刀 法橋来金道■"/>
    <m/>
    <x v="12"/>
    <n v="55000"/>
    <n v="3"/>
    <n v="2"/>
    <n v="110000"/>
    <n v="100000"/>
    <m/>
    <m/>
    <m/>
    <m/>
    <m/>
    <m/>
    <m/>
    <m/>
    <m/>
    <m/>
    <m/>
    <m/>
    <n v="0"/>
    <s v="2019/6"/>
    <s v=""/>
    <s v=""/>
    <x v="0"/>
    <m/>
    <m/>
  </r>
  <r>
    <d v="2019-07-07T00:00:00"/>
    <s v="■ELSONIC 49型 4K LCDTV ECS-TV49R■"/>
    <m/>
    <x v="1"/>
    <m/>
    <n v="3"/>
    <n v="2"/>
    <n v="33000"/>
    <n v="31500"/>
    <m/>
    <m/>
    <m/>
    <m/>
    <m/>
    <m/>
    <m/>
    <m/>
    <m/>
    <m/>
    <m/>
    <m/>
    <n v="0"/>
    <s v="2019/7"/>
    <s v=""/>
    <s v=""/>
    <x v="0"/>
    <m/>
    <m/>
  </r>
  <r>
    <d v="2019-07-13T00:00:00"/>
    <s v="■RADIO FLYER ラジフライヤー ミニミニ三輪車 モデル＃905■004066"/>
    <s v="店売り"/>
    <x v="2"/>
    <n v="1000"/>
    <m/>
    <n v="3"/>
    <n v="5500"/>
    <n v="5000"/>
    <n v="4000"/>
    <m/>
    <m/>
    <m/>
    <m/>
    <m/>
    <m/>
    <m/>
    <m/>
    <m/>
    <m/>
    <m/>
    <n v="0"/>
    <s v="2019/7"/>
    <s v=""/>
    <s v=""/>
    <x v="0"/>
    <m/>
    <m/>
  </r>
  <r>
    <d v="2019-08-05T00:00:00"/>
    <s v="■PS4 ソフト モンスターハンター:ワールド 攻略ハンドブック同梱版 送料無料■"/>
    <m/>
    <x v="2"/>
    <n v="1300"/>
    <n v="3"/>
    <n v="2"/>
    <n v="4000"/>
    <n v="3500"/>
    <n v="3100"/>
    <m/>
    <m/>
    <m/>
    <m/>
    <m/>
    <m/>
    <m/>
    <m/>
    <m/>
    <m/>
    <m/>
    <n v="0"/>
    <s v="2019/8"/>
    <s v=""/>
    <s v=""/>
    <x v="0"/>
    <m/>
    <m/>
  </r>
  <r>
    <d v="2019-08-05T00:00:00"/>
    <s v="■PS4 ソフト ウイニングイレブン 2019 送料無料■"/>
    <m/>
    <x v="2"/>
    <n v="1500"/>
    <n v="3"/>
    <n v="2"/>
    <n v="2700"/>
    <n v="2500"/>
    <n v="2100"/>
    <m/>
    <m/>
    <m/>
    <m/>
    <m/>
    <m/>
    <m/>
    <m/>
    <m/>
    <m/>
    <m/>
    <n v="0"/>
    <s v="2019/8"/>
    <s v=""/>
    <s v=""/>
    <x v="0"/>
    <m/>
    <m/>
  </r>
  <r>
    <d v="2019-08-30T00:00:00"/>
    <s v="■HUNTING WORLD ハンティングワールド 腕時計 HW-006■"/>
    <m/>
    <x v="3"/>
    <n v="7700"/>
    <n v="3"/>
    <n v="2"/>
    <n v="17000"/>
    <n v="15000"/>
    <n v="12000"/>
    <m/>
    <m/>
    <m/>
    <m/>
    <m/>
    <m/>
    <m/>
    <m/>
    <m/>
    <m/>
    <m/>
    <n v="0"/>
    <s v="2019/8"/>
    <s v=""/>
    <s v=""/>
    <x v="0"/>
    <m/>
    <m/>
  </r>
  <r>
    <d v="2019-09-12T00:00:00"/>
    <s v="■コンパクトでスタイリッシュな防災セット　　THE SECOND　AID（ザ　セカンド　エイド）未使用品■"/>
    <m/>
    <x v="7"/>
    <n v="800"/>
    <n v="3"/>
    <n v="2"/>
    <n v="5000"/>
    <m/>
    <m/>
    <m/>
    <m/>
    <m/>
    <m/>
    <m/>
    <m/>
    <m/>
    <m/>
    <m/>
    <m/>
    <m/>
    <n v="0"/>
    <s v="2019/9"/>
    <s v=""/>
    <s v=""/>
    <x v="0"/>
    <m/>
    <m/>
  </r>
  <r>
    <d v="2019-09-14T00:00:00"/>
    <s v="■南部鉄器　IWACHU　急須　50号　45～49ｍｍ　新品未使用■"/>
    <s v="店売り"/>
    <x v="12"/>
    <n v="1000"/>
    <n v="3"/>
    <n v="2"/>
    <n v="7000"/>
    <n v="5000"/>
    <m/>
    <m/>
    <m/>
    <m/>
    <m/>
    <m/>
    <m/>
    <m/>
    <m/>
    <m/>
    <m/>
    <m/>
    <n v="0"/>
    <s v="2019/9"/>
    <s v=""/>
    <s v=""/>
    <x v="0"/>
    <m/>
    <m/>
  </r>
  <r>
    <d v="2019-09-18T00:00:00"/>
    <s v="■TED　MAN　半袖Tシャツ　色：黒系　サイズ：42　USED　送料無料■"/>
    <s v="済"/>
    <x v="11"/>
    <n v="80"/>
    <n v="3"/>
    <n v="2"/>
    <n v="2500"/>
    <m/>
    <m/>
    <m/>
    <m/>
    <m/>
    <m/>
    <m/>
    <n v="2200"/>
    <n v="0"/>
    <d v="2021-04-21T00:00:00"/>
    <d v="2021-03-28T00:00:00"/>
    <s v="簡単決済"/>
    <s v="久保上順治"/>
    <n v="2200"/>
    <s v="2019/9"/>
    <s v="2021/3"/>
    <n v="557"/>
    <x v="1"/>
    <m/>
    <m/>
  </r>
  <r>
    <d v="2019-09-18T00:00:00"/>
    <s v="■TED　MAN　半袖Tシャツ　色：黄系　サイズ：40　USED　送料無料■"/>
    <m/>
    <x v="11"/>
    <n v="80"/>
    <n v="3"/>
    <n v="2"/>
    <n v="2500"/>
    <m/>
    <m/>
    <m/>
    <m/>
    <m/>
    <m/>
    <m/>
    <m/>
    <m/>
    <m/>
    <m/>
    <m/>
    <m/>
    <n v="0"/>
    <s v="2019/9"/>
    <s v=""/>
    <s v=""/>
    <x v="0"/>
    <m/>
    <m/>
  </r>
  <r>
    <d v="2019-09-23T00:00:00"/>
    <s v=" ■マルチバイス　PanaVise　381　フルターン可能　基板・コネクタ、フィギュアの塗装などに便利　使い方自由　新品未使用■004072"/>
    <m/>
    <x v="0"/>
    <m/>
    <n v="3"/>
    <n v="2"/>
    <n v="10000"/>
    <m/>
    <m/>
    <m/>
    <m/>
    <m/>
    <m/>
    <m/>
    <m/>
    <m/>
    <m/>
    <m/>
    <m/>
    <m/>
    <n v="0"/>
    <s v="2019/9"/>
    <s v=""/>
    <s v=""/>
    <x v="0"/>
    <m/>
    <m/>
  </r>
  <r>
    <d v="2019-09-26T00:00:00"/>
    <s v="■アンティーク　オメガ　ジュネーブ　1969年製　手巻き　Cal.48　17石　中古■"/>
    <s v="店売り"/>
    <x v="3"/>
    <n v="10000"/>
    <n v="3"/>
    <n v="2"/>
    <n v="20000"/>
    <m/>
    <m/>
    <m/>
    <m/>
    <m/>
    <m/>
    <m/>
    <m/>
    <m/>
    <m/>
    <m/>
    <m/>
    <m/>
    <n v="0"/>
    <s v="2019/9"/>
    <s v=""/>
    <s v=""/>
    <x v="0"/>
    <m/>
    <m/>
  </r>
  <r>
    <d v="2019-09-29T00:00:00"/>
    <s v="■新品未開封　ワンピース　一番くじ　エドワード・ニューゲート　B賞　スペシャルカラーVer■"/>
    <m/>
    <x v="2"/>
    <m/>
    <n v="3"/>
    <n v="2"/>
    <n v="5500"/>
    <m/>
    <m/>
    <m/>
    <m/>
    <m/>
    <m/>
    <m/>
    <m/>
    <m/>
    <m/>
    <m/>
    <m/>
    <m/>
    <n v="0"/>
    <s v="2019/9"/>
    <s v=""/>
    <s v=""/>
    <x v="0"/>
    <m/>
    <m/>
  </r>
  <r>
    <d v="2019-09-29T00:00:00"/>
    <s v="■エレキベース　Aria Pro II Cardinal Bass 日本製　中古■"/>
    <s v="済"/>
    <x v="8"/>
    <n v="3300"/>
    <n v="3"/>
    <n v="2"/>
    <n v="25000"/>
    <n v="18000"/>
    <m/>
    <m/>
    <m/>
    <m/>
    <m/>
    <m/>
    <n v="22000"/>
    <n v="2000"/>
    <d v="2021-05-21T00:00:00"/>
    <d v="2021-04-06T00:00:00"/>
    <s v="簡単決済"/>
    <s v="吉田誠"/>
    <n v="24000"/>
    <s v="2019/9"/>
    <s v="2021/4"/>
    <n v="555"/>
    <x v="2"/>
    <m/>
    <m/>
  </r>
  <r>
    <d v="2019-10-07T00:00:00"/>
    <s v="■ミッキーマウス　電話機　中古■"/>
    <m/>
    <x v="9"/>
    <n v="500"/>
    <n v="3"/>
    <n v="2"/>
    <n v="8000"/>
    <m/>
    <m/>
    <m/>
    <m/>
    <m/>
    <m/>
    <m/>
    <m/>
    <m/>
    <m/>
    <m/>
    <m/>
    <m/>
    <n v="0"/>
    <s v="2019/10"/>
    <s v=""/>
    <s v=""/>
    <x v="0"/>
    <m/>
    <m/>
  </r>
  <r>
    <d v="2019-10-08T00:00:00"/>
    <s v="■マキタ　充電式　ドライバドリル　DF484DRGXB　黒　18V　新品未使用■"/>
    <m/>
    <x v="0"/>
    <m/>
    <n v="3"/>
    <n v="2"/>
    <n v="38000"/>
    <n v="36000"/>
    <m/>
    <m/>
    <m/>
    <m/>
    <m/>
    <m/>
    <m/>
    <m/>
    <m/>
    <m/>
    <m/>
    <m/>
    <n v="0"/>
    <s v="2019/10"/>
    <s v=""/>
    <s v=""/>
    <x v="0"/>
    <m/>
    <m/>
  </r>
  <r>
    <d v="2019-10-08T00:00:00"/>
    <s v="■YAMAHA　デジタルピアノ 電子ピアノ P-95B　キーボードスタンド　L-85　フッドペダル　中古■"/>
    <m/>
    <x v="8"/>
    <m/>
    <n v="3"/>
    <n v="2"/>
    <n v="20000"/>
    <m/>
    <m/>
    <m/>
    <m/>
    <m/>
    <m/>
    <m/>
    <m/>
    <m/>
    <m/>
    <m/>
    <m/>
    <m/>
    <n v="0"/>
    <s v="2019/10"/>
    <s v=""/>
    <s v=""/>
    <x v="0"/>
    <m/>
    <m/>
  </r>
  <r>
    <d v="2019-10-11T00:00:00"/>
    <s v="■リッチェル　ワンタッチスロープ　5段階伸縮　未使用■"/>
    <s v="済"/>
    <x v="0"/>
    <m/>
    <n v="3"/>
    <n v="2"/>
    <n v="30000"/>
    <n v="27000"/>
    <m/>
    <m/>
    <m/>
    <m/>
    <m/>
    <m/>
    <n v="29700"/>
    <n v="3000"/>
    <d v="2021-05-21T00:00:00"/>
    <d v="2021-04-07T00:00:00"/>
    <s v="簡単決済"/>
    <s v="澤野詠子"/>
    <n v="32700"/>
    <s v="2019/10"/>
    <s v="2021/4"/>
    <n v="544"/>
    <x v="3"/>
    <m/>
    <m/>
  </r>
  <r>
    <d v="2019-10-10T00:00:00"/>
    <s v="■BOSS　ディストーション　DS-1　Made in JAPAN 中古品■"/>
    <m/>
    <x v="8"/>
    <m/>
    <n v="3"/>
    <n v="2"/>
    <n v="4500"/>
    <m/>
    <m/>
    <m/>
    <m/>
    <m/>
    <m/>
    <m/>
    <m/>
    <m/>
    <m/>
    <m/>
    <m/>
    <m/>
    <n v="0"/>
    <s v="2019/10"/>
    <s v=""/>
    <s v=""/>
    <x v="0"/>
    <m/>
    <m/>
  </r>
  <r>
    <d v="2019-10-14T00:00:00"/>
    <s v="■M-AVDIO　BLACK　BOX　ＲＥＬＯＡＤEＤ　エフェクト機能レコーディングインターフェイス　中古■"/>
    <s v="済"/>
    <x v="8"/>
    <n v="800"/>
    <n v="3"/>
    <n v="2"/>
    <n v="5000"/>
    <m/>
    <m/>
    <m/>
    <m/>
    <m/>
    <m/>
    <m/>
    <n v="5500"/>
    <n v="1300"/>
    <d v="2021-03-23T00:00:00"/>
    <d v="2021-02-14T00:00:00"/>
    <s v="簡単決済"/>
    <s v="小林学"/>
    <n v="6800"/>
    <s v="2019/10"/>
    <s v="2021/2"/>
    <n v="489"/>
    <x v="1"/>
    <m/>
    <m/>
  </r>
  <r>
    <d v="2019-10-17T00:00:00"/>
    <s v="■スノーボード板、ブーツ　3点セット　板：VAXPOT/バインディング：不明/ブーツ：RIODELL　144㎝/25.0㎝　未使用■"/>
    <m/>
    <x v="6"/>
    <n v="5000"/>
    <n v="3"/>
    <n v="2"/>
    <n v="13000"/>
    <m/>
    <m/>
    <m/>
    <m/>
    <m/>
    <m/>
    <m/>
    <m/>
    <m/>
    <m/>
    <m/>
    <m/>
    <m/>
    <n v="0"/>
    <s v="2019/10"/>
    <s v=""/>
    <s v=""/>
    <x v="0"/>
    <m/>
    <m/>
  </r>
  <r>
    <d v="2019-10-17T00:00:00"/>
    <s v="■一刀彫　大黒様・恵比寿様　仏像　中古　■"/>
    <m/>
    <x v="12"/>
    <n v="10000"/>
    <n v="3"/>
    <n v="2"/>
    <n v="50000"/>
    <n v="45000"/>
    <n v="40000"/>
    <m/>
    <m/>
    <m/>
    <m/>
    <m/>
    <m/>
    <m/>
    <m/>
    <m/>
    <m/>
    <m/>
    <n v="0"/>
    <s v="2019/10"/>
    <s v=""/>
    <s v=""/>
    <x v="0"/>
    <m/>
    <m/>
  </r>
  <r>
    <d v="2019-10-20T00:00:00"/>
    <s v="■POD　LINE6/ライン6　ペダルセット　おまけ　VOXヘッドフォンアンプLEAD 　中古■"/>
    <s v="済"/>
    <x v="8"/>
    <n v="2500"/>
    <n v="3"/>
    <n v="2"/>
    <n v="10000"/>
    <n v="8000"/>
    <m/>
    <m/>
    <m/>
    <m/>
    <m/>
    <m/>
    <n v="8800"/>
    <n v="1300"/>
    <d v="2021-02-22T00:00:00"/>
    <d v="2021-01-19T00:00:00"/>
    <s v="簡単決済"/>
    <s v="太田賢"/>
    <n v="10100"/>
    <s v="2019/10"/>
    <s v="2021/1"/>
    <n v="457"/>
    <x v="2"/>
    <m/>
    <m/>
  </r>
  <r>
    <d v="2019-10-20T00:00:00"/>
    <s v="■聖母マリア像　木彫り　■"/>
    <s v="済"/>
    <x v="12"/>
    <n v="18356"/>
    <n v="3"/>
    <n v="2"/>
    <n v="20000"/>
    <m/>
    <m/>
    <m/>
    <m/>
    <m/>
    <m/>
    <m/>
    <n v="18040"/>
    <n v="1300"/>
    <d v="2021-01-27T00:00:00"/>
    <d v="2021-01-27T00:00:00"/>
    <s v="銀行振込"/>
    <s v="小南誠一"/>
    <n v="19340"/>
    <s v="2019/10"/>
    <s v="2021/1"/>
    <n v="465"/>
    <x v="3"/>
    <m/>
    <m/>
  </r>
  <r>
    <d v="2019-10-22T00:00:00"/>
    <s v=" ■アイリスオーヤマ　天板付き　トイハウスラック　TTHR-39　未使用■"/>
    <m/>
    <x v="4"/>
    <n v="1650"/>
    <n v="2"/>
    <n v="5"/>
    <n v="3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日本刀 無銘 67.7ｃｍ 刀剣 ■□000557"/>
    <m/>
    <x v="12"/>
    <n v="55000"/>
    <n v="3"/>
    <n v="2"/>
    <n v="158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刀　法橋来　金道　中古■"/>
    <m/>
    <x v="12"/>
    <n v="55000"/>
    <n v="3"/>
    <n v="2"/>
    <n v="110000"/>
    <m/>
    <m/>
    <m/>
    <m/>
    <m/>
    <m/>
    <m/>
    <m/>
    <m/>
    <m/>
    <m/>
    <m/>
    <m/>
    <n v="0"/>
    <s v="2019/10"/>
    <s v=""/>
    <s v=""/>
    <x v="0"/>
    <m/>
    <m/>
  </r>
  <r>
    <d v="2019-10-25T00:00:00"/>
    <s v="■ジャンク　レーザー墨出し器　タジマ　ZEROS-KJC　※精度未確認　通電確認済　中古■001558"/>
    <m/>
    <x v="0"/>
    <n v="63000"/>
    <n v="2"/>
    <n v="3"/>
    <n v="64000"/>
    <n v="60000"/>
    <m/>
    <m/>
    <m/>
    <m/>
    <m/>
    <m/>
    <m/>
    <m/>
    <m/>
    <m/>
    <m/>
    <m/>
    <n v="0"/>
    <s v="2019/10"/>
    <s v=""/>
    <s v=""/>
    <x v="0"/>
    <m/>
    <m/>
  </r>
  <r>
    <d v="2019-10-25T00:00:00"/>
    <s v="■シマノ　COLT　SNIPER　S1000M　コルトスナイパー　中古■"/>
    <m/>
    <x v="6"/>
    <m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美容室用　チェア　1脚　中古■"/>
    <m/>
    <x v="5"/>
    <n v="5000"/>
    <n v="3"/>
    <n v="2"/>
    <n v="15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アンティーク　手作り風　デスク　中古■"/>
    <s v="済"/>
    <x v="4"/>
    <n v="4000"/>
    <n v="3"/>
    <n v="2"/>
    <n v="13000"/>
    <m/>
    <m/>
    <m/>
    <m/>
    <m/>
    <m/>
    <m/>
    <n v="11000"/>
    <n v="4510"/>
    <d v="2021-03-23T00:00:00"/>
    <d v="2021-02-15T00:00:00"/>
    <s v="簡単決済"/>
    <s v="良知正浩"/>
    <n v="15510"/>
    <s v="2019/10"/>
    <s v="2021/2"/>
    <n v="477"/>
    <x v="4"/>
    <m/>
    <m/>
  </r>
  <r>
    <d v="2019-10-27T00:00:00"/>
    <s v="■座椅子　4脚セット　緑色　中古■"/>
    <m/>
    <x v="4"/>
    <n v="0"/>
    <n v="3"/>
    <n v="2"/>
    <n v="4000"/>
    <m/>
    <m/>
    <m/>
    <m/>
    <m/>
    <m/>
    <m/>
    <m/>
    <m/>
    <m/>
    <m/>
    <m/>
    <m/>
    <n v="0"/>
    <s v="2019/10"/>
    <s v=""/>
    <s v=""/>
    <x v="0"/>
    <m/>
    <m/>
  </r>
  <r>
    <d v="2019-10-27T00:00:00"/>
    <s v="■中古　スウェード　革ジャン　schott　ショット■"/>
    <m/>
    <x v="11"/>
    <n v="1000"/>
    <n v="2"/>
    <n v="3"/>
    <n v="7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INNO　UK730　デュアルアングル　ウィンターキャリア　中古品■"/>
    <m/>
    <x v="6"/>
    <n v="1500"/>
    <n v="2"/>
    <n v="3"/>
    <n v="8000"/>
    <m/>
    <m/>
    <m/>
    <m/>
    <m/>
    <m/>
    <m/>
    <m/>
    <m/>
    <m/>
    <m/>
    <m/>
    <m/>
    <n v="0"/>
    <s v="2019/10"/>
    <s v=""/>
    <s v=""/>
    <x v="0"/>
    <m/>
    <m/>
  </r>
  <r>
    <d v="2019-10-29T00:00:00"/>
    <s v="■ドライバー　ヘッド　MD390 　シャフト　Diamana　63×5ｃｔ　Flex-s　中古■004100"/>
    <m/>
    <x v="6"/>
    <n v="2500"/>
    <n v="2"/>
    <n v="3"/>
    <n v="9000"/>
    <n v="8000"/>
    <m/>
    <m/>
    <m/>
    <m/>
    <m/>
    <m/>
    <m/>
    <m/>
    <m/>
    <m/>
    <m/>
    <m/>
    <n v="0"/>
    <s v="2019/10"/>
    <s v=""/>
    <s v=""/>
    <x v="0"/>
    <m/>
    <m/>
  </r>
  <r>
    <d v="2019-10-30T00:00:00"/>
    <s v="■INVICTA　メンズ　アウター　中古■"/>
    <m/>
    <x v="11"/>
    <n v="8000"/>
    <n v="2"/>
    <n v="3"/>
    <n v="12000"/>
    <m/>
    <m/>
    <m/>
    <m/>
    <m/>
    <m/>
    <m/>
    <m/>
    <m/>
    <m/>
    <m/>
    <m/>
    <m/>
    <n v="0"/>
    <s v="2019/10"/>
    <s v=""/>
    <s v=""/>
    <x v="0"/>
    <m/>
    <m/>
  </r>
  <r>
    <d v="2019-10-30T00:00:00"/>
    <s v="■AVIREX　アヴィレックス　ヴィンテージ　B-3　中古■"/>
    <m/>
    <x v="11"/>
    <n v="0"/>
    <n v="2"/>
    <n v="3"/>
    <n v="23000"/>
    <n v="20000"/>
    <m/>
    <m/>
    <m/>
    <m/>
    <m/>
    <m/>
    <m/>
    <m/>
    <m/>
    <m/>
    <m/>
    <m/>
    <n v="0"/>
    <s v="2019/10"/>
    <s v=""/>
    <s v=""/>
    <x v="0"/>
    <m/>
    <m/>
  </r>
  <r>
    <d v="2019-10-31T00:00:00"/>
    <s v="■日立　IH炊飯ジャー　RZ-A10KSM　5.5合　2019年製　中古■"/>
    <s v="店売り"/>
    <x v="1"/>
    <n v="5000"/>
    <n v="2"/>
    <n v="3"/>
    <n v="10000"/>
    <m/>
    <m/>
    <m/>
    <m/>
    <m/>
    <m/>
    <m/>
    <m/>
    <m/>
    <m/>
    <m/>
    <m/>
    <m/>
    <n v="0"/>
    <s v="2019/10"/>
    <s v=""/>
    <s v=""/>
    <x v="0"/>
    <m/>
    <m/>
  </r>
  <r>
    <d v="2019-12-01T00:00:00"/>
    <s v="■Wライダースジャケット My way man マイウェイマン 黒 サイズ36 中古■"/>
    <m/>
    <x v="11"/>
    <n v="5000"/>
    <n v="2"/>
    <n v="3"/>
    <n v="35000"/>
    <n v="30000"/>
    <n v="25000"/>
    <m/>
    <m/>
    <m/>
    <m/>
    <m/>
    <m/>
    <m/>
    <m/>
    <m/>
    <m/>
    <m/>
    <n v="0"/>
    <s v="2019/12"/>
    <s v=""/>
    <s v=""/>
    <x v="0"/>
    <m/>
    <m/>
  </r>
  <r>
    <d v="2019-11-03T00:00:00"/>
    <s v="■茶釜 鉄製 詳細不明　レトロ　アンティーク■"/>
    <m/>
    <x v="12"/>
    <n v="4000"/>
    <n v="3"/>
    <n v="2"/>
    <n v="24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組立 TAMIYA ロータス スーパー７シリーズⅡ 1/24 スポーツカーシリーズNO.46 タミヤ■004078"/>
    <m/>
    <x v="2"/>
    <n v="0"/>
    <n v="2"/>
    <n v="3"/>
    <n v="3000"/>
    <n v="3500"/>
    <m/>
    <m/>
    <m/>
    <m/>
    <m/>
    <m/>
    <m/>
    <m/>
    <m/>
    <m/>
    <m/>
    <m/>
    <n v="0"/>
    <s v="2019/11"/>
    <s v=""/>
    <s v=""/>
    <x v="0"/>
    <m/>
    <m/>
  </r>
  <r>
    <d v="2019-11-02T00:00:00"/>
    <s v="■未使用 ネスカフェ ドルチェグスト NDG250-WR■"/>
    <s v="取り下げ"/>
    <x v="1"/>
    <n v="1000"/>
    <n v="2"/>
    <n v="3"/>
    <n v="3800"/>
    <m/>
    <m/>
    <m/>
    <m/>
    <m/>
    <m/>
    <m/>
    <m/>
    <m/>
    <m/>
    <m/>
    <m/>
    <m/>
    <n v="0"/>
    <s v="2019/11"/>
    <s v=""/>
    <s v=""/>
    <x v="0"/>
    <m/>
    <m/>
  </r>
  <r>
    <d v="2019-11-01T00:00:00"/>
    <s v="■未開封 アイリスオーヤマ IRIS OHYAMA IHクッキングヒーター IHC-S225-B ＆ IHクッキングヒーター用設置スタンド SSIH-54 ブラック セット■"/>
    <m/>
    <x v="1"/>
    <n v="0"/>
    <n v="2"/>
    <n v="3"/>
    <n v="25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フィルムカメラ　CANON　キャノン　AE-1　黒　レンズ　SL-1A　COSINA　28-135ｍｍ　天体望遠鏡用カメラアダプタ　ジャンク■"/>
    <m/>
    <x v="9"/>
    <n v="5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3T00:00:00"/>
    <s v="■エフェクター　3点　MICRO　METAL　MUFF　JOYO　デジタルディレイ　JF-08　Donner　イコライザー　ギター用　中古■"/>
    <m/>
    <x v="8"/>
    <n v="600"/>
    <n v="2"/>
    <n v="3"/>
    <n v="9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カリモク Direttore ダイニングテーブル 5点セット 中古■"/>
    <m/>
    <x v="4"/>
    <n v="1500"/>
    <n v="3"/>
    <n v="2"/>
    <n v="2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ARIA　アリア　アコースティックギター　ADW-300　ハードケース・ストラップ・コード入門冊子付き　中古■000419"/>
    <s v="済"/>
    <x v="8"/>
    <n v="2500"/>
    <n v="3"/>
    <n v="2"/>
    <n v="15000"/>
    <m/>
    <m/>
    <m/>
    <m/>
    <m/>
    <m/>
    <m/>
    <n v="11000"/>
    <n v="2000"/>
    <d v="2021-04-21T00:00:00"/>
    <d v="2021-03-31T00:00:00"/>
    <s v="簡単決済"/>
    <s v="小林礼明"/>
    <n v="13000"/>
    <s v="2019/11"/>
    <s v="2021/3"/>
    <n v="512"/>
    <x v="3"/>
    <m/>
    <m/>
  </r>
  <r>
    <d v="2019-11-05T00:00:00"/>
    <s v="■Morris　モーリス　アコースティックギター　AW-20　ハードケース付き　中古■000409"/>
    <m/>
    <x v="8"/>
    <n v="0"/>
    <n v="3"/>
    <n v="2"/>
    <n v="10000"/>
    <m/>
    <m/>
    <m/>
    <m/>
    <m/>
    <m/>
    <m/>
    <m/>
    <m/>
    <m/>
    <m/>
    <m/>
    <m/>
    <n v="0"/>
    <s v="2019/11"/>
    <s v=""/>
    <s v=""/>
    <x v="0"/>
    <m/>
    <m/>
  </r>
  <r>
    <d v="2019-11-05T00:00:00"/>
    <s v="■ＭＩＴＳＵＢＩＳＨＩ　三菱ハンドドライヤー　ジェットタオル　ヒーターユニット　JP-210HU2-H　200V　2011年式　未使用■"/>
    <m/>
    <x v="5"/>
    <n v="0"/>
    <n v="3"/>
    <n v="2"/>
    <n v="18500"/>
    <n v="15000"/>
    <n v="12000"/>
    <m/>
    <m/>
    <m/>
    <m/>
    <m/>
    <m/>
    <m/>
    <m/>
    <m/>
    <m/>
    <m/>
    <n v="0"/>
    <s v="2019/11"/>
    <s v=""/>
    <s v=""/>
    <x v="0"/>
    <m/>
    <m/>
  </r>
  <r>
    <d v="2019-11-06T00:00:00"/>
    <s v="■LUGGAGELABEL　ラゲッジレーベル　ガーメントバッグ　スーツ持ち運び　黒　中古■"/>
    <m/>
    <x v="3"/>
    <n v="22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07T00:00:00"/>
    <s v="■達磨大師　置物　中古■"/>
    <m/>
    <x v="2"/>
    <n v="1800"/>
    <n v="2"/>
    <n v="3"/>
    <n v="20000"/>
    <n v="15000"/>
    <m/>
    <m/>
    <m/>
    <m/>
    <m/>
    <m/>
    <m/>
    <m/>
    <m/>
    <m/>
    <m/>
    <m/>
    <n v="0"/>
    <s v="2019/11"/>
    <s v=""/>
    <s v=""/>
    <x v="0"/>
    <m/>
    <m/>
  </r>
  <r>
    <d v="2019-11-08T00:00:00"/>
    <s v="■煙管　キセル　時代　小道具　骨董　中古■"/>
    <m/>
    <x v="12"/>
    <n v="0"/>
    <n v="2"/>
    <n v="3"/>
    <n v="13000"/>
    <n v="11000"/>
    <m/>
    <m/>
    <m/>
    <m/>
    <m/>
    <m/>
    <m/>
    <m/>
    <m/>
    <m/>
    <m/>
    <m/>
    <n v="0"/>
    <s v="2019/11"/>
    <s v=""/>
    <s v=""/>
    <x v="0"/>
    <m/>
    <m/>
  </r>
  <r>
    <d v="2019-11-07T00:00:00"/>
    <s v="■天体望遠鏡　ビクセン　Vixen　HALLEY R-1000　ジャンク品　引き取り又は運送会社手配願います■"/>
    <m/>
    <x v="9"/>
    <m/>
    <n v="2"/>
    <n v="3"/>
    <n v="9000"/>
    <n v="7000"/>
    <m/>
    <m/>
    <m/>
    <m/>
    <m/>
    <m/>
    <m/>
    <m/>
    <m/>
    <m/>
    <m/>
    <m/>
    <n v="0"/>
    <s v="2019/11"/>
    <s v=""/>
    <s v=""/>
    <x v="0"/>
    <m/>
    <m/>
  </r>
  <r>
    <d v="2019-11-09T00:00:00"/>
    <s v="■ワンピース　一番くじ　ルフィ＆レイリー　新時代幕開け編　ラストワン賞　中古■"/>
    <m/>
    <x v="2"/>
    <n v="0"/>
    <n v="2"/>
    <n v="3"/>
    <n v="3000"/>
    <m/>
    <m/>
    <m/>
    <m/>
    <m/>
    <m/>
    <m/>
    <m/>
    <m/>
    <m/>
    <m/>
    <m/>
    <m/>
    <n v="0"/>
    <s v="2019/11"/>
    <s v=""/>
    <s v=""/>
    <x v="0"/>
    <m/>
    <m/>
  </r>
  <r>
    <d v="2019-11-09T00:00:00"/>
    <s v="■ソフトテニス　軟式テニス　ラケット　mizuno　ミズノ　DI-T100　中古■"/>
    <m/>
    <x v="6"/>
    <n v="2000"/>
    <n v="2"/>
    <n v="3"/>
    <n v="8000"/>
    <n v="6500"/>
    <m/>
    <m/>
    <m/>
    <m/>
    <m/>
    <m/>
    <m/>
    <m/>
    <m/>
    <m/>
    <m/>
    <m/>
    <n v="0"/>
    <s v="2019/11"/>
    <s v=""/>
    <s v=""/>
    <x v="0"/>
    <m/>
    <m/>
  </r>
  <r>
    <d v="2019-11-09T00:00:00"/>
    <s v="■炊飯器　炊飯ジャー　パロマ　PR-4200S-1　2升炊き　業務用　店舗用　中古■"/>
    <m/>
    <x v="5"/>
    <n v="55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11T00:00:00"/>
    <s v="■Baico　Rosso　バイコ、ロッソ　コラボ　バイク用ヘルメット　レディースフリーサイズ　グレーブルー　未使用■"/>
    <s v="店売り"/>
    <x v="14"/>
    <n v="2500"/>
    <n v="3"/>
    <n v="2"/>
    <n v="8000"/>
    <m/>
    <m/>
    <m/>
    <m/>
    <m/>
    <m/>
    <m/>
    <m/>
    <m/>
    <m/>
    <m/>
    <m/>
    <m/>
    <n v="0"/>
    <s v="2019/11"/>
    <s v=""/>
    <s v=""/>
    <x v="0"/>
    <m/>
    <m/>
  </r>
  <r>
    <d v="2019-11-13T00:00:00"/>
    <s v="■OLYMPUS　オリンパス　ミラーレス一眼カメラ　PEN　mini　E-PM2　ダブルズームキット　2012年式　中古■_x000a_"/>
    <s v="済"/>
    <x v="9"/>
    <n v="8000"/>
    <n v="3"/>
    <n v="2"/>
    <n v="28000"/>
    <n v="25000"/>
    <n v="18000"/>
    <m/>
    <m/>
    <m/>
    <m/>
    <m/>
    <n v="16500"/>
    <n v="0"/>
    <d v="2021-03-23T00:00:00"/>
    <d v="2021-02-28T00:00:00"/>
    <s v="簡単決済"/>
    <s v="山本敏晴"/>
    <n v="16500"/>
    <s v="2019/11"/>
    <s v="2021/2"/>
    <n v="473"/>
    <x v="1"/>
    <m/>
    <m/>
  </r>
  <r>
    <d v="2019-11-13T00:00:00"/>
    <s v="■送料無料 IHクッキングヒーター アイリスオーヤマ IHコンロ 卓上コンロ IHK-T32-B 2017年製 中古■"/>
    <m/>
    <x v="1"/>
    <n v="1500"/>
    <n v="2"/>
    <n v="3"/>
    <n v="5000"/>
    <n v="4500"/>
    <n v="4900"/>
    <m/>
    <m/>
    <m/>
    <m/>
    <m/>
    <m/>
    <n v="0"/>
    <m/>
    <m/>
    <m/>
    <m/>
    <n v="0"/>
    <s v="2019/11"/>
    <s v=""/>
    <s v=""/>
    <x v="0"/>
    <m/>
    <m/>
  </r>
  <r>
    <d v="2019-11-13T00:00:00"/>
    <s v="■渡辺直美　PUNYUS　プニュズ　デニムジャケット　Gジャン　ネイビー　未使用■"/>
    <m/>
    <x v="11"/>
    <n v="3000"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16T00:00:00"/>
    <s v="■未使用　Panasonic　パナソニック　TZ-HR400P　スカパー　プレミアムサービスチューナー■"/>
    <m/>
    <x v="1"/>
    <n v="2000"/>
    <n v="2"/>
    <n v="3"/>
    <n v="1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THRIVE　MD-435　つかみもみマッサージャー　中古■004029"/>
    <m/>
    <x v="13"/>
    <n v="2300"/>
    <n v="3"/>
    <n v="2"/>
    <n v="4200"/>
    <m/>
    <m/>
    <m/>
    <m/>
    <m/>
    <m/>
    <m/>
    <m/>
    <m/>
    <m/>
    <m/>
    <m/>
    <m/>
    <n v="0"/>
    <s v="2019/11"/>
    <s v=""/>
    <s v=""/>
    <x v="0"/>
    <m/>
    <m/>
  </r>
  <r>
    <d v="2019-11-17T00:00:00"/>
    <s v="■LOUIS　VUITTON　ルイヴィトン　長財布　モノグラム　デニム　ジッピー　ウォレット　ビンテージ　廃盤品　中古■"/>
    <m/>
    <x v="3"/>
    <n v="16500"/>
    <n v="3"/>
    <n v="2"/>
    <n v="30000"/>
    <m/>
    <m/>
    <m/>
    <m/>
    <m/>
    <m/>
    <m/>
    <m/>
    <m/>
    <m/>
    <m/>
    <m/>
    <m/>
    <n v="0"/>
    <s v="2019/11"/>
    <s v=""/>
    <s v=""/>
    <x v="0"/>
    <m/>
    <m/>
  </r>
  <r>
    <d v="2019-11-17T00:00:00"/>
    <s v="■トランシーバー　特定小電力　ETH-314L　STANDARD　未使用■"/>
    <m/>
    <x v="6"/>
    <n v="1500"/>
    <n v="3"/>
    <n v="2"/>
    <n v="7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蓋付きビッグハート　ディッシュ1個　ラムカン・ダムール赤1個・オレンジ1個　3点セット　未使用■"/>
    <m/>
    <x v="7"/>
    <n v="8500"/>
    <n v="3"/>
    <n v="2"/>
    <n v="1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お皿　ハート　ディッシュ　2点セット　ピンクエッセンス　未使用■_x000a_"/>
    <m/>
    <x v="7"/>
    <n v="1000"/>
    <n v="3"/>
    <n v="2"/>
    <n v="5000"/>
    <n v="3000"/>
    <m/>
    <m/>
    <m/>
    <m/>
    <m/>
    <m/>
    <m/>
    <m/>
    <m/>
    <m/>
    <m/>
    <m/>
    <n v="0"/>
    <s v="2019/11"/>
    <s v=""/>
    <s v=""/>
    <x v="0"/>
    <m/>
    <m/>
  </r>
  <r>
    <d v="2019-11-20T00:00:00"/>
    <s v="■ル・クルーゼ　ハート型　ランカム　ココット　4点セット　中古■_x000a_"/>
    <m/>
    <x v="7"/>
    <n v="10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Titleist AP2 712 タイトリスト アイアン 6本セット ＃5～＃9 P 中古■"/>
    <m/>
    <x v="6"/>
    <n v="3000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レンタンコンロ 練炭と豆炭付き ホンマ AC-17 未使用■"/>
    <m/>
    <x v="6"/>
    <n v="1000"/>
    <n v="2"/>
    <n v="3"/>
    <n v="5500"/>
    <m/>
    <m/>
    <m/>
    <m/>
    <m/>
    <m/>
    <m/>
    <m/>
    <m/>
    <m/>
    <m/>
    <m/>
    <m/>
    <n v="0"/>
    <s v="2019/11"/>
    <s v=""/>
    <s v=""/>
    <x v="0"/>
    <m/>
    <m/>
  </r>
  <r>
    <d v="2019-11-20T00:00:00"/>
    <s v="■バズリクソンズ　BUZZ RICKSON'S　ツアージャケット　刺繍　BR11698　サイズ40　未使用■"/>
    <s v="取り下げ"/>
    <x v="11"/>
    <n v="10000"/>
    <n v="2"/>
    <n v="3"/>
    <n v="30000"/>
    <n v="25000"/>
    <m/>
    <m/>
    <m/>
    <m/>
    <m/>
    <m/>
    <m/>
    <m/>
    <m/>
    <m/>
    <m/>
    <m/>
    <n v="0"/>
    <s v="2019/11"/>
    <s v=""/>
    <s v=""/>
    <x v="0"/>
    <m/>
    <m/>
  </r>
  <r>
    <d v="2019-11-22T00:00:00"/>
    <s v="■ツーバルブ　混合栓　〔寒〕　三栄　 K11K-LH-13　壁付け2ハンドル　未使用■"/>
    <m/>
    <x v="7"/>
    <n v="2100"/>
    <n v="3"/>
    <n v="2"/>
    <n v="11800"/>
    <n v="8000"/>
    <m/>
    <m/>
    <m/>
    <m/>
    <m/>
    <m/>
    <m/>
    <m/>
    <m/>
    <m/>
    <m/>
    <m/>
    <n v="0"/>
    <s v="2019/11"/>
    <s v=""/>
    <s v=""/>
    <x v="0"/>
    <m/>
    <m/>
  </r>
  <r>
    <d v="2019-11-22T00:00:00"/>
    <s v="■加湿器　超音波式アロマ　raydrop　TH-L38WH　未使用■"/>
    <m/>
    <x v="1"/>
    <n v="1500"/>
    <n v="3"/>
    <n v="2"/>
    <n v="3000"/>
    <m/>
    <m/>
    <m/>
    <m/>
    <m/>
    <m/>
    <m/>
    <m/>
    <m/>
    <m/>
    <m/>
    <m/>
    <m/>
    <n v="0"/>
    <s v="2019/11"/>
    <s v=""/>
    <s v=""/>
    <x v="0"/>
    <m/>
    <m/>
  </r>
  <r>
    <d v="2019-11-22T00:00:00"/>
    <s v="■未使用　ふとんクリーナー　HC-350　エコワン　ケアウィンネオ　UV寝具用掃除機　ベージュ■"/>
    <m/>
    <x v="1"/>
    <n v="3000"/>
    <n v="2"/>
    <n v="3"/>
    <n v="9500"/>
    <m/>
    <m/>
    <m/>
    <m/>
    <m/>
    <m/>
    <m/>
    <m/>
    <m/>
    <m/>
    <m/>
    <m/>
    <m/>
    <n v="0"/>
    <s v="2019/11"/>
    <s v=""/>
    <s v=""/>
    <x v="0"/>
    <m/>
    <m/>
  </r>
  <r>
    <d v="2019-11-22T00:00:00"/>
    <s v="■レッドウィング　REDWING　ベックマンオックスフォード　9042　9D　メンズ■"/>
    <m/>
    <x v="11"/>
    <n v="16124"/>
    <n v="2"/>
    <n v="3"/>
    <n v="20000"/>
    <m/>
    <m/>
    <m/>
    <m/>
    <m/>
    <m/>
    <m/>
    <m/>
    <m/>
    <m/>
    <m/>
    <m/>
    <m/>
    <n v="0"/>
    <s v="2019/11"/>
    <s v=""/>
    <s v=""/>
    <x v="0"/>
    <m/>
    <m/>
  </r>
  <r>
    <d v="2019-11-24T00:00:00"/>
    <s v="■コーヒー碗皿ペアー　ノリタケ　ドット柄　中古■002391"/>
    <m/>
    <x v="7"/>
    <n v="500"/>
    <n v="3"/>
    <n v="2"/>
    <n v="3000"/>
    <n v="2500"/>
    <m/>
    <m/>
    <m/>
    <m/>
    <m/>
    <m/>
    <m/>
    <m/>
    <m/>
    <m/>
    <m/>
    <m/>
    <n v="0"/>
    <s v="2019/11"/>
    <s v=""/>
    <s v=""/>
    <x v="0"/>
    <m/>
    <m/>
  </r>
  <r>
    <d v="2019-11-24T00:00:00"/>
    <s v="■スーパーラインフィルター　LSF　150B　ORION　オリオン　未使用■"/>
    <m/>
    <x v="5"/>
    <m/>
    <n v="3"/>
    <n v="2"/>
    <n v="15000"/>
    <n v="10000"/>
    <m/>
    <m/>
    <m/>
    <m/>
    <m/>
    <m/>
    <m/>
    <m/>
    <m/>
    <m/>
    <m/>
    <m/>
    <n v="0"/>
    <s v="2019/11"/>
    <s v=""/>
    <s v=""/>
    <x v="0"/>
    <m/>
    <m/>
  </r>
  <r>
    <d v="2019-11-26T00:00:00"/>
    <s v="■蛇口　カラー　万能ホーム水栓　KAKUDAI　7060FBP-13　未使用■"/>
    <s v="済"/>
    <x v="7"/>
    <m/>
    <n v="3"/>
    <n v="2"/>
    <n v="4000"/>
    <m/>
    <m/>
    <m/>
    <m/>
    <m/>
    <m/>
    <m/>
    <n v="4400"/>
    <n v="1050"/>
    <d v="2021-04-21T00:00:00"/>
    <d v="2021-03-03T00:00:00"/>
    <s v="簡単決済"/>
    <s v="黒ベコ 松尾英幸"/>
    <n v="5450"/>
    <s v="2019/11"/>
    <s v="2021/3"/>
    <n v="463"/>
    <x v="3"/>
    <m/>
    <m/>
  </r>
  <r>
    <d v="2019-11-24T00:00:00"/>
    <s v="■マウンテンバイク　LTS2　26インチ　フレームサイズ　約470㎜　中古　引き取り歓迎■"/>
    <s v="済"/>
    <x v="6"/>
    <m/>
    <n v="2"/>
    <n v="3"/>
    <n v="70000"/>
    <n v="60000"/>
    <n v="57000"/>
    <m/>
    <m/>
    <m/>
    <m/>
    <m/>
    <n v="62700"/>
    <n v="17875"/>
    <d v="2021-02-22T00:00:00"/>
    <d v="2021-01-19T00:00:00"/>
    <s v="簡単決済"/>
    <s v="高瀬豪"/>
    <n v="80575"/>
    <s v="2019/11"/>
    <s v="2021/1"/>
    <n v="422"/>
    <x v="2"/>
    <m/>
    <m/>
  </r>
  <r>
    <d v="2019-11-24T00:00:00"/>
    <s v="■標準ローラーチェーン　KCM40　240LINKS　加賀工業製 開封未使用品■"/>
    <m/>
    <x v="0"/>
    <m/>
    <n v="2"/>
    <n v="3"/>
    <n v="6000"/>
    <m/>
    <m/>
    <m/>
    <m/>
    <m/>
    <m/>
    <m/>
    <m/>
    <m/>
    <m/>
    <m/>
    <m/>
    <m/>
    <n v="0"/>
    <s v="2019/11"/>
    <s v=""/>
    <s v=""/>
    <x v="0"/>
    <m/>
    <m/>
  </r>
  <r>
    <d v="2019-11-26T00:00:00"/>
    <s v="■エアコンプレッサー　ナカトミ　BCP-38　中古　引き取り又は運送会社の手配をお願いします■"/>
    <m/>
    <x v="0"/>
    <n v="4000"/>
    <n v="2"/>
    <n v="3"/>
    <n v="14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全自動エスプレッソマシン　ＤｅLｏｎｇｈｉ　デロンギ　マグニフィカ　ESAM03110S　中古■_x000a_"/>
    <m/>
    <x v="1"/>
    <n v="8400"/>
    <n v="3"/>
    <n v="2"/>
    <n v="32000"/>
    <m/>
    <m/>
    <m/>
    <m/>
    <m/>
    <m/>
    <m/>
    <m/>
    <m/>
    <m/>
    <m/>
    <m/>
    <m/>
    <n v="0"/>
    <s v="2019/11"/>
    <s v=""/>
    <s v=""/>
    <x v="0"/>
    <m/>
    <m/>
  </r>
  <r>
    <d v="2019-11-30T00:00:00"/>
    <s v="■マイメロディ加湿器　EAK-2061MY　サンリオ　未使用■"/>
    <s v="済"/>
    <x v="1"/>
    <n v="0"/>
    <n v="2"/>
    <n v="3"/>
    <n v="4000"/>
    <m/>
    <m/>
    <m/>
    <m/>
    <m/>
    <m/>
    <m/>
    <n v="4400"/>
    <n v="1500"/>
    <d v="2021-04-21T00:00:00"/>
    <d v="2021-03-29T00:00:00"/>
    <s v="簡単決済"/>
    <s v="浜田新也"/>
    <n v="5900"/>
    <s v="2019/11"/>
    <s v="2021/3"/>
    <n v="485"/>
    <x v="4"/>
    <m/>
    <m/>
  </r>
  <r>
    <d v="2019-12-02T00:00:00"/>
    <s v="■ノーマルタイヤ 4本セット クムホ KUMHO 245/40ZR19 2012年製 アルミホイール SHALLEN シャレン 19X9J■S-000346K"/>
    <m/>
    <x v="14"/>
    <n v="55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トヨタ クルーガー ノーマルタイヤ 4本セット 225/60R17 2013年製 トヨタ純正ホイール■S-000236K"/>
    <m/>
    <x v="14"/>
    <n v="8000"/>
    <n v="2"/>
    <n v="3"/>
    <n v="20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 7JJX17 4本セット ノア等　HONDA CREATIVE STUDIO■S-000360K"/>
    <s v="店売り"/>
    <x v="14"/>
    <n v="400"/>
    <n v="2"/>
    <n v="3"/>
    <n v="798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アルミホイール　4本セット　16インチ　BRIDGESTONE　ポテンザ　アドレナリン　SW005　16x6.5J■"/>
    <m/>
    <x v="14"/>
    <n v="5500"/>
    <n v="2"/>
    <n v="3"/>
    <n v="14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シングルレバー式　混合栓　流し台用取付穴兼用型　KVK　KM5011UTTN　未使用■"/>
    <m/>
    <x v="7"/>
    <n v="0"/>
    <n v="3"/>
    <n v="2"/>
    <n v="21000"/>
    <m/>
    <m/>
    <m/>
    <m/>
    <m/>
    <m/>
    <m/>
    <m/>
    <m/>
    <m/>
    <m/>
    <m/>
    <m/>
    <n v="0"/>
    <s v="2019/12"/>
    <s v=""/>
    <s v=""/>
    <x v="0"/>
    <m/>
    <m/>
  </r>
  <r>
    <d v="2019-12-02T00:00:00"/>
    <s v="■送料無料　KIV　1.25㎜　青　200ｍ　電気機器用　田中電線株式会社　使用品■002004"/>
    <m/>
    <x v="0"/>
    <n v="0"/>
    <n v="3"/>
    <n v="2"/>
    <n v="7000"/>
    <n v="5000"/>
    <m/>
    <m/>
    <m/>
    <m/>
    <m/>
    <m/>
    <m/>
    <m/>
    <m/>
    <m/>
    <m/>
    <m/>
    <n v="0"/>
    <s v="2019/12"/>
    <s v=""/>
    <s v=""/>
    <x v="0"/>
    <m/>
    <m/>
  </r>
  <r>
    <d v="2019-12-03T00:00:00"/>
    <s v="■民芸品　こけし 16体セット　伝統工芸■000385"/>
    <m/>
    <x v="7"/>
    <n v="500"/>
    <n v="3"/>
    <n v="2"/>
    <n v="10000"/>
    <n v="8000"/>
    <m/>
    <m/>
    <m/>
    <m/>
    <m/>
    <m/>
    <m/>
    <m/>
    <m/>
    <m/>
    <m/>
    <m/>
    <n v="0"/>
    <s v="2019/12"/>
    <s v=""/>
    <s v=""/>
    <x v="0"/>
    <m/>
    <m/>
  </r>
  <r>
    <d v="2019-12-12T00:00:00"/>
    <s v="■マッサージベッド マッサージ用 エステ ベッド 家具 引き取り又は運送会社の手配をお願いします■_x000a_"/>
    <m/>
    <x v="4"/>
    <n v="0"/>
    <n v="2"/>
    <n v="3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ドリルビット　ヒルティ　HILTI　TE-YX22/92　800㎜　22Φ　#２９３１７７　中古■"/>
    <m/>
    <x v="0"/>
    <n v="11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カット用鋏　Navi　LB-675　美容師　理容師　中古■"/>
    <m/>
    <x v="5"/>
    <n v="2600"/>
    <n v="3"/>
    <n v="2"/>
    <n v="100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オークリー　サングラス　009206-25　レーダーロック　パス　美品・中古■004160"/>
    <m/>
    <x v="6"/>
    <n v="7000"/>
    <n v="3"/>
    <n v="2"/>
    <n v="17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PSVita　PCHJ-10022　Wi-Fiモデル　プレイステーション　PlayStation　中古■"/>
    <s v="取り下げ"/>
    <x v="2"/>
    <n v="5000"/>
    <n v="2"/>
    <n v="3"/>
    <n v="14500"/>
    <m/>
    <m/>
    <m/>
    <m/>
    <m/>
    <m/>
    <m/>
    <m/>
    <m/>
    <m/>
    <m/>
    <m/>
    <m/>
    <n v="0"/>
    <s v="2019/12"/>
    <s v=""/>
    <s v=""/>
    <x v="0"/>
    <m/>
    <m/>
  </r>
  <r>
    <d v="2019-12-05T00:00:00"/>
    <s v="■ジムニー　純正ホイール　16インチ　4本セット　16x5.5JJ　スズキ■"/>
    <m/>
    <x v="14"/>
    <n v="2000"/>
    <n v="2"/>
    <n v="3"/>
    <n v="27000"/>
    <n v="20000"/>
    <m/>
    <m/>
    <m/>
    <m/>
    <m/>
    <m/>
    <m/>
    <m/>
    <m/>
    <m/>
    <m/>
    <m/>
    <n v="0"/>
    <s v="2019/12"/>
    <s v=""/>
    <s v=""/>
    <x v="0"/>
    <m/>
    <m/>
  </r>
  <r>
    <d v="2019-12-03T00:00:00"/>
    <s v="■PS3　プレイステーション3　SONY　ソニー　CECH-4000B　250G　クラシックホワイト　中古■"/>
    <m/>
    <x v="2"/>
    <n v="1000"/>
    <n v="2"/>
    <n v="3"/>
    <n v="55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バイカー必見　ベルトバックル2点　ハーレーダビッドソン　Ride With the Wind 未使用品■"/>
    <m/>
    <x v="11"/>
    <n v="0"/>
    <n v="2"/>
    <n v="3"/>
    <n v="8000"/>
    <m/>
    <m/>
    <m/>
    <m/>
    <m/>
    <m/>
    <m/>
    <m/>
    <m/>
    <m/>
    <m/>
    <m/>
    <m/>
    <n v="0"/>
    <s v="2019/12"/>
    <s v=""/>
    <s v=""/>
    <x v="0"/>
    <m/>
    <m/>
  </r>
  <r>
    <d v="2019-12-03T00:00:00"/>
    <s v="■マークバイマークジェイコブス　腕時計　レディース　ベージュ　未使用■"/>
    <s v="済"/>
    <x v="3"/>
    <n v="4400"/>
    <n v="2"/>
    <n v="3"/>
    <n v="14000"/>
    <n v="11000"/>
    <m/>
    <m/>
    <m/>
    <m/>
    <m/>
    <m/>
    <n v="8800"/>
    <n v="0"/>
    <d v="2021-05-21T00:00:00"/>
    <d v="2021-04-19T00:00:00"/>
    <s v="簡単決済"/>
    <s v="村上大亮"/>
    <n v="8800"/>
    <s v="2019/12"/>
    <s v="2021/4"/>
    <n v="503"/>
    <x v="4"/>
    <m/>
    <m/>
  </r>
  <r>
    <d v="2019-12-05T00:00:00"/>
    <s v="■ダンヒル　dunhill　名刺入れ　レザー　中古■004037"/>
    <m/>
    <x v="3"/>
    <n v="1500"/>
    <n v="3"/>
    <n v="2"/>
    <n v="5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コカ・コーラ　ピンバッジ　10点セット　木製ケース入り■_x000a_"/>
    <s v="済"/>
    <x v="12"/>
    <n v="0"/>
    <n v="3"/>
    <n v="2"/>
    <n v="4000"/>
    <m/>
    <m/>
    <m/>
    <m/>
    <m/>
    <m/>
    <m/>
    <n v="3300"/>
    <n v="750"/>
    <d v="2021-02-22T00:00:00"/>
    <d v="2021-01-19T00:00:00"/>
    <s v="簡単決済"/>
    <s v="崔都煥"/>
    <n v="4050"/>
    <s v="2019/12"/>
    <s v="2021/1"/>
    <n v="409"/>
    <x v="2"/>
    <m/>
    <m/>
  </r>
  <r>
    <d v="2019-12-12T00:00:00"/>
    <s v="■デュポン　ターボライター　S．T．Dupont　020104N　マキシジェット　中古■"/>
    <m/>
    <x v="3"/>
    <n v="4000"/>
    <n v="3"/>
    <n v="2"/>
    <n v="13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引取限定 長野県伊那市 電動カート 遊歩パートナー SBT40 セリオ シニア 充電式電動四輪車 中古■□"/>
    <m/>
    <x v="7"/>
    <n v="0"/>
    <n v="3"/>
    <n v="2"/>
    <n v="120000"/>
    <n v="100000"/>
    <m/>
    <m/>
    <m/>
    <m/>
    <m/>
    <m/>
    <m/>
    <m/>
    <m/>
    <m/>
    <m/>
    <m/>
    <n v="0"/>
    <s v="2019/12"/>
    <s v=""/>
    <s v=""/>
    <x v="0"/>
    <m/>
    <m/>
  </r>
  <r>
    <d v="2019-12-07T00:00:00"/>
    <s v="■ジグ　SkidJig　2wayspiky　XS　MASAMUNE　12点セット　中古■004180"/>
    <m/>
    <x v="6"/>
    <n v="150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07T00:00:00"/>
    <s v="■ジグ　GBM155　ZERO1　Skidjig　その他　11点セット　中古■004177"/>
    <m/>
    <x v="6"/>
    <n v="1500"/>
    <n v="3"/>
    <n v="2"/>
    <n v="8800"/>
    <m/>
    <m/>
    <m/>
    <m/>
    <m/>
    <m/>
    <m/>
    <m/>
    <m/>
    <m/>
    <m/>
    <m/>
    <m/>
    <n v="0"/>
    <s v="2019/12"/>
    <s v=""/>
    <s v=""/>
    <x v="0"/>
    <m/>
    <m/>
  </r>
  <r>
    <d v="2019-12-06T00:00:00"/>
    <s v="■未使用　卓球　ラケット　TSP　ブラックバルサ3.0　ST　026275■"/>
    <s v="済"/>
    <x v="6"/>
    <n v="1540"/>
    <n v="2"/>
    <n v="3"/>
    <n v="4500"/>
    <m/>
    <m/>
    <m/>
    <m/>
    <m/>
    <m/>
    <m/>
    <n v="4950"/>
    <n v="520"/>
    <d v="2021-06-23T00:00:00"/>
    <d v="2021-05-02T00:00:00"/>
    <s v="簡単決済"/>
    <s v="糸満盛彦"/>
    <n v="5470"/>
    <s v="2019/12"/>
    <s v="2021/5"/>
    <n v="513"/>
    <x v="1"/>
    <m/>
    <m/>
  </r>
  <r>
    <d v="2019-12-07T00:00:00"/>
    <s v="■ブーランジェ ティーポット シルバー アンティーク 置物 インテリア フランス製 BOULENGER　ブランジェ　中古■"/>
    <s v="店売り"/>
    <x v="12"/>
    <n v="21470"/>
    <n v="2"/>
    <n v="3"/>
    <n v="28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アンティーク調　レザー　スツール　椅子　中古■"/>
    <m/>
    <x v="4"/>
    <n v="10000"/>
    <n v="2"/>
    <n v="3"/>
    <n v="14000"/>
    <n v="12000"/>
    <n v="10000"/>
    <m/>
    <m/>
    <m/>
    <m/>
    <m/>
    <m/>
    <m/>
    <m/>
    <m/>
    <m/>
    <m/>
    <n v="0"/>
    <s v="2019/12"/>
    <s v=""/>
    <s v=""/>
    <x v="0"/>
    <m/>
    <m/>
  </r>
  <r>
    <d v="2019-12-10T00:00:00"/>
    <s v="■未使用　エレコム　外付けHDD　外付けハードディスク　ポータブル　SGP-MX020UBK　2TB　SEAGATE　2.5インチ■"/>
    <m/>
    <x v="1"/>
    <n v="2500"/>
    <n v="2"/>
    <n v="3"/>
    <n v="6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モーガン　MORGAN　4/4　シリーズⅡ　1:18SCALE　中古■"/>
    <m/>
    <x v="2"/>
    <n v="1100"/>
    <n v="3"/>
    <n v="2"/>
    <n v="7000"/>
    <m/>
    <m/>
    <m/>
    <m/>
    <m/>
    <m/>
    <m/>
    <m/>
    <m/>
    <m/>
    <m/>
    <m/>
    <m/>
    <n v="0"/>
    <s v="2019/12"/>
    <s v=""/>
    <s v=""/>
    <x v="0"/>
    <m/>
    <m/>
  </r>
  <r>
    <d v="2019-12-10T00:00:00"/>
    <s v="■DAD　ネックレス　SAC250-01　モノグラムロゴ　クリスタル　未使用■"/>
    <s v="済"/>
    <x v="3"/>
    <n v="1500"/>
    <n v="3"/>
    <n v="2"/>
    <n v="5000"/>
    <n v="3800"/>
    <m/>
    <m/>
    <m/>
    <m/>
    <m/>
    <m/>
    <n v="4180"/>
    <n v="750"/>
    <d v="2021-05-21T00:00:00"/>
    <d v="2021-04-06T00:00:00"/>
    <s v="簡単決済"/>
    <s v="中川原秀一"/>
    <n v="4930"/>
    <s v="2019/12"/>
    <s v="2021/4"/>
    <n v="483"/>
    <x v="2"/>
    <m/>
    <m/>
  </r>
  <r>
    <d v="2019-12-10T00:00:00"/>
    <s v="■エヴィス　EVISU　ジーンズ　南無阿弥陀仏　size32×35　中古■"/>
    <m/>
    <x v="11"/>
    <n v="3000"/>
    <n v="3"/>
    <n v="2"/>
    <n v="16000"/>
    <n v="13000"/>
    <m/>
    <m/>
    <m/>
    <m/>
    <m/>
    <m/>
    <m/>
    <m/>
    <m/>
    <m/>
    <m/>
    <m/>
    <n v="0"/>
    <s v="2019/12"/>
    <s v=""/>
    <s v=""/>
    <x v="0"/>
    <m/>
    <m/>
  </r>
  <r>
    <d v="2019-12-10T00:00:00"/>
    <s v="■パブリック用手すり　樹脂被覆タイプ　TOTO　T112CD6　ホワイト　未使用・未開封■"/>
    <m/>
    <x v="7"/>
    <n v="30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ペンタブレット　Intuos　Draw　デジタルイラスト　WACOM　CTL-490　中古■"/>
    <m/>
    <x v="1"/>
    <n v="80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19-12-15T00:00:00"/>
    <s v="■ブリジストン スノーバイク スノースクート　AXC 中古　直接引き取り歓迎■"/>
    <m/>
    <x v="6"/>
    <n v="1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12T00:00:00"/>
    <s v="■プラモデル　S.F.3.D　FLIEGE　ORIGINAL　15　1/20　未使用■003856"/>
    <m/>
    <x v="2"/>
    <n v="1750"/>
    <n v="3"/>
    <n v="2"/>
    <n v="3900"/>
    <m/>
    <m/>
    <m/>
    <m/>
    <m/>
    <m/>
    <m/>
    <m/>
    <m/>
    <m/>
    <m/>
    <m/>
    <m/>
    <n v="0"/>
    <s v="2019/12"/>
    <s v=""/>
    <s v=""/>
    <x v="0"/>
    <m/>
    <m/>
  </r>
  <r>
    <d v="2019-12-12T00:00:00"/>
    <s v="■未使用　マキタ　シート釘　PNS1625SM　F-50333　ステンレス　25mm　スクリュー釘　丸頭■004076"/>
    <m/>
    <x v="0"/>
    <n v="2200"/>
    <n v="2"/>
    <n v="3"/>
    <n v="8500"/>
    <m/>
    <m/>
    <m/>
    <m/>
    <m/>
    <m/>
    <m/>
    <m/>
    <m/>
    <m/>
    <m/>
    <m/>
    <m/>
    <n v="0"/>
    <s v="2019/12"/>
    <s v=""/>
    <s v=""/>
    <x v="0"/>
    <m/>
    <m/>
  </r>
  <r>
    <d v="2019-12-14T00:00:00"/>
    <s v="■壺　つぼ　花瓶　プラスチック　花器　インテリア　中古■"/>
    <s v="店売り"/>
    <x v="7"/>
    <n v="10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14T00:00:00"/>
    <s v="■HOUSTON　ヒューストン　no.5032　LEVEL　SEVEN　ジャケット　サイズ　L　未使用■"/>
    <m/>
    <x v="11"/>
    <n v="5500"/>
    <n v="3"/>
    <n v="2"/>
    <n v="12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RACCOON Series 5 Scale 1/20　プラモデル　SFイラストレーター 横山宏■004026_x000a_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開封　S.F.3.D ORIGINAL A.F.S Series 1 Scale 1/20　 プラモデル　SFイラストレーター 横山宏■"/>
    <m/>
    <x v="2"/>
    <n v="1750"/>
    <n v="3"/>
    <n v="2"/>
    <n v="32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ORIGINAL FIREBALL Series 7 Scale 1/20 プラモデル SFイラストレーター 横山宏■00405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5T00:00:00"/>
    <s v="■未組立 S.F.3.D GUSTAV Series 5 Scale 1/20 プラモデル SFイラストレーター 横山宏■004017"/>
    <m/>
    <x v="2"/>
    <n v="1750"/>
    <n v="3"/>
    <n v="2"/>
    <n v="3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北斗の拳　プレミアムフィギュア　ケンシロウ　ラオウ　2体セット　Ultimate Scenery　中古■004021"/>
    <m/>
    <x v="2"/>
    <n v="0"/>
    <n v="2"/>
    <n v="3"/>
    <n v="3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脇差　わきざし　無銘　55cm　日本刀　中古■002298"/>
    <m/>
    <x v="12"/>
    <n v="38000"/>
    <n v="2"/>
    <n v="3"/>
    <n v="118000"/>
    <m/>
    <m/>
    <m/>
    <m/>
    <m/>
    <m/>
    <m/>
    <m/>
    <m/>
    <m/>
    <m/>
    <m/>
    <m/>
    <n v="0"/>
    <s v="2019/12"/>
    <s v=""/>
    <s v=""/>
    <x v="0"/>
    <m/>
    <m/>
  </r>
  <r>
    <d v="2019-12-19T00:00:00"/>
    <s v="■日本刀 脇差 38.5cm 無銘 わきざし 中古■□002439"/>
    <m/>
    <x v="12"/>
    <m/>
    <n v="2"/>
    <n v="3"/>
    <n v="32000"/>
    <m/>
    <m/>
    <m/>
    <m/>
    <m/>
    <m/>
    <m/>
    <m/>
    <m/>
    <m/>
    <m/>
    <m/>
    <m/>
    <n v="0"/>
    <s v="2019/12"/>
    <s v=""/>
    <s v=""/>
    <x v="0"/>
    <m/>
    <m/>
  </r>
  <r>
    <d v="2019-12-18T00:00:00"/>
    <s v="■未使用 マキタ 集塵機用 ノズルホースセット A-33102■"/>
    <m/>
    <x v="0"/>
    <n v="115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19T00:00:00"/>
    <s v="■ジャンゴ・フェット Jango Fett フィギュア 5体セット スターウォーズ  STAR WARS■"/>
    <m/>
    <x v="2"/>
    <m/>
    <n v="3"/>
    <n v="2"/>
    <m/>
    <m/>
    <m/>
    <m/>
    <m/>
    <m/>
    <m/>
    <m/>
    <m/>
    <m/>
    <m/>
    <m/>
    <m/>
    <m/>
    <n v="0"/>
    <s v="2019/12"/>
    <s v=""/>
    <s v=""/>
    <x v="0"/>
    <m/>
    <m/>
  </r>
  <r>
    <d v="2019-12-22T00:00:00"/>
    <s v="■般若　木彫り　木製　お面　壁掛け用　特大　古美術　骨董　中古■"/>
    <m/>
    <x v="12"/>
    <n v="3000"/>
    <n v="2"/>
    <n v="3"/>
    <n v="70000"/>
    <m/>
    <m/>
    <m/>
    <m/>
    <m/>
    <m/>
    <m/>
    <m/>
    <m/>
    <m/>
    <m/>
    <m/>
    <m/>
    <n v="0"/>
    <s v="2019/12"/>
    <s v=""/>
    <s v=""/>
    <x v="0"/>
    <m/>
    <m/>
  </r>
  <r>
    <d v="2019-12-20T00:00:00"/>
    <s v="■煎茶揃　湯呑み　美濃焼　丹窯　お茶　茶器　5客3セット　中古■003679"/>
    <m/>
    <x v="7"/>
    <n v="0"/>
    <n v="2"/>
    <n v="3"/>
    <n v="7000"/>
    <n v="5000"/>
    <n v="4000"/>
    <m/>
    <m/>
    <m/>
    <m/>
    <m/>
    <m/>
    <m/>
    <m/>
    <m/>
    <m/>
    <m/>
    <n v="0"/>
    <s v="2019/12"/>
    <s v=""/>
    <s v=""/>
    <x v="0"/>
    <m/>
    <m/>
  </r>
  <r>
    <d v="2019-12-22T00:00:00"/>
    <s v="■リンナイ　LPガス用　ガスファンヒーター　SRC-364E　4.07kw　2016年式　中古■000413"/>
    <s v="済"/>
    <x v="1"/>
    <n v="1000"/>
    <n v="3"/>
    <n v="2"/>
    <n v="7900"/>
    <n v="6500"/>
    <m/>
    <m/>
    <m/>
    <m/>
    <m/>
    <m/>
    <n v="7150"/>
    <n v="1500"/>
    <d v="2021-02-22T00:00:00"/>
    <d v="2021-01-05T00:00:00"/>
    <s v="簡単決済"/>
    <s v="株式会社アンヨウジ"/>
    <n v="8650"/>
    <s v="2019/12"/>
    <s v="2021/1"/>
    <n v="380"/>
    <x v="2"/>
    <m/>
    <m/>
  </r>
  <r>
    <d v="2019-12-28T00:00:00"/>
    <s v="■オイルヒーター　デロンギ　QSD0915-BL　ドラゴン　デジタル　スマート　オイルヒーター　中古■"/>
    <m/>
    <x v="1"/>
    <n v="3000"/>
    <n v="3"/>
    <n v="2"/>
    <n v="1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5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カーペンター　ルアー　オーダーメイド品　中古■"/>
    <s v="取り下げ"/>
    <x v="6"/>
    <n v="2500"/>
    <n v="2"/>
    <n v="3"/>
    <n v="4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ワンピース　ナミ　ロビン　ビビ　フィギュア　FLAG DIAMOND SHIP　3体セット　中古■"/>
    <m/>
    <x v="2"/>
    <n v="0"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模造刀　美術刀　日本刀　インテリア　2本セット　中古■"/>
    <m/>
    <x v="12"/>
    <n v="2000"/>
    <n v="2"/>
    <n v="3"/>
    <n v="88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 オフィス デスク クレバー1000 1台 ベガコーポレーション 中古■"/>
    <m/>
    <x v="4"/>
    <n v="0"/>
    <n v="3"/>
    <n v="2"/>
    <n v="4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2台　ベガコーポレーション　中古■"/>
    <m/>
    <x v="4"/>
    <n v="0"/>
    <n v="3"/>
    <n v="2"/>
    <n v="9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パソコン　オフィス　デスク　クレバー1000　3台　ベガコーポレーション　中古■"/>
    <m/>
    <x v="4"/>
    <n v="0"/>
    <n v="3"/>
    <n v="2"/>
    <n v="13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チョロQ　京成バス　連節バス　Keisei　Bus　タカラ　中古■□"/>
    <s v="店売り"/>
    <x v="2"/>
    <n v="0"/>
    <n v="3"/>
    <n v="2"/>
    <n v="20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フィギュア　ニュー　ジェネレーション　ライフ　アクションフィギュア　KOREAN　WAR　PUSAN　1950　Jack　DRAGON■□"/>
    <s v="済"/>
    <x v="2"/>
    <m/>
    <n v="3"/>
    <n v="2"/>
    <n v="2500"/>
    <m/>
    <m/>
    <m/>
    <m/>
    <m/>
    <m/>
    <m/>
    <n v="2750"/>
    <n v="1050"/>
    <d v="2021-03-23T00:00:00"/>
    <d v="2021-02-26T00:00:00"/>
    <s v="簡単決済"/>
    <s v="松本賢"/>
    <n v="3800"/>
    <s v="2019/12"/>
    <s v="2021/2"/>
    <n v="425"/>
    <x v="5"/>
    <m/>
    <m/>
  </r>
  <r>
    <d v="2019-12-29T00:00:00"/>
    <s v="■未使用　LED　インテリアライト　ODELIC　OS256　146■□000444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使用　LED　インテリアライト　ODELIC　OS256　146■□000452"/>
    <m/>
    <x v="7"/>
    <n v="1000"/>
    <n v="3"/>
    <n v="2"/>
    <n v="5500"/>
    <m/>
    <m/>
    <m/>
    <m/>
    <m/>
    <m/>
    <m/>
    <m/>
    <m/>
    <m/>
    <m/>
    <m/>
    <m/>
    <n v="0"/>
    <s v="2019/12"/>
    <s v=""/>
    <s v=""/>
    <x v="0"/>
    <m/>
    <m/>
  </r>
  <r>
    <d v="2019-12-29T00:00:00"/>
    <s v="■未開封　LED　防湿型　シーリングライト　KOIZUMI　AW　41862　L■□"/>
    <m/>
    <x v="7"/>
    <n v="1100"/>
    <n v="3"/>
    <n v="2"/>
    <n v="25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n v="10000"/>
    <m/>
    <m/>
    <m/>
    <m/>
    <m/>
    <m/>
    <m/>
    <m/>
    <m/>
    <m/>
    <m/>
    <m/>
    <n v="0"/>
    <s v="2019/12"/>
    <s v=""/>
    <s v=""/>
    <x v="0"/>
    <m/>
    <m/>
  </r>
  <r>
    <d v="2019-12-29T00:00:00"/>
    <s v="■サムソナイト　ビジネスバッグ　66250　samsonite　ブラック　中古■003041"/>
    <m/>
    <x v="11"/>
    <n v="2500"/>
    <n v="2"/>
    <n v="3"/>
    <n v="11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天使の壁掛け　ITALY製　9体セット　中古■□"/>
    <m/>
    <x v="12"/>
    <n v="1900"/>
    <n v="3"/>
    <n v="2"/>
    <n v="20000"/>
    <m/>
    <m/>
    <m/>
    <m/>
    <m/>
    <m/>
    <m/>
    <m/>
    <m/>
    <m/>
    <m/>
    <m/>
    <m/>
    <n v="0"/>
    <s v="2019/12"/>
    <s v=""/>
    <s v=""/>
    <x v="0"/>
    <m/>
    <m/>
  </r>
  <r>
    <d v="2019-12-30T00:00:00"/>
    <s v="■トップス　X　LARGE　ポールスミス　毛　100％　中古■□"/>
    <m/>
    <x v="11"/>
    <n v="1000"/>
    <n v="3"/>
    <n v="2"/>
    <n v="10000"/>
    <n v="8500"/>
    <m/>
    <m/>
    <m/>
    <m/>
    <m/>
    <m/>
    <m/>
    <m/>
    <m/>
    <m/>
    <m/>
    <m/>
    <n v="0"/>
    <s v="2019/12"/>
    <s v=""/>
    <s v=""/>
    <x v="0"/>
    <m/>
    <m/>
  </r>
  <r>
    <d v="2019-12-30T00:00:00"/>
    <s v="■ベビー遊具　ロッキングホース　中古■□004088"/>
    <m/>
    <x v="2"/>
    <n v="0"/>
    <n v="3"/>
    <n v="2"/>
    <n v="3800"/>
    <m/>
    <m/>
    <m/>
    <m/>
    <m/>
    <m/>
    <m/>
    <m/>
    <m/>
    <m/>
    <m/>
    <m/>
    <m/>
    <n v="0"/>
    <s v="2019/12"/>
    <s v=""/>
    <s v=""/>
    <x v="0"/>
    <m/>
    <m/>
  </r>
  <r>
    <d v="2020-01-07T00:00:00"/>
    <s v="■壁掛け　二人の天使の棚　壁掛け　2個セット　中古■□"/>
    <m/>
    <x v="7"/>
    <n v="19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07T00:00:00"/>
    <s v="■LOUIS　VUITTON　長財布　ルイヴィトン　レディース　ジッピーウォレット　マヒナノワール　M61867　中古■□"/>
    <m/>
    <x v="3"/>
    <n v="62000"/>
    <n v="3"/>
    <n v="2"/>
    <n v="68000"/>
    <n v="65000"/>
    <m/>
    <m/>
    <m/>
    <m/>
    <m/>
    <m/>
    <m/>
    <m/>
    <m/>
    <m/>
    <m/>
    <m/>
    <n v="0"/>
    <s v="2020/1"/>
    <s v=""/>
    <s v=""/>
    <x v="0"/>
    <m/>
    <m/>
  </r>
  <r>
    <d v="2020-01-08T00:00:00"/>
    <s v="■ライオン　金　ゴールド　置物　オブジェ　インテリア　中古■□"/>
    <m/>
    <x v="2"/>
    <n v="79800"/>
    <n v="2"/>
    <n v="3"/>
    <n v="100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ノートン　NORTON　Norton　ジャケット　アウター　迷彩　カモ柄　XL　撥水　ナイロン　191N1601　ボリュームネックジャケット　中古■□"/>
    <m/>
    <x v="11"/>
    <n v="2200"/>
    <n v="1"/>
    <n v="3"/>
    <n v="9000"/>
    <m/>
    <m/>
    <m/>
    <m/>
    <m/>
    <m/>
    <m/>
    <m/>
    <m/>
    <m/>
    <m/>
    <m/>
    <m/>
    <n v="0"/>
    <s v="2020/1"/>
    <s v=""/>
    <s v=""/>
    <x v="0"/>
    <m/>
    <m/>
  </r>
  <r>
    <d v="2020-01-08T00:00:00"/>
    <s v="■鉄瓶　武者紋　武者　虎　大國造　中古■□"/>
    <m/>
    <x v="12"/>
    <n v="89500"/>
    <n v="2"/>
    <n v="3"/>
    <n v="110000"/>
    <n v="100000"/>
    <m/>
    <m/>
    <m/>
    <m/>
    <m/>
    <m/>
    <m/>
    <m/>
    <m/>
    <m/>
    <m/>
    <m/>
    <n v="0"/>
    <s v="2020/1"/>
    <s v=""/>
    <s v=""/>
    <x v="0"/>
    <m/>
    <m/>
  </r>
  <r>
    <d v="2020-01-08T00:00:00"/>
    <s v="■ヘルメット　Lサイズ(59～60㎝未満)　OGK　KABUTO　AEROBLADE-5　VISION　インカム：SENA　SMH10(マイク．受電器無し)　中古■□"/>
    <s v="済"/>
    <x v="14"/>
    <n v="18700"/>
    <n v="3"/>
    <n v="2"/>
    <n v="30000"/>
    <n v="27000"/>
    <m/>
    <m/>
    <m/>
    <m/>
    <m/>
    <m/>
    <n v="28050"/>
    <n v="1500"/>
    <d v="2021-02-22T00:00:00"/>
    <d v="2021-01-10T00:00:00"/>
    <s v="簡単決済"/>
    <s v="長屋英登"/>
    <n v="29550"/>
    <s v="2020/1"/>
    <s v="2021/1"/>
    <n v="368"/>
    <x v="1"/>
    <m/>
    <m/>
  </r>
  <r>
    <d v="2020-03-25T00:00:00"/>
    <s v="■尺八　寸法：約55㎝　銘　不明　和楽器　中古■□000459"/>
    <m/>
    <x v="8"/>
    <n v="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1-08T00:00:00"/>
    <s v="■マキタ　電動ハンマ　makita　HM0871C　SDSマックスシャンク　中古■□"/>
    <m/>
    <x v="0"/>
    <n v="120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ルイヴィトン　Louis Vuitton　長財布　財布　エピ　ジッピーウォレット　ピンク　M61863　中古■□"/>
    <s v="取り下げ"/>
    <x v="3"/>
    <n v="22000"/>
    <n v="2"/>
    <n v="3"/>
    <n v="32000"/>
    <m/>
    <m/>
    <m/>
    <m/>
    <m/>
    <m/>
    <m/>
    <m/>
    <m/>
    <m/>
    <m/>
    <m/>
    <m/>
    <n v="0"/>
    <s v="2020/1"/>
    <s v=""/>
    <s v=""/>
    <x v="0"/>
    <m/>
    <m/>
  </r>
  <r>
    <d v="2020-01-08T00:00:00"/>
    <s v="■サングラス　OAKLEY　オークリー　ホワイトテキスト　フラックジャケット　FLAK JACKET　中古■□"/>
    <s v="取り下げ"/>
    <x v="6"/>
    <n v="5500"/>
    <n v="2"/>
    <n v="3"/>
    <n v="13000"/>
    <n v="12000"/>
    <m/>
    <m/>
    <m/>
    <m/>
    <m/>
    <m/>
    <m/>
    <m/>
    <m/>
    <m/>
    <m/>
    <m/>
    <n v="0"/>
    <s v="2020/1"/>
    <s v=""/>
    <s v=""/>
    <x v="0"/>
    <m/>
    <m/>
  </r>
  <r>
    <d v="2020-01-08T00:00:00"/>
    <s v="■18V　バッテリ　マキタ　BL1840　中古■□"/>
    <m/>
    <x v="0"/>
    <n v="1100"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10T00:00:00"/>
    <s v="■GUCCI 長財布 308004 SOHO 赤 レッド グッチ ラウンドファスナー タッセルチャーム USED■□"/>
    <s v="取り下げ"/>
    <x v="3"/>
    <n v="5000"/>
    <n v="2"/>
    <n v="3"/>
    <n v="19000"/>
    <n v="20000"/>
    <m/>
    <m/>
    <m/>
    <m/>
    <m/>
    <m/>
    <m/>
    <m/>
    <m/>
    <m/>
    <m/>
    <m/>
    <n v="0"/>
    <s v="2020/1"/>
    <s v=""/>
    <s v=""/>
    <x v="0"/>
    <m/>
    <m/>
  </r>
  <r>
    <d v="2020-01-10T00:00:00"/>
    <s v="■ゲームヘッドセット　コルセア　ワイヤレスヘッドホン　ゲーム用ヘッドホン　H2100　未使用　未開封■□"/>
    <m/>
    <x v="1"/>
    <n v="10000"/>
    <n v="2"/>
    <n v="3"/>
    <n v="20000"/>
    <m/>
    <m/>
    <m/>
    <m/>
    <m/>
    <m/>
    <m/>
    <m/>
    <m/>
    <m/>
    <m/>
    <m/>
    <m/>
    <n v="0"/>
    <s v="2020/1"/>
    <s v=""/>
    <s v=""/>
    <x v="0"/>
    <m/>
    <m/>
  </r>
  <r>
    <d v="2020-01-11T00:00:00"/>
    <s v="■GUCCI　グッチ　ショルダーバッグ　GGキャンバス　ジャガード　ダークブラウン　268637　アウトレット品　中古■□"/>
    <m/>
    <x v="3"/>
    <n v="14300"/>
    <n v="2"/>
    <n v="3"/>
    <n v="21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タンダード　マニホールド　R-404A　R-407C　R-507A　R-134a　イエロージャケット社　中古■□004150"/>
    <m/>
    <x v="0"/>
    <n v="50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1T00:00:00"/>
    <s v="■グッチ　GUCCI　コインケース　544476　中古■□"/>
    <m/>
    <x v="3"/>
    <n v="7100"/>
    <n v="3"/>
    <n v="2"/>
    <n v="15000"/>
    <m/>
    <m/>
    <m/>
    <m/>
    <m/>
    <m/>
    <m/>
    <m/>
    <m/>
    <m/>
    <m/>
    <m/>
    <m/>
    <n v="0"/>
    <s v="2020/1"/>
    <s v=""/>
    <s v=""/>
    <x v="0"/>
    <m/>
    <m/>
  </r>
  <r>
    <d v="2020-01-13T00:00:00"/>
    <s v="■液晶プロジェクター EMP-830 エプソン 中古■□"/>
    <m/>
    <x v="1"/>
    <m/>
    <n v="3"/>
    <n v="2"/>
    <n v="1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メンズ　パンツ　Mサイズ　モンベル　ノマドパンツ　美品■□"/>
    <s v="済"/>
    <x v="6"/>
    <n v="3300"/>
    <n v="3"/>
    <n v="2"/>
    <n v="7000"/>
    <m/>
    <m/>
    <m/>
    <m/>
    <m/>
    <m/>
    <m/>
    <n v="7700"/>
    <n v="1050"/>
    <d v="2021-02-22T00:00:00"/>
    <d v="2021-01-25T00:00:00"/>
    <s v="簡単決済"/>
    <s v="槙野弘樹"/>
    <n v="8750"/>
    <s v="2020/1"/>
    <s v="2021/1"/>
    <n v="378"/>
    <x v="4"/>
    <m/>
    <m/>
  </r>
  <r>
    <d v="2020-01-13T00:00:00"/>
    <s v="■充電式インパクトドライバー 18V 1.5Ah マキタ MTD002DSX 中古■□"/>
    <m/>
    <x v="0"/>
    <n v="13000"/>
    <n v="3"/>
    <n v="2"/>
    <n v="16000"/>
    <m/>
    <m/>
    <m/>
    <m/>
    <m/>
    <m/>
    <m/>
    <m/>
    <m/>
    <m/>
    <m/>
    <m/>
    <m/>
    <n v="0"/>
    <s v="2020/1"/>
    <s v=""/>
    <s v=""/>
    <x v="0"/>
    <m/>
    <m/>
  </r>
  <r>
    <d v="2020-01-13T00:00:00"/>
    <s v="■ビデオデッキ　ビクター　業務用　S-VHS　ポータブルビデオデッキ　BR-S405　ジャンク■□_x000a_"/>
    <m/>
    <x v="5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17T00:00:00"/>
    <s v="■腕時計　CITIZEN　ATTESA　シチズン　アテッサ　AT8040-57E　中古■□"/>
    <m/>
    <x v="3"/>
    <n v="12000"/>
    <n v="3"/>
    <n v="2"/>
    <n v="30000"/>
    <m/>
    <m/>
    <m/>
    <m/>
    <m/>
    <m/>
    <m/>
    <m/>
    <m/>
    <m/>
    <m/>
    <m/>
    <m/>
    <n v="0"/>
    <s v="2020/1"/>
    <s v=""/>
    <s v=""/>
    <x v="0"/>
    <m/>
    <m/>
  </r>
  <r>
    <d v="2020-01-13T00:00:00"/>
    <s v="■送料無料 鉄瓶 砂鉄含有 鬼あられ 盛栄堂 南部鉄瓶 骨董 中古■□"/>
    <m/>
    <x v="12"/>
    <n v="22390"/>
    <n v="2"/>
    <n v="3"/>
    <n v="40000"/>
    <n v="38000"/>
    <m/>
    <m/>
    <m/>
    <m/>
    <m/>
    <m/>
    <m/>
    <m/>
    <m/>
    <m/>
    <m/>
    <m/>
    <n v="0"/>
    <s v="2020/1"/>
    <s v=""/>
    <s v=""/>
    <x v="0"/>
    <m/>
    <m/>
  </r>
  <r>
    <d v="2020-01-17T00:00:00"/>
    <s v="■FANATIC　14-15　Lolita　139cm　レディース　フラットロッカー　ファナティック　オールラウンド　中古■□"/>
    <m/>
    <x v="6"/>
    <m/>
    <n v="2"/>
    <n v="3"/>
    <n v="15000"/>
    <n v="10000"/>
    <m/>
    <m/>
    <m/>
    <m/>
    <m/>
    <m/>
    <m/>
    <m/>
    <m/>
    <m/>
    <m/>
    <m/>
    <n v="0"/>
    <s v="2020/1"/>
    <s v=""/>
    <s v=""/>
    <x v="0"/>
    <m/>
    <m/>
  </r>
  <r>
    <d v="2020-01-13T00:00:00"/>
    <s v="■メンズ Mサイズ　黒　CANADA　GOOSE　JASPER　PARKA　カナダグース　ジャスパー　パーカ　中古■□"/>
    <m/>
    <x v="11"/>
    <n v="45000"/>
    <n v="2"/>
    <n v="3"/>
    <n v="70000"/>
    <n v="65000"/>
    <m/>
    <m/>
    <m/>
    <m/>
    <m/>
    <m/>
    <m/>
    <m/>
    <m/>
    <m/>
    <m/>
    <m/>
    <n v="0"/>
    <s v="2020/1"/>
    <s v=""/>
    <s v=""/>
    <x v="0"/>
    <m/>
    <m/>
  </r>
  <r>
    <d v="2020-01-17T00:00:00"/>
    <s v="■スノーボード　レディース　156cm　サロモン　ポップスター　SALOMON　POPSTAR　中古■□004183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16T00:00:00"/>
    <s v="■ミニカー　トミカ　ディズニーモータース　19台セット　中古■□"/>
    <s v="済"/>
    <x v="2"/>
    <m/>
    <n v="3"/>
    <n v="2"/>
    <n v="10000"/>
    <m/>
    <m/>
    <m/>
    <m/>
    <m/>
    <m/>
    <m/>
    <n v="8800"/>
    <n v="1050"/>
    <d v="2021-02-22T00:00:00"/>
    <d v="2021-01-05T00:00:00"/>
    <s v="簡単決済"/>
    <s v="齋藤浩明"/>
    <n v="9850"/>
    <s v="2020/1"/>
    <s v="2021/1"/>
    <n v="355"/>
    <x v="2"/>
    <m/>
    <m/>
  </r>
  <r>
    <d v="2020-01-16T00:00:00"/>
    <s v="■ビッグチョロＱ　日産　GT-R　vol.1　チョロＱ　未使用　未開封■□004087"/>
    <m/>
    <x v="2"/>
    <n v="330"/>
    <n v="2"/>
    <n v="3"/>
    <n v="2800"/>
    <m/>
    <m/>
    <m/>
    <m/>
    <m/>
    <m/>
    <m/>
    <m/>
    <m/>
    <m/>
    <m/>
    <m/>
    <m/>
    <n v="0"/>
    <s v="2020/1"/>
    <s v=""/>
    <s v=""/>
    <x v="0"/>
    <m/>
    <m/>
  </r>
  <r>
    <d v="2020-01-17T00:00:00"/>
    <s v="■テーブル　椅子セット　マルニ　テーブル　マルニ　チェア　2脚　セット　中古■□管理No.02"/>
    <s v="済"/>
    <x v="7"/>
    <m/>
    <n v="3"/>
    <n v="2"/>
    <n v="12000"/>
    <n v="10000"/>
    <m/>
    <m/>
    <m/>
    <m/>
    <m/>
    <m/>
    <n v="11000"/>
    <n v="12210"/>
    <d v="2021-02-22T00:00:00"/>
    <d v="2021-01-27T00:00:00"/>
    <s v="簡単決済"/>
    <s v="武藤つや子"/>
    <n v="23210"/>
    <s v="2020/1"/>
    <s v="2021/1"/>
    <n v="376"/>
    <x v="3"/>
    <m/>
    <m/>
  </r>
  <r>
    <d v="2020-01-17T00:00:00"/>
    <s v="■【美品】電動三輪車　スマートパル　グリーン　フランスベッド　中古　引き取り又は運送会社の手配をお願いします■□"/>
    <m/>
    <x v="14"/>
    <n v="75000"/>
    <n v="2"/>
    <n v="3"/>
    <n v="170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スキーブーツ　24.0　未使用　ノルディカ　NORDICA　OLYMPIA　EM6■□"/>
    <m/>
    <x v="6"/>
    <n v="3000"/>
    <n v="3"/>
    <n v="2"/>
    <n v="9000"/>
    <m/>
    <m/>
    <m/>
    <m/>
    <m/>
    <m/>
    <m/>
    <m/>
    <m/>
    <m/>
    <m/>
    <m/>
    <m/>
    <n v="0"/>
    <s v="2020/1"/>
    <s v=""/>
    <s v=""/>
    <x v="0"/>
    <m/>
    <m/>
  </r>
  <r>
    <d v="2020-01-17T00:00:00"/>
    <s v="■ジャケット　メンズ　Sサイズ　COMME　des　GARCONS　中古■□"/>
    <m/>
    <x v="11"/>
    <m/>
    <n v="3"/>
    <n v="2"/>
    <n v="4600"/>
    <m/>
    <m/>
    <m/>
    <m/>
    <m/>
    <m/>
    <m/>
    <m/>
    <m/>
    <m/>
    <m/>
    <m/>
    <m/>
    <n v="0"/>
    <s v="2020/1"/>
    <s v=""/>
    <s v=""/>
    <x v="0"/>
    <m/>
    <m/>
  </r>
  <r>
    <d v="2020-01-19T00:00:00"/>
    <s v="■クリーナー　洗車サポートクリーナー　カーメンテナンスα　HC-E255　TWINBIRD　美品　中古■□CTNo-000038"/>
    <m/>
    <x v="14"/>
    <n v="7700"/>
    <n v="3"/>
    <n v="2"/>
    <n v="7000"/>
    <m/>
    <m/>
    <m/>
    <m/>
    <m/>
    <m/>
    <m/>
    <m/>
    <m/>
    <m/>
    <m/>
    <m/>
    <m/>
    <n v="0"/>
    <s v="2020/1"/>
    <s v=""/>
    <s v=""/>
    <x v="0"/>
    <m/>
    <m/>
  </r>
  <r>
    <d v="2020-01-19T00:00:00"/>
    <s v="■6連キーケース　ダンヒル　L2V350A　中古■□"/>
    <m/>
    <x v="3"/>
    <n v="3000"/>
    <n v="3"/>
    <n v="2"/>
    <n v="7000"/>
    <n v="5500"/>
    <m/>
    <m/>
    <m/>
    <m/>
    <m/>
    <m/>
    <m/>
    <m/>
    <m/>
    <m/>
    <m/>
    <m/>
    <n v="0"/>
    <s v="2020/1"/>
    <s v=""/>
    <s v=""/>
    <x v="0"/>
    <m/>
    <m/>
  </r>
  <r>
    <d v="2020-01-22T00:00:00"/>
    <s v="■花瓶 日本地図 地図繪角花瓶　骨董 陶器 高さ60㎝ 幅20㎝■□_x000a_CTNo-000114"/>
    <m/>
    <x v="12"/>
    <n v="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業務用　石油ストーブ　ポット式暖房機　サンポット　KSH-5BS-SK4G　中古■□ CTNo-00105"/>
    <m/>
    <x v="1"/>
    <n v="8800"/>
    <n v="3"/>
    <n v="2"/>
    <n v="40000"/>
    <m/>
    <m/>
    <m/>
    <m/>
    <m/>
    <m/>
    <m/>
    <m/>
    <m/>
    <m/>
    <m/>
    <m/>
    <m/>
    <n v="0"/>
    <s v="2020/1"/>
    <s v=""/>
    <s v=""/>
    <x v="0"/>
    <m/>
    <m/>
  </r>
  <r>
    <d v="2020-01-21T00:00:00"/>
    <s v="■【美品】レーザー墨出し器　タジマ　ZEROB-KY 中古■□CTNo-000026"/>
    <m/>
    <x v="0"/>
    <m/>
    <n v="3"/>
    <n v="2"/>
    <n v="39000"/>
    <m/>
    <m/>
    <m/>
    <m/>
    <m/>
    <m/>
    <m/>
    <m/>
    <m/>
    <m/>
    <m/>
    <m/>
    <m/>
    <n v="0"/>
    <s v="2020/1"/>
    <s v=""/>
    <s v=""/>
    <x v="0"/>
    <m/>
    <m/>
  </r>
  <r>
    <d v="2020-01-22T00:00:00"/>
    <s v="■未使用・未開封　プルームテック　プラス　スターター　キット　ブラック　2台セット  喫煙グッズ　電子タバコ■□"/>
    <m/>
    <x v="13"/>
    <n v="2000"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2T00:00:00"/>
    <s v="■ANNA　SUI　香水4本　ネイルカラー3本　アイ　フェイス　リップ　8点セット　アナ・スイ　中古■□CTNo-000083"/>
    <m/>
    <x v="13"/>
    <m/>
    <n v="3"/>
    <n v="2"/>
    <n v="6000"/>
    <n v="4800"/>
    <n v="3000"/>
    <m/>
    <m/>
    <m/>
    <m/>
    <m/>
    <m/>
    <m/>
    <m/>
    <m/>
    <m/>
    <m/>
    <n v="0"/>
    <s v="2020/1"/>
    <s v=""/>
    <s v=""/>
    <x v="0"/>
    <m/>
    <m/>
  </r>
  <r>
    <d v="2020-01-22T00:00:00"/>
    <s v="■未使用　Louis Vuitton　長財布　ポルトフォイユ・アンソリット　ダミエ・アズール　ルイ・ヴィトン　N63072■□CTNo-000082"/>
    <s v="取り下げ"/>
    <x v="3"/>
    <n v="38000"/>
    <n v="2"/>
    <n v="3"/>
    <n v="50000"/>
    <n v="45000"/>
    <n v="42000"/>
    <m/>
    <m/>
    <m/>
    <m/>
    <m/>
    <m/>
    <m/>
    <m/>
    <m/>
    <m/>
    <m/>
    <n v="0"/>
    <s v="2020/1"/>
    <s v=""/>
    <s v=""/>
    <x v="0"/>
    <m/>
    <m/>
  </r>
  <r>
    <d v="2020-01-22T00:00:00"/>
    <s v="■ゲーミングヘッドセット　msi　DS501　ゲーミングヘッドホン　未使用■□CTNo-000016"/>
    <m/>
    <x v="1"/>
    <n v="35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22T00:00:00"/>
    <s v="■特殊切手帳　1983年・1984年　2冊　中古　切手未使用■□CTNo-000103"/>
    <m/>
    <x v="12"/>
    <n v="20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5T00:00:00"/>
    <s v="■ワイングラス　バカラ　1客　箱付き　中古■□CTNo-000035"/>
    <m/>
    <x v="7"/>
    <m/>
    <n v="3"/>
    <n v="2"/>
    <n v="5000"/>
    <m/>
    <m/>
    <m/>
    <m/>
    <m/>
    <m/>
    <m/>
    <m/>
    <m/>
    <m/>
    <m/>
    <m/>
    <m/>
    <n v="0"/>
    <s v="2020/1"/>
    <s v=""/>
    <s v=""/>
    <x v="0"/>
    <m/>
    <m/>
  </r>
  <r>
    <d v="2020-01-23T00:00:00"/>
    <s v="■子供服　130A　スカート　バーバリー　ロンドン　中古■□CTNo-000032"/>
    <m/>
    <x v="11"/>
    <m/>
    <n v="3"/>
    <n v="2"/>
    <n v="3000"/>
    <m/>
    <m/>
    <m/>
    <m/>
    <m/>
    <m/>
    <m/>
    <m/>
    <m/>
    <m/>
    <m/>
    <m/>
    <m/>
    <n v="0"/>
    <s v="2020/1"/>
    <s v=""/>
    <s v=""/>
    <x v="0"/>
    <m/>
    <m/>
  </r>
  <r>
    <d v="2020-01-24T00:00:00"/>
    <s v="■レディース　2Wayコート　Oサイズ　ダウンライナー付き　マーガレットハウエル　中古■□CTNo-000021"/>
    <s v="店売り"/>
    <x v="11"/>
    <n v="2000"/>
    <n v="3"/>
    <n v="2"/>
    <n v="9000"/>
    <n v="7500"/>
    <m/>
    <m/>
    <m/>
    <m/>
    <m/>
    <m/>
    <m/>
    <m/>
    <m/>
    <m/>
    <m/>
    <m/>
    <n v="0"/>
    <s v="2020/1"/>
    <s v=""/>
    <s v=""/>
    <x v="0"/>
    <m/>
    <m/>
  </r>
  <r>
    <d v="2020-01-26T00:00:00"/>
    <s v="■HERMES　エルメス　ボリード　ミニポーチ　レッド　中古■□CTNo-000031"/>
    <m/>
    <x v="3"/>
    <n v="4500"/>
    <n v="3"/>
    <n v="2"/>
    <n v="15000"/>
    <n v="13000"/>
    <n v="11000"/>
    <m/>
    <m/>
    <m/>
    <m/>
    <m/>
    <m/>
    <m/>
    <m/>
    <m/>
    <m/>
    <m/>
    <n v="0"/>
    <s v="2020/1"/>
    <s v=""/>
    <s v=""/>
    <x v="0"/>
    <m/>
    <m/>
  </r>
  <r>
    <s v="保留"/>
    <s v="■BURBERRY　バーバリー　二つ折り長財布　中古■□CTNo-000015"/>
    <m/>
    <x v="3"/>
    <n v="8000"/>
    <n v="3"/>
    <n v="2"/>
    <n v="17000"/>
    <m/>
    <m/>
    <m/>
    <m/>
    <m/>
    <m/>
    <m/>
    <m/>
    <m/>
    <m/>
    <m/>
    <m/>
    <m/>
    <n v="0"/>
    <s v=""/>
    <s v=""/>
    <s v=""/>
    <x v="0"/>
    <m/>
    <m/>
  </r>
  <r>
    <d v="2020-01-26T00:00:00"/>
    <s v="■未使用　布団掃除機　LG　Lifes　Good　ふとんパンチクリーナー　VH9201D　ホワイト■□CTNo-000001"/>
    <m/>
    <x v="1"/>
    <m/>
    <n v="3"/>
    <n v="2"/>
    <n v="4500"/>
    <m/>
    <m/>
    <m/>
    <m/>
    <m/>
    <m/>
    <m/>
    <m/>
    <m/>
    <m/>
    <m/>
    <m/>
    <m/>
    <n v="0"/>
    <s v="2020/1"/>
    <s v=""/>
    <s v=""/>
    <x v="0"/>
    <m/>
    <m/>
  </r>
  <r>
    <d v="2020-01-26T00:00:00"/>
    <s v="■PUMA　23.0cm　トレーニングシューズ　ランニングシューズ　モードXT　レディース　白　192266 未使用■□CTNo-000070"/>
    <m/>
    <x v="11"/>
    <n v="150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6T00:00:00"/>
    <s v="■鉈　なた　鋼付　刃渡り18cm　中古■□CTNo-000100"/>
    <m/>
    <x v="6"/>
    <n v="0"/>
    <n v="2"/>
    <n v="3"/>
    <n v="50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ワイヤ連結釘　ロール釘　CN50　2×4用　トータルファスニング　2500本×2箱　TWF29-50緑　未使用■□"/>
    <m/>
    <x v="7"/>
    <n v="0"/>
    <n v="2"/>
    <n v="3"/>
    <n v="5500"/>
    <m/>
    <m/>
    <m/>
    <m/>
    <m/>
    <m/>
    <m/>
    <m/>
    <m/>
    <m/>
    <m/>
    <m/>
    <m/>
    <n v="0"/>
    <s v="2020/1"/>
    <s v=""/>
    <s v=""/>
    <x v="0"/>
    <m/>
    <m/>
  </r>
  <r>
    <d v="2020-01-28T00:00:00"/>
    <s v="■トラックロープ　12mm　30m　3本セット　クレモナSロープ　未使用■□CTNo-000118"/>
    <m/>
    <x v="14"/>
    <n v="0"/>
    <n v="2"/>
    <n v="3"/>
    <n v="8000"/>
    <m/>
    <m/>
    <m/>
    <m/>
    <m/>
    <m/>
    <m/>
    <m/>
    <m/>
    <m/>
    <m/>
    <m/>
    <m/>
    <n v="0"/>
    <s v="2020/1"/>
    <s v=""/>
    <s v=""/>
    <x v="0"/>
    <m/>
    <m/>
  </r>
  <r>
    <d v="2020-01-29T00:00:00"/>
    <s v="■釣り竿　バンブーロッド　リール　MONTAGUE　SOUTH　BEND　セット　中古■□CTNo-000089"/>
    <s v="済"/>
    <x v="6"/>
    <m/>
    <n v="3"/>
    <n v="2"/>
    <n v="20000"/>
    <n v="17000"/>
    <m/>
    <m/>
    <m/>
    <m/>
    <m/>
    <m/>
    <n v="11000"/>
    <n v="4180"/>
    <d v="2021-03-23T00:00:00"/>
    <d v="2021-02-26T00:00:00"/>
    <s v="簡単決済"/>
    <s v="滝川健二"/>
    <n v="15180"/>
    <s v="2020/1"/>
    <s v="2021/2"/>
    <n v="394"/>
    <x v="5"/>
    <m/>
    <m/>
  </r>
  <r>
    <d v="2020-01-28T00:00:00"/>
    <s v="■充電式 ハンマドリル 14.4V HR164DZKW マキタ 中古■□CTNo-000066"/>
    <m/>
    <x v="0"/>
    <n v="6000"/>
    <n v="3"/>
    <n v="2"/>
    <n v="12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レーシングコントローラー　PS4　PS3　PC対応　レーシングホイールエイペックス　HORI　PS4-052　中古■□CTNo-000192"/>
    <m/>
    <x v="2"/>
    <n v="1000"/>
    <n v="2"/>
    <n v="3"/>
    <n v="7000"/>
    <m/>
    <m/>
    <m/>
    <m/>
    <m/>
    <m/>
    <m/>
    <m/>
    <m/>
    <m/>
    <m/>
    <m/>
    <m/>
    <n v="0"/>
    <s v="2020/1"/>
    <s v=""/>
    <s v=""/>
    <x v="0"/>
    <m/>
    <m/>
  </r>
  <r>
    <d v="2020-01-31T00:00:00"/>
    <s v="■コロンビア スキー スノーボード ウエア ジャケット グリーン系 チェック柄 インターチェンジ 中古■□CTNo-000244"/>
    <m/>
    <x v="6"/>
    <n v="1650"/>
    <n v="2"/>
    <n v="3"/>
    <n v="7200"/>
    <m/>
    <m/>
    <m/>
    <m/>
    <m/>
    <m/>
    <m/>
    <m/>
    <m/>
    <m/>
    <m/>
    <m/>
    <m/>
    <n v="0"/>
    <s v="2020/1"/>
    <s v=""/>
    <s v=""/>
    <x v="0"/>
    <m/>
    <m/>
  </r>
  <r>
    <d v="2020-02-02T00:00:00"/>
    <s v="■充電式　ハンマードリル　24V　3.0Ah　ボッシュ　GBH-24VSR　中古■□CTNo－000197"/>
    <m/>
    <x v="0"/>
    <n v="50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02T00:00:00"/>
    <s v="■フライトジャケット　アメリカ製　サイズ40　レザー　Golden　Fleece　中古■□CTNo－000225"/>
    <m/>
    <x v="11"/>
    <m/>
    <n v="3"/>
    <n v="2"/>
    <n v="14000"/>
    <m/>
    <m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レディースバッグ コーチ 2017年春夏 F57500 USED■□CTNo-000273"/>
    <m/>
    <x v="3"/>
    <n v="4000"/>
    <n v="2"/>
    <n v="3"/>
    <n v="22000"/>
    <n v="15000"/>
    <n v="11000"/>
    <m/>
    <m/>
    <m/>
    <m/>
    <m/>
    <m/>
    <m/>
    <m/>
    <m/>
    <m/>
    <m/>
    <n v="0"/>
    <s v="2020/2"/>
    <s v=""/>
    <s v=""/>
    <x v="0"/>
    <m/>
    <m/>
  </r>
  <r>
    <d v="2020-02-04T00:00:00"/>
    <s v="■COACH 2WAY ショルダーバッグ トートバッグ ベージュ コーチ F54687 2016年秋冬 USED■□CTNo-000280"/>
    <s v="店売り"/>
    <x v="3"/>
    <n v="5000"/>
    <n v="2"/>
    <n v="3"/>
    <n v="13000"/>
    <n v="11000"/>
    <n v="8800"/>
    <m/>
    <m/>
    <m/>
    <m/>
    <m/>
    <m/>
    <m/>
    <m/>
    <m/>
    <m/>
    <m/>
    <n v="0"/>
    <s v="2020/2"/>
    <s v=""/>
    <s v=""/>
    <x v="0"/>
    <m/>
    <m/>
  </r>
  <r>
    <d v="2020-02-04T00:00:00"/>
    <s v="■ルイ ヴィトン カードケース　Louis Vuitton  名刺入れ ベージュ系 中古■□CTNo-000258"/>
    <m/>
    <x v="3"/>
    <n v="4000"/>
    <n v="2"/>
    <n v="3"/>
    <n v="13000"/>
    <m/>
    <m/>
    <m/>
    <m/>
    <m/>
    <m/>
    <m/>
    <m/>
    <m/>
    <m/>
    <m/>
    <m/>
    <m/>
    <n v="0"/>
    <s v="2020/2"/>
    <s v=""/>
    <s v=""/>
    <x v="0"/>
    <m/>
    <m/>
  </r>
  <r>
    <d v="2020-02-07T00:00:00"/>
    <s v="■レディース　キャディ―バッグ・ヘッドカバー付き　FILA　SORRENTO　フルセット　中古■□CTNo－000249"/>
    <m/>
    <x v="6"/>
    <n v="5000"/>
    <n v="3"/>
    <n v="2"/>
    <n v="14570"/>
    <m/>
    <m/>
    <m/>
    <m/>
    <m/>
    <m/>
    <m/>
    <m/>
    <m/>
    <m/>
    <m/>
    <m/>
    <m/>
    <n v="0"/>
    <s v="2020/2"/>
    <s v=""/>
    <s v=""/>
    <x v="0"/>
    <m/>
    <m/>
  </r>
  <r>
    <d v="2020-02-07T00:00:00"/>
    <s v="■送料無料　LOUIS VUITTON ルイヴィトン モノグラム・グラセ ホイスト M66450 スライド式長財布 中古■□CTNo－000203"/>
    <m/>
    <x v="3"/>
    <n v="8000"/>
    <n v="3"/>
    <n v="2"/>
    <n v="32000"/>
    <n v="27000"/>
    <n v="25000"/>
    <m/>
    <m/>
    <m/>
    <m/>
    <m/>
    <m/>
    <m/>
    <m/>
    <m/>
    <m/>
    <m/>
    <n v="0"/>
    <s v="2020/2"/>
    <s v=""/>
    <s v=""/>
    <x v="0"/>
    <m/>
    <m/>
  </r>
  <r>
    <d v="2020-02-06T00:00:00"/>
    <s v="■レーザー距離計　タジマ　F04　中古■□CTNo－000260"/>
    <m/>
    <x v="0"/>
    <m/>
    <n v="3"/>
    <n v="2"/>
    <n v="3600"/>
    <m/>
    <m/>
    <m/>
    <m/>
    <m/>
    <m/>
    <m/>
    <m/>
    <m/>
    <m/>
    <m/>
    <m/>
    <m/>
    <n v="0"/>
    <s v="2020/2"/>
    <s v=""/>
    <s v=""/>
    <x v="0"/>
    <m/>
    <m/>
  </r>
  <r>
    <d v="2020-02-06T00:00:00"/>
    <s v="■送料無料　リール　EXCELER　エクセラー　2500　ダイワ　中古■□CTNo－000024"/>
    <m/>
    <x v="6"/>
    <n v="1500"/>
    <n v="3"/>
    <n v="2"/>
    <n v="6600"/>
    <n v="5800"/>
    <m/>
    <m/>
    <m/>
    <m/>
    <m/>
    <m/>
    <m/>
    <m/>
    <m/>
    <m/>
    <m/>
    <m/>
    <n v="0"/>
    <s v="2020/2"/>
    <s v=""/>
    <s v=""/>
    <x v="0"/>
    <m/>
    <m/>
  </r>
  <r>
    <d v="2020-02-07T00:00:00"/>
    <s v="■アナ・スイ　バッグ　黒　ラメ入り　中古■□CTNo－000279"/>
    <m/>
    <x v="3"/>
    <n v="1500"/>
    <n v="3"/>
    <n v="2"/>
    <n v="3500"/>
    <m/>
    <m/>
    <m/>
    <m/>
    <m/>
    <m/>
    <m/>
    <m/>
    <m/>
    <m/>
    <m/>
    <m/>
    <m/>
    <n v="0"/>
    <s v="2020/2"/>
    <s v=""/>
    <s v=""/>
    <x v="0"/>
    <m/>
    <m/>
  </r>
  <r>
    <d v="2020-02-07T00:00:00"/>
    <s v="■未使用　カーナビ　SSDポータブルカーナビゲーション　Gorilla　CN-G72OD　Panasonic■□CTNo－000204"/>
    <s v="取り下げ"/>
    <x v="14"/>
    <n v="11000"/>
    <n v="3"/>
    <n v="2"/>
    <n v="27000"/>
    <n v="25000"/>
    <m/>
    <m/>
    <m/>
    <m/>
    <m/>
    <m/>
    <m/>
    <m/>
    <m/>
    <m/>
    <m/>
    <m/>
    <n v="0"/>
    <s v="2020/2"/>
    <s v=""/>
    <s v=""/>
    <x v="0"/>
    <m/>
    <m/>
  </r>
  <r>
    <d v="2020-02-07T00:00:00"/>
    <s v="■ビデオデッキ　S-VHS　ET　G-CODE　三菱　HV-SX200　中古■□CTNo－000274"/>
    <m/>
    <x v="1"/>
    <n v="300"/>
    <n v="3"/>
    <n v="2"/>
    <n v="5000"/>
    <m/>
    <m/>
    <m/>
    <m/>
    <m/>
    <m/>
    <m/>
    <m/>
    <m/>
    <m/>
    <m/>
    <m/>
    <m/>
    <n v="0"/>
    <s v="2020/2"/>
    <s v=""/>
    <s v=""/>
    <x v="0"/>
    <m/>
    <m/>
  </r>
  <r>
    <d v="2020-02-06T00:00:00"/>
    <s v="■スターウォーズ ヨーダ 等身大 フィギュア 10,000体限定 中古■□CTNo-000288"/>
    <m/>
    <x v="2"/>
    <n v="190632"/>
    <n v="2"/>
    <n v="3"/>
    <n v="170000"/>
    <m/>
    <m/>
    <m/>
    <m/>
    <m/>
    <m/>
    <m/>
    <m/>
    <m/>
    <m/>
    <m/>
    <m/>
    <m/>
    <n v="0"/>
    <s v="2020/2"/>
    <s v=""/>
    <s v=""/>
    <x v="0"/>
    <m/>
    <m/>
  </r>
  <r>
    <d v="2020-02-08T00:00:00"/>
    <s v="■ダイニングテーブル　木製　椅子2脚付き　3点セット　中古■□CTNo－000239"/>
    <m/>
    <x v="7"/>
    <m/>
    <n v="3"/>
    <n v="2"/>
    <n v="25000"/>
    <m/>
    <m/>
    <m/>
    <m/>
    <m/>
    <m/>
    <m/>
    <m/>
    <m/>
    <m/>
    <m/>
    <m/>
    <m/>
    <n v="0"/>
    <s v="2020/2"/>
    <s v=""/>
    <s v=""/>
    <x v="0"/>
    <m/>
    <m/>
  </r>
  <r>
    <d v="2020-02-09T00:00:00"/>
    <s v="■送料無料　GAGA MILANO　ガガミラノ　マニュアーレ　腕時計　レディース　中古■"/>
    <m/>
    <x v="3"/>
    <m/>
    <n v="3"/>
    <n v="2"/>
    <n v="30000"/>
    <m/>
    <m/>
    <m/>
    <m/>
    <m/>
    <m/>
    <m/>
    <m/>
    <m/>
    <m/>
    <m/>
    <m/>
    <m/>
    <n v="0"/>
    <s v="2020/2"/>
    <s v=""/>
    <s v=""/>
    <x v="0"/>
    <m/>
    <m/>
  </r>
  <r>
    <d v="2020-02-13T00:00:00"/>
    <s v="■ルーレット　カジノ　ルーレット盤　本体　M・G・M　NEW　JAGUAR　中古■□"/>
    <m/>
    <x v="7"/>
    <m/>
    <n v="3"/>
    <n v="2"/>
    <n v="120000"/>
    <n v="100000"/>
    <m/>
    <m/>
    <m/>
    <m/>
    <m/>
    <m/>
    <m/>
    <m/>
    <m/>
    <m/>
    <m/>
    <m/>
    <n v="0"/>
    <s v="2020/2"/>
    <s v=""/>
    <s v=""/>
    <x v="0"/>
    <m/>
    <m/>
  </r>
  <r>
    <d v="2020-02-14T00:00:00"/>
    <s v="■ボッテガヴェネタ べっ甲柄 ブルー サングラス BV0023S 003 BOTTEGA VENETA USED■□CTNo-000200"/>
    <m/>
    <x v="3"/>
    <n v="8000"/>
    <n v="2"/>
    <n v="3"/>
    <n v="15000"/>
    <m/>
    <m/>
    <m/>
    <m/>
    <m/>
    <m/>
    <m/>
    <m/>
    <m/>
    <m/>
    <m/>
    <m/>
    <m/>
    <n v="0"/>
    <s v="2020/2"/>
    <s v=""/>
    <s v=""/>
    <x v="0"/>
    <m/>
    <m/>
  </r>
  <r>
    <d v="2020-02-14T00:00:00"/>
    <s v="■レクサス O2センサー ソケット スナップオン ブルーポイント 酸素センサー YA6675B 中古■□CTNo-000198"/>
    <s v="済"/>
    <x v="0"/>
    <n v="0"/>
    <n v="2"/>
    <n v="3"/>
    <n v="4500"/>
    <m/>
    <m/>
    <m/>
    <m/>
    <m/>
    <m/>
    <m/>
    <n v="4950"/>
    <n v="0"/>
    <d v="2021-08-23T00:00:00"/>
    <d v="2021-07-02T00:00:00"/>
    <s v="簡単決済"/>
    <s v="トータルクリエイトイープライム "/>
    <n v="4950"/>
    <s v="2020/2"/>
    <s v="2021/7"/>
    <n v="504"/>
    <x v="5"/>
    <m/>
    <m/>
  </r>
  <r>
    <d v="2020-02-14T00:00:00"/>
    <s v="■ホイールフリップ ソケット ブルーポイント LSR1500 17mm欠品 中古■□CTNo-000243"/>
    <m/>
    <x v="0"/>
    <n v="0"/>
    <n v="2"/>
    <n v="3"/>
    <n v="7500"/>
    <m/>
    <m/>
    <m/>
    <m/>
    <m/>
    <m/>
    <m/>
    <m/>
    <m/>
    <m/>
    <m/>
    <m/>
    <m/>
    <n v="0"/>
    <s v="2020/2"/>
    <s v=""/>
    <s v=""/>
    <x v="0"/>
    <m/>
    <m/>
  </r>
  <r>
    <d v="2020-02-13T00:00:00"/>
    <s v="■送料無料　ダンヒル　ガスライター　中古■□CTNo－000246"/>
    <m/>
    <x v="3"/>
    <n v="1100"/>
    <n v="3"/>
    <n v="2"/>
    <n v="7000"/>
    <m/>
    <m/>
    <m/>
    <m/>
    <m/>
    <m/>
    <m/>
    <m/>
    <m/>
    <m/>
    <m/>
    <m/>
    <m/>
    <n v="0"/>
    <s v="2020/2"/>
    <s v=""/>
    <s v=""/>
    <x v="0"/>
    <m/>
    <m/>
  </r>
  <r>
    <d v="2020-02-14T00:00:00"/>
    <s v="■電器シェーバー　1回使用 中古 BRAUN Series5　ブラウン　クリーン＆チャージ　システム■□CTNo－000202"/>
    <m/>
    <x v="13"/>
    <n v="4570"/>
    <n v="3"/>
    <n v="2"/>
    <n v="9800"/>
    <m/>
    <m/>
    <m/>
    <m/>
    <m/>
    <m/>
    <m/>
    <m/>
    <m/>
    <m/>
    <m/>
    <m/>
    <m/>
    <n v="0"/>
    <s v="2020/2"/>
    <s v=""/>
    <s v=""/>
    <x v="0"/>
    <m/>
    <m/>
  </r>
  <r>
    <d v="2020-02-14T00:00:00"/>
    <s v="■ショルダーバッグ グレー系 レディース kate spade ケイトスペード USED■□000250"/>
    <m/>
    <x v="3"/>
    <n v="15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20T00:00:00"/>
    <s v="■引き取り歓迎 MR-F40T-W 400L 冷蔵庫 MITSUBISHI 中古■□CTNo-000223"/>
    <m/>
    <x v="1"/>
    <m/>
    <n v="3"/>
    <n v="2"/>
    <n v="40000"/>
    <m/>
    <m/>
    <m/>
    <m/>
    <m/>
    <m/>
    <m/>
    <m/>
    <m/>
    <m/>
    <m/>
    <m/>
    <m/>
    <n v="0"/>
    <s v="2020/2"/>
    <s v=""/>
    <s v=""/>
    <x v="0"/>
    <m/>
    <m/>
  </r>
  <r>
    <d v="2020-02-16T00:00:00"/>
    <s v="■ディスクグラインダ　GA402D　マキタ　鉄工用オフセット砥石9枚　切断砥石10枚　中古■□CTNo－000209"/>
    <m/>
    <x v="0"/>
    <n v="300"/>
    <n v="3"/>
    <n v="2"/>
    <n v="20000"/>
    <m/>
    <m/>
    <m/>
    <m/>
    <m/>
    <m/>
    <m/>
    <m/>
    <m/>
    <m/>
    <m/>
    <m/>
    <m/>
    <n v="0"/>
    <s v="2020/2"/>
    <s v=""/>
    <s v=""/>
    <x v="0"/>
    <m/>
    <m/>
  </r>
  <r>
    <d v="2020-02-19T00:00:00"/>
    <s v="■未使用　メンズ　アンダーアーマー　コンプレッション　シャツ　ヒートギア　長袖シャツ1枚(青)　半袖シャツ3枚(白・赤・黒)■□"/>
    <m/>
    <x v="6"/>
    <n v="2000"/>
    <n v="3"/>
    <n v="2"/>
    <n v="9000"/>
    <m/>
    <m/>
    <m/>
    <m/>
    <m/>
    <m/>
    <m/>
    <m/>
    <m/>
    <m/>
    <m/>
    <m/>
    <m/>
    <n v="0"/>
    <s v="2020/2"/>
    <s v=""/>
    <s v=""/>
    <x v="0"/>
    <m/>
    <m/>
  </r>
  <r>
    <d v="2020-02-19T00:00:00"/>
    <s v="■碁盤・碁石　岡村虎吉作　脚付碁盤　盤厚17.5㎝　碁石　白(179個)　黒(180個)　中古■□CTNo－000255"/>
    <m/>
    <x v="2"/>
    <n v="10000"/>
    <n v="3"/>
    <n v="2"/>
    <n v="80000"/>
    <m/>
    <m/>
    <m/>
    <m/>
    <m/>
    <m/>
    <m/>
    <m/>
    <m/>
    <m/>
    <m/>
    <m/>
    <m/>
    <n v="0"/>
    <s v="2020/2"/>
    <s v=""/>
    <s v=""/>
    <x v="0"/>
    <m/>
    <m/>
  </r>
  <r>
    <d v="2020-02-20T00:00:00"/>
    <s v="■GUCCI キーボルダー キーリング チャーム 星形 グッチ USED■□000077"/>
    <m/>
    <x v="3"/>
    <n v="1800"/>
    <n v="2"/>
    <n v="3"/>
    <n v="6000"/>
    <n v="4500"/>
    <m/>
    <m/>
    <m/>
    <m/>
    <m/>
    <m/>
    <m/>
    <m/>
    <m/>
    <m/>
    <m/>
    <m/>
    <n v="0"/>
    <s v="2020/2"/>
    <s v=""/>
    <s v=""/>
    <x v="0"/>
    <m/>
    <m/>
  </r>
  <r>
    <d v="2020-02-19T00:00:00"/>
    <s v="■Berkley ポータブルラインスプーリングステーション PLSS バークレイ 中古■□000429"/>
    <m/>
    <x v="6"/>
    <n v="0"/>
    <n v="2"/>
    <n v="3"/>
    <n v="7000"/>
    <n v="6000"/>
    <m/>
    <m/>
    <m/>
    <m/>
    <m/>
    <m/>
    <m/>
    <m/>
    <m/>
    <m/>
    <m/>
    <m/>
    <n v="0"/>
    <s v="2020/2"/>
    <s v=""/>
    <s v=""/>
    <x v="0"/>
    <m/>
    <m/>
  </r>
  <r>
    <d v="2020-02-22T00:00:00"/>
    <s v="■送料無料　デジタル一眼レフカメラ　Nikon　D3200　本体のみ　中古■□CTNo－000327"/>
    <m/>
    <x v="9"/>
    <n v="2500"/>
    <n v="3"/>
    <n v="2"/>
    <n v="13000"/>
    <m/>
    <m/>
    <m/>
    <m/>
    <m/>
    <m/>
    <m/>
    <m/>
    <m/>
    <m/>
    <m/>
    <m/>
    <m/>
    <n v="0"/>
    <s v="2020/2"/>
    <s v=""/>
    <s v=""/>
    <x v="0"/>
    <m/>
    <m/>
  </r>
  <r>
    <d v="2020-02-24T00:00:00"/>
    <s v="■新品未使用　洗面化粧台　クリナップ　エス　間口　90　オールスライドタイプ　色オークミディアム　BSRH90FSSYWD■□S-000359"/>
    <m/>
    <x v="7"/>
    <n v="20000"/>
    <n v="2"/>
    <n v="3"/>
    <n v="80000"/>
    <m/>
    <m/>
    <m/>
    <m/>
    <m/>
    <m/>
    <m/>
    <m/>
    <m/>
    <m/>
    <m/>
    <m/>
    <m/>
    <n v="0"/>
    <s v="2020/2"/>
    <s v=""/>
    <s v=""/>
    <x v="0"/>
    <m/>
    <m/>
  </r>
  <r>
    <d v="2020-02-23T00:00:00"/>
    <s v="■バーバリー　ミニスカート　サイズ38　BURBERRY　LONDON　ブルーノーベル　中古■□　000451"/>
    <m/>
    <x v="11"/>
    <n v="1000"/>
    <n v="3"/>
    <n v="2"/>
    <n v="3500"/>
    <n v="2800"/>
    <m/>
    <m/>
    <m/>
    <m/>
    <m/>
    <m/>
    <m/>
    <m/>
    <m/>
    <m/>
    <m/>
    <m/>
    <n v="0"/>
    <s v="2020/2"/>
    <s v=""/>
    <s v=""/>
    <x v="0"/>
    <m/>
    <m/>
  </r>
  <r>
    <d v="2020-02-23T00:00:00"/>
    <s v="■未使用 リンナイ　Rinnaai　ビルトインコ　LPガス　R1633A0R1V RB31M4ASW 3口コンロ　グリル付き　2018年製■□000287"/>
    <m/>
    <x v="7"/>
    <n v="25300"/>
    <n v="3"/>
    <n v="2"/>
    <n v="29800"/>
    <m/>
    <m/>
    <m/>
    <m/>
    <m/>
    <m/>
    <m/>
    <m/>
    <m/>
    <m/>
    <m/>
    <m/>
    <m/>
    <n v="0"/>
    <s v="2020/2"/>
    <s v=""/>
    <s v=""/>
    <x v="0"/>
    <m/>
    <m/>
  </r>
  <r>
    <d v="2020-02-24T00:00:00"/>
    <s v="■絨毯 植物の絵柄　最長寸法：144㎝　幅：約85㎝　中古■□000408"/>
    <m/>
    <x v="7"/>
    <m/>
    <n v="3"/>
    <n v="2"/>
    <n v="10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D-rod ディスタンスロッド アイアン 5本セット #7/#8/#9/P/S ワークスゴルフ 中古■□000393"/>
    <m/>
    <x v="6"/>
    <n v="4500"/>
    <n v="2"/>
    <n v="3"/>
    <n v="10000"/>
    <m/>
    <m/>
    <m/>
    <m/>
    <m/>
    <m/>
    <m/>
    <m/>
    <m/>
    <m/>
    <m/>
    <m/>
    <m/>
    <n v="0"/>
    <s v="2020/2"/>
    <s v=""/>
    <s v=""/>
    <x v="0"/>
    <m/>
    <m/>
  </r>
  <r>
    <d v="2020-02-27T00:00:00"/>
    <s v="■動作品　送料無料　プリメインアンプ　マランツ　PM-15S1　marantz　中古■□000396"/>
    <s v="済"/>
    <x v="1"/>
    <n v="25000"/>
    <n v="3"/>
    <n v="2"/>
    <n v="60000"/>
    <m/>
    <m/>
    <m/>
    <m/>
    <m/>
    <m/>
    <m/>
    <n v="55000"/>
    <n v="0"/>
    <d v="2021-02-22T00:00:00"/>
    <d v="2021-01-07T00:00:00"/>
    <s v="簡単決済"/>
    <s v="山根秀行"/>
    <n v="55000"/>
    <s v="2020/2"/>
    <s v="2021/1"/>
    <n v="315"/>
    <x v="6"/>
    <m/>
    <m/>
  </r>
  <r>
    <d v="2020-02-27T00:00:00"/>
    <s v="■未使用 ルミノックス ネイビーシールズ シリーズ3050/3950 ダイバーズウォッチ ホワイトアウト メンズ 腕時計■□004071"/>
    <m/>
    <x v="11"/>
    <n v="15000"/>
    <n v="2"/>
    <n v="3"/>
    <n v="30000"/>
    <n v="25000"/>
    <m/>
    <m/>
    <m/>
    <m/>
    <m/>
    <m/>
    <m/>
    <m/>
    <m/>
    <m/>
    <m/>
    <m/>
    <n v="0"/>
    <s v="2020/2"/>
    <s v=""/>
    <s v=""/>
    <x v="0"/>
    <m/>
    <m/>
  </r>
  <r>
    <d v="2020-02-28T00:00:00"/>
    <s v="■ふとん乾燥機　カラリエ　FK-JN1　IRIS　OHYAMA　2016年製　中古■□000477"/>
    <s v="済"/>
    <x v="1"/>
    <n v="200"/>
    <n v="3"/>
    <n v="2"/>
    <n v="5500"/>
    <m/>
    <m/>
    <m/>
    <m/>
    <m/>
    <m/>
    <m/>
    <n v="6050"/>
    <n v="1300"/>
    <d v="2021-02-22T00:00:00"/>
    <d v="2021-01-05T00:00:00"/>
    <s v="簡単決済"/>
    <s v="藏田秀和"/>
    <n v="7350"/>
    <s v="2020/2"/>
    <s v="2021/1"/>
    <n v="312"/>
    <x v="2"/>
    <m/>
    <m/>
  </r>
  <r>
    <d v="2020-02-29T00:00:00"/>
    <s v="■ウインドブレーカー 357205 ウーブンラインドジャケット L メンズ 中古■□000397"/>
    <m/>
    <x v="6"/>
    <n v="0"/>
    <n v="2"/>
    <n v="3"/>
    <n v="4500"/>
    <m/>
    <m/>
    <m/>
    <m/>
    <m/>
    <m/>
    <m/>
    <m/>
    <m/>
    <m/>
    <m/>
    <m/>
    <m/>
    <n v="0"/>
    <s v="2020/2"/>
    <s v=""/>
    <s v=""/>
    <x v="0"/>
    <m/>
    <m/>
  </r>
  <r>
    <d v="2020-02-29T00:00:00"/>
    <s v="■アディダス レディース S セットアップ CLIMA365 ウインドブレーカー adidas 中古■□000430"/>
    <m/>
    <x v="6"/>
    <n v="2500"/>
    <n v="2"/>
    <n v="3"/>
    <n v="7000"/>
    <n v="5800"/>
    <m/>
    <m/>
    <m/>
    <m/>
    <m/>
    <m/>
    <m/>
    <m/>
    <m/>
    <m/>
    <m/>
    <m/>
    <n v="0"/>
    <s v="2020/2"/>
    <s v=""/>
    <s v=""/>
    <x v="0"/>
    <m/>
    <m/>
  </r>
  <r>
    <d v="2020-03-02T00:00:00"/>
    <s v="■スピーカー　マキタ　充電式スピーカ　MR200　ブラック　本体のみ　中古美品■□000297"/>
    <m/>
    <x v="1"/>
    <n v="2500"/>
    <n v="3"/>
    <n v="2"/>
    <n v="9000"/>
    <m/>
    <m/>
    <m/>
    <m/>
    <m/>
    <m/>
    <m/>
    <m/>
    <m/>
    <m/>
    <m/>
    <m/>
    <m/>
    <n v="0"/>
    <s v="2020/3"/>
    <s v=""/>
    <s v=""/>
    <x v="0"/>
    <m/>
    <m/>
  </r>
  <r>
    <d v="2020-03-01T00:00:00"/>
    <s v="■送料無料 美品 KTC デジラチェ メモルク トルクレンチ GED135-R4-U 中古■□000344"/>
    <m/>
    <x v="0"/>
    <n v="20000"/>
    <n v="2"/>
    <n v="3"/>
    <n v="100000"/>
    <n v="40000"/>
    <m/>
    <m/>
    <m/>
    <m/>
    <m/>
    <m/>
    <m/>
    <m/>
    <m/>
    <m/>
    <m/>
    <m/>
    <n v="0"/>
    <s v="2020/3"/>
    <s v=""/>
    <s v=""/>
    <x v="0"/>
    <m/>
    <m/>
  </r>
  <r>
    <d v="2020-03-02T00:00:00"/>
    <s v="■座椅子 18脚セット 和家具 中古■□-S00416"/>
    <m/>
    <x v="4"/>
    <n v="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ガラス細工　インコ　置物　イタリア製　■□000428"/>
    <m/>
    <x v="12"/>
    <n v="5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03T00:00:00"/>
    <s v="■送料無料　ディズニー　arribas　brothers　ミッキー　＆　ミニー　クリスタル　中古■□000377"/>
    <m/>
    <x v="7"/>
    <m/>
    <n v="3"/>
    <n v="2"/>
    <n v="33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ロワナ 置物 招財龍魚 中古■□000368"/>
    <m/>
    <x v="7"/>
    <n v="1000"/>
    <n v="2"/>
    <n v="3"/>
    <n v="7000"/>
    <m/>
    <m/>
    <m/>
    <m/>
    <m/>
    <m/>
    <m/>
    <m/>
    <m/>
    <m/>
    <m/>
    <m/>
    <m/>
    <n v="0"/>
    <s v="2020/3"/>
    <s v=""/>
    <s v=""/>
    <x v="0"/>
    <m/>
    <m/>
  </r>
  <r>
    <d v="2020-03-03T00:00:00"/>
    <s v="■アンティーク ランプ テーブルランプ 女性像 インテリア 中古■□000309"/>
    <s v="済"/>
    <x v="7"/>
    <n v="500"/>
    <n v="2"/>
    <n v="3"/>
    <n v="18000"/>
    <m/>
    <m/>
    <m/>
    <m/>
    <m/>
    <m/>
    <m/>
    <n v="19800"/>
    <n v="0"/>
    <d v="2021-04-21T00:00:00"/>
    <d v="2021-03-05T00:00:00"/>
    <s v="簡単決済"/>
    <s v="井上良雄"/>
    <n v="19800"/>
    <s v="2020/3"/>
    <s v="2021/3"/>
    <n v="367"/>
    <x v="5"/>
    <m/>
    <m/>
  </r>
  <r>
    <d v="2020-03-06T00:00:00"/>
    <s v="■送料無料　ラウンドファスナー　長財布　ヴィヴィアン・ウエストウッド　黒　中古■□000305"/>
    <m/>
    <x v="3"/>
    <n v="4500"/>
    <n v="3"/>
    <n v="2"/>
    <n v="12300"/>
    <n v="9500"/>
    <m/>
    <m/>
    <m/>
    <m/>
    <m/>
    <m/>
    <m/>
    <m/>
    <m/>
    <m/>
    <m/>
    <m/>
    <n v="0"/>
    <s v="2020/3"/>
    <s v=""/>
    <s v=""/>
    <x v="0"/>
    <m/>
    <m/>
  </r>
  <r>
    <d v="2020-03-07T00:00:00"/>
    <s v="■送料無料　文鎮　バカラ　クリスタルペーパーウェイト　ハート　置物　中古■□000436"/>
    <s v="済"/>
    <x v="3"/>
    <n v="750"/>
    <n v="3"/>
    <n v="2"/>
    <n v="8000"/>
    <m/>
    <m/>
    <m/>
    <m/>
    <m/>
    <m/>
    <m/>
    <n v="8800"/>
    <n v="0"/>
    <d v="2021-07-19T00:00:00"/>
    <d v="2021-06-29T00:00:00"/>
    <s v="簡単決済"/>
    <s v="小林佐織 "/>
    <n v="8800"/>
    <s v="2020/3"/>
    <s v="2021/6"/>
    <n v="479"/>
    <x v="2"/>
    <m/>
    <m/>
  </r>
  <r>
    <d v="2020-03-08T00:00:00"/>
    <s v="■送料無料　未使用　充電式インパクトドライバ　18V　3.0Ah　TD149DRFXW　白　マキタ■□000320"/>
    <m/>
    <x v="0"/>
    <n v="20000"/>
    <n v="3"/>
    <n v="2"/>
    <n v="29500"/>
    <n v="28500"/>
    <m/>
    <m/>
    <m/>
    <m/>
    <m/>
    <m/>
    <m/>
    <m/>
    <m/>
    <m/>
    <m/>
    <m/>
    <n v="0"/>
    <s v="2020/3"/>
    <s v=""/>
    <s v=""/>
    <x v="0"/>
    <m/>
    <m/>
  </r>
  <r>
    <d v="2020-03-08T00:00:00"/>
    <s v="■新品未使用 ニンテンドースイッチ ライト Switch Lite グレー 任天堂 HDH-001■□000415"/>
    <m/>
    <x v="2"/>
    <n v="13000"/>
    <n v="2"/>
    <n v="3"/>
    <n v="21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フェラーリ　F40　1987，1/18　burago　Ｇｏｌｄ　Collection　Made in ITALY　保管品　中古■□000381"/>
    <m/>
    <x v="2"/>
    <n v="110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08T00:00:00"/>
    <s v="■アンティーク調　真鍮　回転式　砂時計　15分　インテリア　置物　■□000376"/>
    <m/>
    <x v="12"/>
    <n v="4500"/>
    <n v="2"/>
    <n v="3"/>
    <n v="24000"/>
    <m/>
    <m/>
    <m/>
    <m/>
    <m/>
    <m/>
    <m/>
    <m/>
    <m/>
    <m/>
    <m/>
    <m/>
    <m/>
    <n v="0"/>
    <s v="2020/3"/>
    <s v=""/>
    <s v=""/>
    <x v="0"/>
    <m/>
    <m/>
  </r>
  <r>
    <d v="2020-03-08T00:00:00"/>
    <s v="■木彫り 不動明王 70cm 仏像 仏教美術 ■□000333"/>
    <m/>
    <x v="12"/>
    <n v="17000"/>
    <n v="2"/>
    <n v="3"/>
    <n v="52000"/>
    <n v="45000"/>
    <n v="40000"/>
    <m/>
    <m/>
    <m/>
    <m/>
    <m/>
    <m/>
    <m/>
    <m/>
    <m/>
    <m/>
    <m/>
    <n v="0"/>
    <s v="2020/3"/>
    <s v=""/>
    <s v=""/>
    <x v="0"/>
    <m/>
    <m/>
  </r>
  <r>
    <d v="2020-03-08T00:00:00"/>
    <s v="■中古 XBOX ONE 1TB CALL OF DUTY ADVANCED WARFARE コール オブ デューティー アドバンスド・ウォーフェア■□000422"/>
    <s v="済"/>
    <x v="2"/>
    <n v="19800"/>
    <n v="2"/>
    <n v="3"/>
    <n v="20000"/>
    <m/>
    <m/>
    <m/>
    <m/>
    <m/>
    <m/>
    <m/>
    <n v="16500"/>
    <n v="1300"/>
    <d v="2021-04-21T00:00:00"/>
    <d v="2021-03-22T00:00:00"/>
    <s v="簡単決済"/>
    <s v="井上武範"/>
    <n v="17800"/>
    <s v="2020/3"/>
    <s v="2021/3"/>
    <n v="379"/>
    <x v="4"/>
    <m/>
    <m/>
  </r>
  <r>
    <d v="2020-03-08T00:00:00"/>
    <s v="■送料無料 デビルメイクライ5 PS4 ソフト 中古■□000448"/>
    <m/>
    <x v="2"/>
    <m/>
    <n v="2"/>
    <n v="3"/>
    <n v="3300"/>
    <n v="3000"/>
    <m/>
    <m/>
    <m/>
    <m/>
    <m/>
    <m/>
    <m/>
    <m/>
    <m/>
    <m/>
    <m/>
    <m/>
    <n v="0"/>
    <s v="2020/3"/>
    <s v=""/>
    <s v=""/>
    <x v="0"/>
    <m/>
    <m/>
  </r>
  <r>
    <d v="2020-03-08T00:00:00"/>
    <s v="■送料無料 地球儀 インテリア 置物 アンティーク 中古■□000441"/>
    <m/>
    <x v="7"/>
    <n v="20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2-13T00:00:00"/>
    <s v="■未使用 キャリーケース ピジョール 機内持込み適応サイズ キャリーバッグ PUJOLS トラベルケース■□CTNo-000262"/>
    <m/>
    <x v="5"/>
    <n v="3000"/>
    <n v="2"/>
    <n v="3"/>
    <n v="8000"/>
    <m/>
    <m/>
    <m/>
    <m/>
    <m/>
    <m/>
    <m/>
    <m/>
    <m/>
    <m/>
    <m/>
    <m/>
    <m/>
    <n v="0"/>
    <s v="2020/2"/>
    <s v=""/>
    <s v=""/>
    <x v="0"/>
    <m/>
    <m/>
  </r>
  <r>
    <d v="2020-03-10T00:00:00"/>
    <s v="■腕時計 Furbo design フルボデザイン F5012 自動巻き キーリング付き 中古■□000314"/>
    <s v="店売り"/>
    <x v="11"/>
    <n v="2000"/>
    <n v="3"/>
    <n v="2"/>
    <n v="10000"/>
    <n v="8000"/>
    <m/>
    <m/>
    <m/>
    <m/>
    <m/>
    <m/>
    <m/>
    <m/>
    <m/>
    <m/>
    <m/>
    <m/>
    <n v="0"/>
    <s v="2020/3"/>
    <s v=""/>
    <s v=""/>
    <x v="0"/>
    <m/>
    <m/>
  </r>
  <r>
    <d v="2020-03-10T00:00:00"/>
    <s v="■ブロンズ像 ランプ アンティーク 女性像 ボールランプ インテリア 照明 中古■□000375"/>
    <m/>
    <x v="7"/>
    <n v="1500"/>
    <n v="2"/>
    <n v="3"/>
    <n v="35000"/>
    <m/>
    <m/>
    <m/>
    <m/>
    <m/>
    <m/>
    <m/>
    <m/>
    <m/>
    <m/>
    <m/>
    <m/>
    <m/>
    <n v="0"/>
    <s v="2020/3"/>
    <s v=""/>
    <s v=""/>
    <x v="0"/>
    <m/>
    <m/>
  </r>
  <r>
    <d v="2020-03-10T00:00:00"/>
    <s v="■天使 置物 アンティーク インテリア ガーデニング エンジェル オーナメント 中古■□000361"/>
    <m/>
    <x v="7"/>
    <n v="500"/>
    <n v="2"/>
    <n v="3"/>
    <n v="22000"/>
    <n v="20000"/>
    <m/>
    <m/>
    <m/>
    <m/>
    <m/>
    <m/>
    <m/>
    <m/>
    <m/>
    <m/>
    <m/>
    <m/>
    <n v="0"/>
    <s v="2020/3"/>
    <s v=""/>
    <s v=""/>
    <x v="0"/>
    <m/>
    <m/>
  </r>
  <r>
    <d v="2020-03-12T00:00:00"/>
    <s v="■未使用　保管品　ハーフムーン　リバーシブル　ギアレンチ　14×17mm　・S型リバーシブル　ギアレンチ　11×13mm　ライト精機■□000576_x000a_"/>
    <m/>
    <x v="0"/>
    <m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13T00:00:00"/>
    <s v="■防災グッズ 寝袋 ７枚セット 保温 防寒 備蓄用 防災用 枕付き 未使用■"/>
    <m/>
    <x v="7"/>
    <m/>
    <n v="2"/>
    <n v="5"/>
    <n v="3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レトロ スタンドライト ランプ アンティーク 照明 中古■□000580"/>
    <m/>
    <x v="7"/>
    <n v="1000"/>
    <n v="2"/>
    <n v="3"/>
    <n v="1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ロングウォレット ボッテガヴェネタ パイソン柄 スネーク ラウンドファスナー 長財布 USED■□000329"/>
    <m/>
    <x v="3"/>
    <n v="15000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■送料無料 ルイヴィトン サテライト53 M23356 モノグラム トラベルバッグ 旅行鞄 スーツケース シリアル MB0999 USED■□000566"/>
    <m/>
    <x v="3"/>
    <n v="77600"/>
    <n v="2"/>
    <n v="3"/>
    <n v="85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ルイヴィトン カバ・ローズベリー 2WAYバッグ ダミエ N41177 USED■□000501"/>
    <m/>
    <x v="3"/>
    <n v="81000"/>
    <n v="2"/>
    <n v="3"/>
    <n v="100000"/>
    <n v="95000"/>
    <n v="90000"/>
    <m/>
    <m/>
    <m/>
    <m/>
    <m/>
    <m/>
    <m/>
    <m/>
    <m/>
    <m/>
    <m/>
    <n v="0"/>
    <s v="2020/3"/>
    <s v=""/>
    <s v=""/>
    <x v="0"/>
    <m/>
    <m/>
  </r>
  <r>
    <d v="2020-03-16T00:00:00"/>
    <s v="■美品 コーチ ディンキアー ペブル レザーウィズ ワルド ディーローズ フリンジショルダーバッグ L1681 ピンク・シルバー系 中古■□000551"/>
    <m/>
    <x v="3"/>
    <n v="5000"/>
    <n v="3"/>
    <n v="2"/>
    <n v="15000"/>
    <n v="12000"/>
    <m/>
    <m/>
    <m/>
    <m/>
    <m/>
    <m/>
    <m/>
    <m/>
    <m/>
    <m/>
    <m/>
    <m/>
    <n v="0"/>
    <s v="2020/3"/>
    <s v=""/>
    <s v=""/>
    <x v="0"/>
    <m/>
    <m/>
  </r>
  <r>
    <d v="2020-03-16T00:00:00"/>
    <s v="■送料無料　PORTER　ポーター　ボストンバッグ　中古■□000560"/>
    <s v="取り下げ"/>
    <x v="3"/>
    <n v="4950"/>
    <n v="3"/>
    <n v="2"/>
    <n v="12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なた　片刃　鉈　銘 西山商会 清龍物製 1本　銘なし 1本　2本セット　中古■□000550"/>
    <m/>
    <x v="0"/>
    <n v="8500"/>
    <n v="3"/>
    <n v="2"/>
    <n v="2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コンクリートカッター　205mm　8型カッタ　マキタ　4108R　1989年式　中古■□000565"/>
    <s v="取り下げ"/>
    <x v="0"/>
    <n v="17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6T00:00:00"/>
    <s v="■エルメス ネクタイ HERMES 3本セット USED■□000482"/>
    <m/>
    <x v="3"/>
    <n v="2400"/>
    <n v="2"/>
    <n v="3"/>
    <n v="16000"/>
    <m/>
    <m/>
    <m/>
    <m/>
    <m/>
    <m/>
    <m/>
    <m/>
    <m/>
    <m/>
    <m/>
    <m/>
    <m/>
    <n v="0"/>
    <s v="2020/3"/>
    <s v=""/>
    <s v=""/>
    <x v="0"/>
    <m/>
    <m/>
  </r>
  <r>
    <d v="2020-03-18T00:00:00"/>
    <s v="■斧 木曽上松　銘入り　おの　中古■□000571"/>
    <m/>
    <x v="0"/>
    <n v="35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18T00:00:00"/>
    <s v="■ジャンク品　東芝　ダイナブック　サテライト　B522/H　i5　メモリ8GB　256GB　SSD■□000506"/>
    <m/>
    <x v="1"/>
    <n v="8000"/>
    <n v="2"/>
    <n v="3"/>
    <n v="8500"/>
    <m/>
    <m/>
    <m/>
    <m/>
    <m/>
    <m/>
    <m/>
    <m/>
    <m/>
    <m/>
    <m/>
    <m/>
    <m/>
    <n v="0"/>
    <s v="2020/3"/>
    <s v=""/>
    <s v=""/>
    <x v="0"/>
    <m/>
    <m/>
  </r>
  <r>
    <d v="2020-03-18T00:00:00"/>
    <s v="■US　ミリタリー　フィールドデスク　ヴィンテージ　机　コンパクト　中古■□000537"/>
    <m/>
    <x v="7"/>
    <n v="17000"/>
    <n v="2"/>
    <n v="3"/>
    <n v="50000"/>
    <n v="45000"/>
    <m/>
    <m/>
    <m/>
    <m/>
    <m/>
    <m/>
    <m/>
    <m/>
    <m/>
    <m/>
    <m/>
    <m/>
    <n v="0"/>
    <s v="2020/3"/>
    <s v=""/>
    <s v=""/>
    <x v="0"/>
    <m/>
    <m/>
  </r>
  <r>
    <d v="2020-03-19T00:00:00"/>
    <s v="■送料無料　龍文堂 鉄瓶 骨董 アンティーク 岩口岩肌■□000497_x000a_"/>
    <s v="取り下げ"/>
    <x v="12"/>
    <n v="59000"/>
    <n v="3"/>
    <n v="2"/>
    <n v="70000"/>
    <n v="65000"/>
    <n v="60000"/>
    <m/>
    <m/>
    <m/>
    <m/>
    <m/>
    <m/>
    <m/>
    <m/>
    <m/>
    <m/>
    <m/>
    <n v="0"/>
    <s v="2020/3"/>
    <s v=""/>
    <s v=""/>
    <x v="0"/>
    <m/>
    <m/>
  </r>
  <r>
    <d v="2020-03-19T00:00:00"/>
    <s v="■バッグ　レディース　HUNTING　WORLD　ハンティングワールド　キャンパス・レザー　ショルダーバッグ　中古■□000544"/>
    <m/>
    <x v="3"/>
    <n v="6000"/>
    <n v="3"/>
    <n v="2"/>
    <n v="18000"/>
    <n v="15000"/>
    <m/>
    <m/>
    <m/>
    <m/>
    <m/>
    <m/>
    <m/>
    <m/>
    <m/>
    <m/>
    <m/>
    <m/>
    <n v="0"/>
    <s v="2020/3"/>
    <s v=""/>
    <s v=""/>
    <x v="0"/>
    <m/>
    <m/>
  </r>
  <r>
    <d v="2020-03-20T00:00:00"/>
    <s v="■ショルダーバッグ　PORTER　BEAT　吉田カバン　中古　美品■□000516"/>
    <s v="済"/>
    <x v="3"/>
    <n v="7000"/>
    <n v="3"/>
    <n v="2"/>
    <n v="13000"/>
    <n v="11000"/>
    <m/>
    <m/>
    <m/>
    <m/>
    <m/>
    <m/>
    <n v="9900"/>
    <n v="1050"/>
    <d v="2021-04-21T00:00:00"/>
    <d v="2021-03-14T00:00:00"/>
    <s v="簡単決済"/>
    <s v="吉田倫子"/>
    <n v="10950"/>
    <s v="2020/3"/>
    <s v="2021/3"/>
    <n v="359"/>
    <x v="1"/>
    <m/>
    <m/>
  </r>
  <r>
    <d v="2020-03-20T00:00:00"/>
    <s v="■送料無料　未使用　家庭用　放射線測定器　線量計　ECOTEST　MKS-05■□000558_x000a_"/>
    <s v="済"/>
    <x v="0"/>
    <n v="2000"/>
    <n v="3"/>
    <m/>
    <n v="22000"/>
    <m/>
    <m/>
    <m/>
    <m/>
    <m/>
    <m/>
    <m/>
    <n v="24200"/>
    <n v="0"/>
    <d v="2021-04-21T00:00:00"/>
    <d v="2021-03-03T00:00:00"/>
    <s v="簡単決済"/>
    <s v="福田光"/>
    <n v="24200"/>
    <s v="2020/3"/>
    <s v="2021/3"/>
    <n v="348"/>
    <x v="3"/>
    <m/>
    <m/>
  </r>
  <r>
    <d v="2020-03-20T00:00:00"/>
    <s v="■送料無料　キーリング　PRADA　プラダ　メタルトライアングルロゴ　「サフィアーノ」　レザー(牛革)　キーホルダー　中古美品■□000547"/>
    <m/>
    <x v="3"/>
    <n v="11000"/>
    <n v="3"/>
    <n v="2"/>
    <n v="20000"/>
    <n v="18000"/>
    <n v="15000"/>
    <m/>
    <m/>
    <m/>
    <m/>
    <m/>
    <m/>
    <m/>
    <m/>
    <m/>
    <m/>
    <m/>
    <n v="0"/>
    <s v="2020/3"/>
    <s v=""/>
    <s v=""/>
    <x v="0"/>
    <m/>
    <m/>
  </r>
  <r>
    <d v="2020-03-19T00:00:00"/>
    <s v="■カリモク 花台 サイドテーブル 電話台 家具 インテリア 中古■□000534"/>
    <s v="済"/>
    <x v="4"/>
    <n v="500"/>
    <n v="2"/>
    <n v="3"/>
    <n v="12000"/>
    <n v="10000"/>
    <n v="9000"/>
    <m/>
    <m/>
    <m/>
    <m/>
    <m/>
    <n v="20900"/>
    <n v="3190"/>
    <d v="2021-03-23T00:00:00"/>
    <d v="2021-02-07T00:00:00"/>
    <s v="簡単決済"/>
    <s v="杉山匡人"/>
    <n v="24090"/>
    <s v="2020/3"/>
    <s v="2021/2"/>
    <n v="325"/>
    <x v="1"/>
    <m/>
    <m/>
  </r>
  <r>
    <d v="2020-03-19T00:00:00"/>
    <s v="■カリモク マガジンラック ブックラック 家具 インテリア 中古■□000592"/>
    <m/>
    <x v="4"/>
    <n v="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0T00:00:00"/>
    <s v="■未使用 ブラインド TOSO 木製 ナチュラル ベネウッド35 TM-1007■□000575"/>
    <s v="済"/>
    <x v="7"/>
    <n v="0"/>
    <n v="2"/>
    <n v="3"/>
    <n v="8000"/>
    <n v="7000"/>
    <n v="5500"/>
    <m/>
    <m/>
    <m/>
    <m/>
    <m/>
    <n v="6050"/>
    <n v="0"/>
    <d v="2021-03-23T00:00:00"/>
    <d v="2021-02-07T00:00:00"/>
    <s v="簡単決済"/>
    <s v="大澤鉄生"/>
    <n v="6050"/>
    <s v="2020/3"/>
    <s v="2021/2"/>
    <n v="324"/>
    <x v="1"/>
    <m/>
    <m/>
  </r>
  <r>
    <d v="2020-03-20T00:00:00"/>
    <s v="■引き取り限定 飾り壺 武者絵 川中島の戦い 戦国武将 壺 骨董 中古■□000599"/>
    <s v="取り下げ"/>
    <x v="12"/>
    <n v="10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0T00:00:00"/>
    <s v="■引き取り限定 壺 川中島の戦い 飾り壺 武者絵 戦国武将 骨董 中古■□000524"/>
    <s v="取り下げ"/>
    <x v="12"/>
    <n v="500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1T00:00:00"/>
    <s v="■イタリア製 サイドテーブル アンティーク クラシック 中古■□000561"/>
    <s v="済"/>
    <x v="4"/>
    <n v="3000"/>
    <n v="2"/>
    <n v="3"/>
    <n v="50000"/>
    <n v="15000"/>
    <m/>
    <m/>
    <m/>
    <m/>
    <m/>
    <m/>
    <n v="13200"/>
    <n v="4510"/>
    <d v="2021-06-23T00:00:00"/>
    <d v="2021-05-07T00:00:00"/>
    <s v="簡単決済"/>
    <s v="丸谷元"/>
    <n v="17710"/>
    <s v="2020/3"/>
    <s v="2021/5"/>
    <n v="412"/>
    <x v="5"/>
    <m/>
    <m/>
  </r>
  <r>
    <d v="2020-03-21T00:00:00"/>
    <s v="■PORTER ウエストポーチ ウエストバッグ ポーター USED■□000543"/>
    <m/>
    <x v="3"/>
    <n v="1100"/>
    <n v="2"/>
    <n v="3"/>
    <n v="50000"/>
    <n v="5800"/>
    <m/>
    <m/>
    <m/>
    <m/>
    <m/>
    <m/>
    <m/>
    <m/>
    <m/>
    <m/>
    <m/>
    <m/>
    <n v="0"/>
    <s v="2020/3"/>
    <s v=""/>
    <s v=""/>
    <x v="0"/>
    <m/>
    <m/>
  </r>
  <r>
    <d v="2020-03-22T00:00:00"/>
    <s v="■送料無料 25発ショットシェルホルダー レザー ガンベルト カートリッジベルト ホルダー 中古■□000189"/>
    <m/>
    <x v="2"/>
    <n v="1250"/>
    <n v="2"/>
    <n v="3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シートマッサージャー　ツインバード　EM-2546　お使いの椅子がマッサージチェアに■□000519"/>
    <m/>
    <x v="1"/>
    <n v="1000"/>
    <n v="3"/>
    <n v="2"/>
    <n v="50000"/>
    <m/>
    <m/>
    <m/>
    <m/>
    <m/>
    <m/>
    <m/>
    <m/>
    <m/>
    <m/>
    <m/>
    <m/>
    <m/>
    <n v="0"/>
    <s v="2020/3"/>
    <s v=""/>
    <s v=""/>
    <x v="0"/>
    <m/>
    <m/>
  </r>
  <r>
    <d v="2020-03-22T00:00:00"/>
    <s v="■送料無料　香水　男性用　BVLGARI　ブルガリ　マン イン ブラック　オードパルファン　11I23G2　数回使用■□000559"/>
    <m/>
    <x v="3"/>
    <n v="2000"/>
    <n v="3"/>
    <n v="2"/>
    <n v="5000"/>
    <n v="4500"/>
    <m/>
    <m/>
    <m/>
    <m/>
    <m/>
    <m/>
    <m/>
    <m/>
    <m/>
    <m/>
    <m/>
    <m/>
    <n v="0"/>
    <s v="2020/3"/>
    <s v=""/>
    <s v=""/>
    <x v="0"/>
    <m/>
    <m/>
  </r>
  <r>
    <d v="2020-03-22T00:00:00"/>
    <s v="■未使用　アイリスオーヤマ　ロースターセラミック　ヘルシーロースター　レッド　CHR-2721■□000669"/>
    <m/>
    <x v="7"/>
    <m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2T00:00:00"/>
    <s v="■美品 NIKE 26.0cm ZOOM 2K ナイキ ズーム スニーカー メンズ 中古■□000481"/>
    <m/>
    <x v="11"/>
    <n v="1650"/>
    <n v="2"/>
    <n v="3"/>
    <n v="6800"/>
    <m/>
    <m/>
    <m/>
    <m/>
    <m/>
    <m/>
    <m/>
    <m/>
    <m/>
    <m/>
    <m/>
    <m/>
    <m/>
    <n v="0"/>
    <s v="2020/3"/>
    <s v=""/>
    <s v=""/>
    <x v="0"/>
    <m/>
    <m/>
  </r>
  <r>
    <d v="2020-03-22T00:00:00"/>
    <s v="■GUCCI スクエアプレート ネックレス シルバー グッチ USED■□000601"/>
    <s v="済"/>
    <x v="3"/>
    <n v="3000"/>
    <n v="2"/>
    <n v="3"/>
    <n v="7000"/>
    <m/>
    <m/>
    <m/>
    <m/>
    <m/>
    <m/>
    <m/>
    <n v="6600"/>
    <n v="0"/>
    <d v="2021-06-23T00:00:00"/>
    <d v="2021-05-18T00:00:00"/>
    <s v="簡単決済"/>
    <s v="南盛敦"/>
    <n v="6600"/>
    <s v="2020/3"/>
    <s v="2021/5"/>
    <n v="422"/>
    <x v="2"/>
    <m/>
    <m/>
  </r>
  <r>
    <d v="2020-03-22T00:00:00"/>
    <s v="■未使用 cromia 長財布 イタリア製 メンズ ネイビー クロミア 2400026■□000673"/>
    <m/>
    <x v="11"/>
    <n v="2200"/>
    <n v="2"/>
    <n v="3"/>
    <n v="9000"/>
    <m/>
    <m/>
    <m/>
    <m/>
    <m/>
    <m/>
    <m/>
    <m/>
    <m/>
    <m/>
    <m/>
    <m/>
    <m/>
    <n v="0"/>
    <s v="2020/3"/>
    <s v=""/>
    <s v=""/>
    <x v="0"/>
    <m/>
    <m/>
  </r>
  <r>
    <d v="2020-03-25T00:00:00"/>
    <s v="■ブラバンシア 60L ゴミ箱 タッチビン brabantia 中古■□000777"/>
    <m/>
    <x v="7"/>
    <n v="1000"/>
    <n v="2"/>
    <n v="3"/>
    <n v="13000"/>
    <n v="10000"/>
    <m/>
    <m/>
    <m/>
    <m/>
    <m/>
    <m/>
    <m/>
    <m/>
    <m/>
    <m/>
    <m/>
    <m/>
    <n v="0"/>
    <s v="2020/3"/>
    <s v=""/>
    <s v=""/>
    <x v="0"/>
    <m/>
    <m/>
  </r>
  <r>
    <d v="2020-03-25T00:00:00"/>
    <s v="■本惣 丸裁包丁 丸包丁 裁断 表具 中古■□000771"/>
    <m/>
    <x v="7"/>
    <n v="4000"/>
    <n v="2"/>
    <n v="3"/>
    <n v="8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726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15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 放射線センサー iGAMMA 放射線測定 iPhone iPad apple対応 アイガンマ■□000698"/>
    <m/>
    <x v="0"/>
    <n v="500"/>
    <n v="2"/>
    <n v="3"/>
    <n v="12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　未使用　ハンドミキサー　TESCOM　テスコム　スティックブレンダー　THM420　ピンク■□000693"/>
    <m/>
    <x v="1"/>
    <n v="1000"/>
    <n v="3"/>
    <n v="2"/>
    <n v="40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美肌測定器　COS　BEAUTY　コスビューティー　美肌測定器　パールホワイト■□000746"/>
    <m/>
    <x v="13"/>
    <n v="20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3-25T00:00:00"/>
    <s v="■送料無料 MCM キーケース 6連 USED■□000694"/>
    <s v="済"/>
    <x v="11"/>
    <n v="3000"/>
    <n v="2"/>
    <n v="3"/>
    <n v="9000"/>
    <n v="6500"/>
    <m/>
    <m/>
    <m/>
    <m/>
    <m/>
    <m/>
    <n v="7150"/>
    <n v="0"/>
    <d v="2021-06-23T00:00:00"/>
    <d v="2021-05-26T00:00:00"/>
    <s v="簡単決済"/>
    <s v="吉塚兼心"/>
    <n v="7150"/>
    <s v="2020/3"/>
    <s v="2021/5"/>
    <n v="427"/>
    <x v="3"/>
    <m/>
    <m/>
  </r>
  <r>
    <d v="2020-03-25T00:00:00"/>
    <s v="■送料無料 POLICE クロス ネックレス 十字架 メンズ ポリス USED■□000691"/>
    <m/>
    <x v="11"/>
    <n v="1500"/>
    <n v="2"/>
    <n v="3"/>
    <n v="5000"/>
    <m/>
    <m/>
    <m/>
    <m/>
    <m/>
    <m/>
    <m/>
    <m/>
    <m/>
    <m/>
    <m/>
    <m/>
    <m/>
    <n v="0"/>
    <s v="2020/3"/>
    <s v=""/>
    <s v=""/>
    <x v="0"/>
    <m/>
    <m/>
  </r>
  <r>
    <d v="2020-03-25T00:00:00"/>
    <s v="■LONGINES クロノグラフ L4.642.2 ロンジン 腕時計 メンズ 中古■□000665"/>
    <s v="取り下げ"/>
    <x v="3"/>
    <n v="70000"/>
    <n v="2"/>
    <n v="3"/>
    <n v="120000"/>
    <n v="90000"/>
    <m/>
    <m/>
    <m/>
    <m/>
    <m/>
    <m/>
    <m/>
    <m/>
    <m/>
    <m/>
    <m/>
    <m/>
    <n v="0"/>
    <s v="2020/3"/>
    <s v=""/>
    <s v=""/>
    <x v="0"/>
    <m/>
    <m/>
  </r>
  <r>
    <d v="2020-03-26T00:00:00"/>
    <s v="■A3対応シュレッダー 明光商会 MSシリーズ MS-231MA 中古引き取り又は運送会社の手配をお願いします■□000527"/>
    <s v="取り下げ"/>
    <x v="5"/>
    <n v="5000"/>
    <n v="2"/>
    <n v="3"/>
    <n v="40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NIKE 26.5cm エアフォース1 US9.5 クロムメタリックシルバー CQ6566-001 USED■□000629"/>
    <m/>
    <x v="11"/>
    <n v="2500"/>
    <n v="2"/>
    <n v="3"/>
    <n v="14000"/>
    <n v="125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Baccarat マッセナ ワイングラス ペア 2客 バカラ 中古■□000741"/>
    <m/>
    <x v="7"/>
    <m/>
    <n v="2"/>
    <n v="3"/>
    <n v="17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 バカラ CAMUS デキャンタ Baccarat カミュ ブランデーボトル 中古■□000690"/>
    <m/>
    <x v="7"/>
    <m/>
    <n v="2"/>
    <n v="3"/>
    <n v="11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VANSON　バンソン　ジャージパンツ　XXL　メンズ　中古■□000613"/>
    <s v="済"/>
    <x v="11"/>
    <n v="1650"/>
    <n v="3"/>
    <n v="2"/>
    <n v="7000"/>
    <m/>
    <m/>
    <m/>
    <m/>
    <m/>
    <m/>
    <m/>
    <n v="7700"/>
    <n v="0"/>
    <d v="2021-05-21T00:00:00"/>
    <d v="2021-04-23T00:00:00"/>
    <s v="簡単決済"/>
    <s v="安藤浩"/>
    <n v="7700"/>
    <s v="2020/3"/>
    <s v="2021/4"/>
    <n v="393"/>
    <x v="5"/>
    <m/>
    <m/>
  </r>
  <r>
    <d v="2020-03-26T00:00:00"/>
    <s v="■引取限定 長野県伊那市 未使用未開封 TOTO 化粧鏡 二面鏡 くもり止め付き MMHF090G2GGH1G型■□000712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引き取り限定　未使用　未開封　化粧鏡　TOTO　二面鏡　くもり止め付き　MMHF090G2GGH1G型■□000761"/>
    <m/>
    <x v="7"/>
    <n v="505"/>
    <n v="3"/>
    <n v="2"/>
    <n v="15000"/>
    <m/>
    <m/>
    <m/>
    <m/>
    <m/>
    <m/>
    <m/>
    <m/>
    <m/>
    <m/>
    <m/>
    <m/>
    <m/>
    <n v="0"/>
    <s v="2020/3"/>
    <s v=""/>
    <s v=""/>
    <x v="0"/>
    <m/>
    <m/>
  </r>
  <r>
    <d v="2020-03-26T00:00:00"/>
    <s v="■送料無料　マウントLEDライト　カムライト　カメラマウンLEDトライト　PL-1250　中古■□000735"/>
    <m/>
    <x v="9"/>
    <n v="3500"/>
    <n v="3"/>
    <n v="2"/>
    <n v="8800"/>
    <n v="8000"/>
    <m/>
    <m/>
    <m/>
    <m/>
    <m/>
    <m/>
    <m/>
    <m/>
    <m/>
    <m/>
    <m/>
    <m/>
    <n v="0"/>
    <s v="2020/3"/>
    <s v=""/>
    <s v=""/>
    <x v="0"/>
    <m/>
    <m/>
  </r>
  <r>
    <d v="2020-03-26T00:00:00"/>
    <s v="■送料無料 未使用 デジタルビデオカメラ Coleman CVW9HD-Y 8.0メガピクセル 1080p HD Xtreme デジタルビデオカメラ■□000756"/>
    <s v="店売り"/>
    <x v="9"/>
    <m/>
    <n v="3"/>
    <n v="2"/>
    <n v="15800"/>
    <m/>
    <m/>
    <m/>
    <m/>
    <m/>
    <m/>
    <m/>
    <m/>
    <m/>
    <m/>
    <m/>
    <m/>
    <m/>
    <n v="0"/>
    <s v="2020/3"/>
    <s v=""/>
    <s v=""/>
    <x v="0"/>
    <m/>
    <m/>
  </r>
  <r>
    <d v="2020-03-25T00:00:00"/>
    <s v="■未使用　未開封 折りたたみ自転車 16インチ Classic Mimugo FDB16 MG-CM16 クラシックレッド■□000654"/>
    <s v="店売り"/>
    <x v="6"/>
    <n v="5000"/>
    <n v="3"/>
    <n v="2"/>
    <n v="10000"/>
    <m/>
    <m/>
    <m/>
    <m/>
    <m/>
    <m/>
    <m/>
    <m/>
    <m/>
    <m/>
    <m/>
    <m/>
    <m/>
    <n v="0"/>
    <s v="2020/3"/>
    <s v=""/>
    <s v=""/>
    <x v="0"/>
    <m/>
    <m/>
  </r>
  <r>
    <d v="2020-03-25T00:00:00"/>
    <s v="■切子 花瓶 ガラス工芸 花器 赤 インテリア 置物 中古■□000763"/>
    <s v="済"/>
    <x v="12"/>
    <n v="1000"/>
    <n v="2"/>
    <n v="3"/>
    <n v="15000"/>
    <m/>
    <m/>
    <m/>
    <m/>
    <m/>
    <m/>
    <m/>
    <n v="16500"/>
    <n v="1500"/>
    <d v="2021-02-22T00:00:00"/>
    <d v="2021-01-28T00:00:00"/>
    <s v="簡単決済"/>
    <s v="沢田都"/>
    <n v="18000"/>
    <s v="2020/3"/>
    <s v="2021/1"/>
    <n v="309"/>
    <x v="6"/>
    <m/>
    <m/>
  </r>
  <r>
    <d v="2020-03-31T00:00:00"/>
    <s v="■贈内閣総理大臣 SEIKO 懐中時計 セイコー ジャンク品■□000632"/>
    <m/>
    <x v="11"/>
    <n v="300"/>
    <n v="2"/>
    <n v="3"/>
    <n v="45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スニーカー　Ripery’s　Sugar　＆　CONVERSE　レディース　24.5cm　リメイクスニーカー　保管品■□000721"/>
    <m/>
    <x v="11"/>
    <n v="4000"/>
    <n v="3"/>
    <n v="2"/>
    <n v="6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インクジェットプリンター Canon キャノン PIXUS iP2700■□000638_x000a_"/>
    <m/>
    <x v="1"/>
    <n v="250"/>
    <n v="3"/>
    <n v="2"/>
    <n v="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ジャンク　iPhone　XR　64GB　ホワイト■□000608"/>
    <m/>
    <x v="9"/>
    <n v="18000"/>
    <n v="3"/>
    <n v="2"/>
    <n v="30000"/>
    <m/>
    <m/>
    <m/>
    <m/>
    <m/>
    <m/>
    <m/>
    <m/>
    <m/>
    <m/>
    <m/>
    <m/>
    <m/>
    <n v="0"/>
    <s v="2020/3"/>
    <s v=""/>
    <s v=""/>
    <x v="0"/>
    <m/>
    <m/>
  </r>
  <r>
    <d v="2020-03-31T00:00:00"/>
    <s v="■万年筆　PLATINUM　プラチナム　2本セット　ペン先14K・18K　現状品■□000626"/>
    <m/>
    <x v="12"/>
    <m/>
    <n v="3"/>
    <n v="2"/>
    <n v="7000"/>
    <m/>
    <m/>
    <m/>
    <m/>
    <m/>
    <m/>
    <m/>
    <m/>
    <m/>
    <m/>
    <m/>
    <m/>
    <m/>
    <n v="0"/>
    <s v="2020/3"/>
    <s v=""/>
    <s v=""/>
    <x v="0"/>
    <m/>
    <m/>
  </r>
  <r>
    <d v="2020-03-31T00:00:00"/>
    <s v="■未使用 ロイヤルコペンハーゲン カップ＆ソーサー 6客セット 中古■□000612"/>
    <s v="取り下げ"/>
    <x v="7"/>
    <n v="20464"/>
    <n v="2"/>
    <n v="3"/>
    <n v="25000"/>
    <m/>
    <m/>
    <m/>
    <m/>
    <m/>
    <m/>
    <m/>
    <m/>
    <m/>
    <m/>
    <m/>
    <m/>
    <m/>
    <n v="0"/>
    <s v="2020/3"/>
    <s v=""/>
    <s v=""/>
    <x v="0"/>
    <m/>
    <m/>
  </r>
  <r>
    <d v="2020-03-31T00:00:00"/>
    <s v="■トランシーバー BAOFENG UV-5R アマチュア無線トランシーバー 中古■□000678"/>
    <m/>
    <x v="6"/>
    <n v="800"/>
    <n v="3"/>
    <n v="2"/>
    <n v="3000"/>
    <m/>
    <m/>
    <m/>
    <m/>
    <m/>
    <m/>
    <m/>
    <m/>
    <m/>
    <m/>
    <m/>
    <m/>
    <m/>
    <n v="0"/>
    <s v="2020/3"/>
    <s v=""/>
    <s v=""/>
    <x v="0"/>
    <m/>
    <m/>
  </r>
  <r>
    <d v="2020-04-01T00:00:00"/>
    <s v="■未使用 ルーフキャリア TUFREQ タフレック HH22 Hシリーズ ルーフキャリア■□000764"/>
    <m/>
    <x v="14"/>
    <n v="25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3-31T00:00:00"/>
    <s v="■25.5cm　サンダル　POLO　RALPH　LAUREN　ポロ　ラルフローレン　CAYSON－SN-CSL■□000630"/>
    <s v="済"/>
    <x v="3"/>
    <m/>
    <n v="2"/>
    <n v="3"/>
    <n v="6000"/>
    <n v="4800"/>
    <m/>
    <m/>
    <m/>
    <m/>
    <m/>
    <m/>
    <n v="4400"/>
    <n v="1050"/>
    <d v="2021-04-21T00:00:00"/>
    <d v="2021-03-18T00:00:00"/>
    <s v="簡単決済"/>
    <s v="長谷川光"/>
    <n v="5450"/>
    <s v="2020/3"/>
    <s v="2021/3"/>
    <n v="352"/>
    <x v="6"/>
    <m/>
    <m/>
  </r>
  <r>
    <d v="2020-03-31T00:00:00"/>
    <s v="■送料無料　Paul Smith シングルスーツ R0237 セットアップ ジャケット A-46パンツ 30 黒 ストライプ柄 メンズ ■□000723"/>
    <s v="取り下げ"/>
    <x v="3"/>
    <n v="3300"/>
    <n v="2"/>
    <n v="3"/>
    <n v="32000"/>
    <n v="2800"/>
    <m/>
    <m/>
    <m/>
    <m/>
    <m/>
    <m/>
    <m/>
    <m/>
    <m/>
    <m/>
    <m/>
    <m/>
    <n v="0"/>
    <s v="2020/3"/>
    <s v=""/>
    <s v=""/>
    <x v="0"/>
    <m/>
    <m/>
  </r>
  <r>
    <d v="2020-04-04T00:00:00"/>
    <s v="■脇差 日本刀 中古■□000602"/>
    <m/>
    <x v="12"/>
    <n v="40000"/>
    <n v="2"/>
    <n v="3"/>
    <n v="258000"/>
    <n v="2300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ピンバッチ　ロイヤル　オーダー　ピンバッチ　中古■□000734"/>
    <m/>
    <x v="11"/>
    <m/>
    <n v="3"/>
    <n v="2"/>
    <n v="3980"/>
    <n v="2500"/>
    <m/>
    <m/>
    <m/>
    <m/>
    <m/>
    <m/>
    <m/>
    <m/>
    <m/>
    <m/>
    <m/>
    <m/>
    <n v="0"/>
    <s v="2020/4"/>
    <s v=""/>
    <s v=""/>
    <x v="0"/>
    <m/>
    <m/>
  </r>
  <r>
    <d v="2020-04-03T00:00:00"/>
    <s v="■送料無料　ポーチ　Chloe　クロエ　コスメポーチ・ポーチ　オレンジ系　美品■□000675_x000a_"/>
    <m/>
    <x v="11"/>
    <n v="40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ジャンク　カメラレンズ2本　NIKKO　レフレックスレンズ　ミラーレンズ　516077　CANON　75-300ｍｍ　1：4-5.6■□000633"/>
    <m/>
    <x v="9"/>
    <n v="75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FURUKAWA　600V　架橋ポリエチレン絶縁ビニールシースケーブル　2心　600V　CV　23kg　約150m■□000709_x000a_"/>
    <m/>
    <x v="0"/>
    <n v="5000"/>
    <n v="3"/>
    <n v="2"/>
    <n v="18000"/>
    <m/>
    <m/>
    <m/>
    <m/>
    <m/>
    <m/>
    <m/>
    <m/>
    <m/>
    <m/>
    <m/>
    <m/>
    <m/>
    <n v="0"/>
    <s v="2020/4"/>
    <s v=""/>
    <s v=""/>
    <x v="0"/>
    <m/>
    <m/>
  </r>
  <r>
    <d v="2020-04-05T00:00:00"/>
    <s v="■送料無料　卓上ベル ホテル・旅館・お店などの受付の呼び鈴 中古■□000620"/>
    <m/>
    <x v="7"/>
    <n v="3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04T00:00:00"/>
    <s v="■送料無料　卓上ベル　ホテル・旅館・お店の受付の呼び鈴　インテリア　中古■□000731"/>
    <m/>
    <x v="7"/>
    <n v="300"/>
    <n v="3"/>
    <n v="2"/>
    <n v="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ノリタケ M-NIPPON印 ティーセット 10点　アンティーク　陶器　金　花柄■□000622"/>
    <s v="済"/>
    <x v="12"/>
    <n v="15376"/>
    <n v="2"/>
    <n v="3"/>
    <n v="45000"/>
    <n v="30000"/>
    <m/>
    <m/>
    <m/>
    <m/>
    <m/>
    <m/>
    <n v="33000"/>
    <n v="1500"/>
    <d v="2021-02-22T00:00:00"/>
    <d v="2021-01-28T00:00:00"/>
    <s v="簡単決済"/>
    <s v="壷内美紀"/>
    <n v="34500"/>
    <s v="2020/4"/>
    <s v="2021/1"/>
    <n v="298"/>
    <x v="6"/>
    <m/>
    <m/>
  </r>
  <r>
    <d v="2020-04-05T00:00:00"/>
    <s v="■28cm ニューバランス 501 ML501YCG 迷彩 プリント メッシュ 緑白 USED■□000774_x000a_"/>
    <m/>
    <x v="6"/>
    <n v="8200"/>
    <n v="2"/>
    <n v="3"/>
    <n v="9000"/>
    <n v="8500"/>
    <m/>
    <m/>
    <m/>
    <m/>
    <m/>
    <m/>
    <m/>
    <m/>
    <m/>
    <m/>
    <m/>
    <m/>
    <n v="0"/>
    <s v="2020/4"/>
    <s v=""/>
    <s v=""/>
    <x v="0"/>
    <m/>
    <m/>
  </r>
  <r>
    <d v="2020-04-05T00:00:00"/>
    <s v="■24cm コンバース Converse シェブロンスター MID ブルー■□000728"/>
    <m/>
    <x v="6"/>
    <n v="2000"/>
    <n v="2"/>
    <n v="3"/>
    <n v="5000"/>
    <n v="4700"/>
    <m/>
    <m/>
    <m/>
    <m/>
    <m/>
    <m/>
    <m/>
    <m/>
    <m/>
    <m/>
    <m/>
    <m/>
    <n v="0"/>
    <s v="2020/4"/>
    <s v=""/>
    <s v=""/>
    <x v="0"/>
    <m/>
    <m/>
  </r>
  <r>
    <d v="2020-04-05T00:00:00"/>
    <s v="■鉄製　茶釜　骨董　置きもの■□000660"/>
    <m/>
    <x v="12"/>
    <n v="2500"/>
    <n v="2"/>
    <n v="3"/>
    <n v="25000"/>
    <m/>
    <m/>
    <m/>
    <m/>
    <m/>
    <m/>
    <m/>
    <m/>
    <m/>
    <m/>
    <m/>
    <m/>
    <m/>
    <n v="0"/>
    <s v="2020/4"/>
    <s v=""/>
    <s v=""/>
    <x v="0"/>
    <m/>
    <m/>
  </r>
  <r>
    <d v="2020-04-05T00:00:00"/>
    <s v="■ポット一式 シルバーティーセット BSC アンティーク インテリア 中古■□000707"/>
    <s v="店売り"/>
    <x v="12"/>
    <n v="28882"/>
    <n v="2"/>
    <n v="3"/>
    <n v="50000"/>
    <m/>
    <m/>
    <m/>
    <m/>
    <m/>
    <m/>
    <m/>
    <m/>
    <m/>
    <m/>
    <m/>
    <m/>
    <m/>
    <n v="0"/>
    <s v="2020/4"/>
    <s v=""/>
    <s v=""/>
    <x v="0"/>
    <m/>
    <m/>
  </r>
  <r>
    <d v="2020-04-05T00:00:00"/>
    <s v="■MARC JACOBS レディース MJ1591 腕時計 マークジェイコブス USED■□000711"/>
    <m/>
    <x v="11"/>
    <n v="3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オイルランプ　OLYMPE　フランス製　アンティーク■□000780"/>
    <m/>
    <x v="12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アングルドリル　13mm　マキタ　DA4000LR　本体のみ　中古■□000725"/>
    <m/>
    <x v="0"/>
    <n v="12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0T00:00:00"/>
    <s v="■スタッキングチェア 8脚セット オフィスチェア 会議 ミーティング イス 中古■□000778"/>
    <m/>
    <x v="4"/>
    <m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07T00:00:00"/>
    <s v="■COACH 2WAYバッグ チョークマルチ サッチェル 花柄 コーチ USED■000373"/>
    <s v="取り下げ"/>
    <x v="3"/>
    <n v="3000"/>
    <n v="2"/>
    <n v="3"/>
    <n v="16000"/>
    <n v="15000"/>
    <m/>
    <m/>
    <m/>
    <m/>
    <m/>
    <m/>
    <m/>
    <m/>
    <m/>
    <m/>
    <m/>
    <m/>
    <n v="0"/>
    <s v="2020/4"/>
    <s v=""/>
    <s v=""/>
    <x v="0"/>
    <m/>
    <m/>
  </r>
  <r>
    <d v="2020-04-07T00:00:00"/>
    <s v="■送料無料 COACH 長財布 花柄 チョークマルチ コーチ USED■□000799"/>
    <s v="取り下げ"/>
    <x v="3"/>
    <n v="2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LALIQUE ブックエンド ラリック レブリーブックエンド ルネ・ラリック 中古■□000642"/>
    <m/>
    <x v="12"/>
    <n v="1000"/>
    <n v="2"/>
    <n v="3"/>
    <n v="59000"/>
    <n v="50000"/>
    <m/>
    <m/>
    <m/>
    <m/>
    <m/>
    <m/>
    <m/>
    <m/>
    <m/>
    <m/>
    <m/>
    <m/>
    <n v="0"/>
    <s v="2020/4"/>
    <s v=""/>
    <s v=""/>
    <x v="0"/>
    <m/>
    <m/>
  </r>
  <r>
    <d v="2020-04-07T00:00:00"/>
    <s v="■エスニック 置物 インテリア 女性像 アジアン オブジェ 中古■□S000762"/>
    <s v="店売り"/>
    <x v="12"/>
    <n v="1000"/>
    <n v="2"/>
    <n v="3"/>
    <n v="11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包丁　神田上作　片刃　210mm■□000639"/>
    <m/>
    <x v="7"/>
    <n v="85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07T00:00:00"/>
    <s v="■未使用　大鉢　ラスター　信楽焼　へちもん　直径28cm■□000784"/>
    <m/>
    <x v="7"/>
    <m/>
    <n v="3"/>
    <n v="2"/>
    <n v="3980"/>
    <m/>
    <m/>
    <m/>
    <m/>
    <m/>
    <m/>
    <m/>
    <m/>
    <m/>
    <m/>
    <m/>
    <m/>
    <m/>
    <n v="0"/>
    <s v="2020/4"/>
    <s v=""/>
    <s v=""/>
    <x v="0"/>
    <m/>
    <m/>
  </r>
  <r>
    <d v="2020-04-08T00:00:00"/>
    <s v="■未使用　キッチン鋏　関孫六　鍛造オールステンレスカーブキッチン鋏　DH-3346　貝印■□000793"/>
    <m/>
    <x v="7"/>
    <n v="350"/>
    <n v="3"/>
    <n v="2"/>
    <n v="4800"/>
    <m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6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8T00:00:00"/>
    <s v="■チーズナイフ guzzini グッチ―二 Forma ハードチーズナイフ 26910063 美品■□000785_x000a_"/>
    <m/>
    <x v="7"/>
    <n v="350"/>
    <n v="3"/>
    <n v="2"/>
    <n v="5800"/>
    <n v="4500"/>
    <m/>
    <m/>
    <m/>
    <m/>
    <m/>
    <m/>
    <m/>
    <m/>
    <m/>
    <m/>
    <m/>
    <m/>
    <n v="0"/>
    <s v="2020/4"/>
    <s v=""/>
    <s v=""/>
    <x v="0"/>
    <m/>
    <m/>
  </r>
  <r>
    <d v="2020-04-09T00:00:00"/>
    <s v="■ねこあし　コンソールテーブル　ブラウン　中古■□S000895"/>
    <s v="済"/>
    <x v="4"/>
    <n v="5000"/>
    <n v="2"/>
    <n v="3"/>
    <n v="25000"/>
    <n v="20000"/>
    <m/>
    <m/>
    <m/>
    <m/>
    <m/>
    <m/>
    <n v="22000"/>
    <n v="16775"/>
    <d v="2021-06-23T00:00:00"/>
    <d v="2021-05-10T00:00:00"/>
    <s v="簡単決済"/>
    <s v="川島美子"/>
    <n v="38775"/>
    <s v="2020/4"/>
    <s v="2021/5"/>
    <n v="396"/>
    <x v="4"/>
    <m/>
    <m/>
  </r>
  <r>
    <d v="2020-04-09T00:00:00"/>
    <s v="■トプコン デジタルセオドライト DT-20AP 中古品■□000860"/>
    <m/>
    <x v="0"/>
    <n v="3000"/>
    <n v="2"/>
    <n v="3"/>
    <n v="2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鐘 呼び鈴 骨董 アンティーク 置物 中古■□000870"/>
    <m/>
    <x v="12"/>
    <n v="5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10T00:00:00"/>
    <s v="■送料無料 脇差 無銘 長さ43.6cm 日本刀 中古■□000892"/>
    <m/>
    <x v="12"/>
    <n v="0"/>
    <n v="2"/>
    <n v="3"/>
    <n v="90000"/>
    <m/>
    <m/>
    <m/>
    <m/>
    <m/>
    <m/>
    <m/>
    <m/>
    <m/>
    <m/>
    <m/>
    <m/>
    <m/>
    <n v="0"/>
    <s v="2020/4"/>
    <s v=""/>
    <s v=""/>
    <x v="0"/>
    <m/>
    <m/>
  </r>
  <r>
    <d v="2020-04-09T00:00:00"/>
    <s v="■イタリア製 壁掛けインテリア 2枚セット アンティーク調 中古■□000880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09T00:00:00"/>
    <s v="■壁掛けインテリア イタリア製 2枚セット アンティーク調 中古■□000787"/>
    <m/>
    <x v="7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11T00:00:00"/>
    <s v="■デジタル一眼カメラ　Canon　キャノン　EOS　Kiss　X7i　FE-S　18-55　IS　STM　レンズキット　中古■□000879"/>
    <m/>
    <x v="9"/>
    <n v="39080"/>
    <n v="3"/>
    <n v="2"/>
    <n v="35000"/>
    <m/>
    <m/>
    <m/>
    <m/>
    <m/>
    <m/>
    <m/>
    <m/>
    <m/>
    <m/>
    <m/>
    <m/>
    <m/>
    <n v="0"/>
    <s v="2020/4"/>
    <s v=""/>
    <s v=""/>
    <x v="0"/>
    <m/>
    <m/>
  </r>
  <r>
    <d v="2020-04-13T00:00:00"/>
    <s v="■未使用　財布　オーストリッチ　長財布　LB5014　ボルドー■□000866"/>
    <m/>
    <x v="3"/>
    <m/>
    <n v="3"/>
    <n v="2"/>
    <n v="19800"/>
    <n v="12000"/>
    <m/>
    <m/>
    <m/>
    <m/>
    <m/>
    <m/>
    <m/>
    <m/>
    <m/>
    <m/>
    <m/>
    <m/>
    <n v="0"/>
    <s v="2020/4"/>
    <s v=""/>
    <s v=""/>
    <x v="0"/>
    <m/>
    <m/>
  </r>
  <r>
    <d v="2020-04-13T00:00:00"/>
    <s v="■送料無料　現状品　腕時計　メンズ　OMEGA　オメガ　シーマスター　TEF：25145000　ブラック　中古■□000850_x000a_"/>
    <s v="店売り"/>
    <x v="3"/>
    <n v="30000"/>
    <n v="3"/>
    <n v="2"/>
    <n v="55000"/>
    <m/>
    <m/>
    <m/>
    <m/>
    <m/>
    <m/>
    <m/>
    <m/>
    <m/>
    <m/>
    <m/>
    <m/>
    <m/>
    <n v="0"/>
    <s v="2020/4"/>
    <s v=""/>
    <s v=""/>
    <x v="0"/>
    <m/>
    <m/>
  </r>
  <r>
    <d v="2020-04-12T00:00:00"/>
    <s v="■未使用　玄関マット　室外用　3M　ノーマッド　マット　約90×120cm■□000824"/>
    <s v="済"/>
    <x v="7"/>
    <n v="600"/>
    <n v="3"/>
    <n v="2"/>
    <n v="10000"/>
    <m/>
    <m/>
    <m/>
    <m/>
    <m/>
    <m/>
    <m/>
    <n v="11000"/>
    <n v="2000"/>
    <d v="2021-06-23T00:00:00"/>
    <d v="2021-05-08T00:00:00"/>
    <s v="簡単決済"/>
    <s v="品川広道  "/>
    <n v="13000"/>
    <s v="2020/4"/>
    <s v="2021/5"/>
    <n v="391"/>
    <x v="7"/>
    <m/>
    <m/>
  </r>
  <r>
    <d v="2020-04-12T00:00:00"/>
    <s v="■送料無料　ボッテガヴェネタ　メッセンジャーバッグ　221065 茶系　USED■□000801"/>
    <m/>
    <x v="3"/>
    <n v="15000"/>
    <n v="2"/>
    <n v="3"/>
    <n v="40000"/>
    <n v="30000"/>
    <m/>
    <m/>
    <m/>
    <m/>
    <m/>
    <m/>
    <m/>
    <m/>
    <m/>
    <m/>
    <m/>
    <m/>
    <n v="0"/>
    <s v="2020/4"/>
    <s v=""/>
    <s v=""/>
    <x v="0"/>
    <m/>
    <m/>
  </r>
  <r>
    <d v="2020-04-12T00:00:00"/>
    <s v="■送料無料　ドラムバッグ　THE　NORTH　FACE　ダッフル　バック　AT1D　黒　USED■□000882"/>
    <s v="取り下げ"/>
    <x v="6"/>
    <n v="6000"/>
    <n v="2"/>
    <n v="3"/>
    <n v="12000"/>
    <m/>
    <m/>
    <m/>
    <m/>
    <m/>
    <m/>
    <m/>
    <m/>
    <m/>
    <m/>
    <m/>
    <m/>
    <m/>
    <n v="0"/>
    <s v="2020/4"/>
    <s v=""/>
    <s v=""/>
    <x v="0"/>
    <m/>
    <m/>
  </r>
  <r>
    <d v="2020-04-12T00:00:00"/>
    <s v="■アパッチ　ヘリコプター　AH-64 LONGBOW APACHE 1/48 DIECAST METAL MOTOR MAX No76339■□000871"/>
    <m/>
    <x v="2"/>
    <n v="990"/>
    <n v="2"/>
    <n v="3"/>
    <n v="4500"/>
    <m/>
    <m/>
    <m/>
    <m/>
    <m/>
    <m/>
    <m/>
    <m/>
    <m/>
    <m/>
    <m/>
    <m/>
    <m/>
    <n v="0"/>
    <s v="2020/4"/>
    <s v=""/>
    <s v=""/>
    <x v="0"/>
    <m/>
    <m/>
  </r>
  <r>
    <d v="2020-04-12T00:00:00"/>
    <s v="■渡辺工房　手作り腕時計　ハンドメイド　中古■□000782"/>
    <m/>
    <x v="3"/>
    <m/>
    <n v="2"/>
    <n v="3"/>
    <n v="6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チーズフォンデュ鍋 ストーリィ 3層底 チーズフォンデュ鍋セット (内面フッ素加工) 美品■□000898"/>
    <m/>
    <x v="1"/>
    <m/>
    <n v="3"/>
    <n v="2"/>
    <n v="2500"/>
    <m/>
    <m/>
    <m/>
    <m/>
    <m/>
    <m/>
    <m/>
    <m/>
    <m/>
    <m/>
    <m/>
    <m/>
    <m/>
    <n v="0"/>
    <s v="2020/4"/>
    <s v=""/>
    <s v=""/>
    <x v="0"/>
    <m/>
    <m/>
  </r>
  <r>
    <d v="2020-04-18T00:00:00"/>
    <s v="■ツアーエッジ リアクション クラブセット11本 キャディバッグ付き ゴルフクラブ 中古■□000703"/>
    <m/>
    <x v="6"/>
    <n v="2000"/>
    <n v="2"/>
    <n v="3"/>
    <n v="95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ston スピーカー A400 ボストンアコースティクス 中古■□000540"/>
    <m/>
    <x v="1"/>
    <n v="7000"/>
    <n v="2"/>
    <n v="3"/>
    <n v="45000"/>
    <n v="40000"/>
    <n v="37000"/>
    <m/>
    <m/>
    <m/>
    <m/>
    <m/>
    <m/>
    <m/>
    <m/>
    <m/>
    <m/>
    <m/>
    <n v="0"/>
    <s v="2020/4"/>
    <s v=""/>
    <s v=""/>
    <x v="0"/>
    <m/>
    <m/>
  </r>
  <r>
    <d v="2020-04-18T00:00:00"/>
    <s v="■未使用 ナハトマン クリスタルガラス 花瓶 Nachtmann■□000765"/>
    <m/>
    <x v="12"/>
    <n v="55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18T00:00:00"/>
    <s v="■BOHEMIA グラス ペア マグ ボヘミア ガラス 未使用■□000790"/>
    <m/>
    <x v="12"/>
    <n v="2640"/>
    <n v="2"/>
    <n v="3"/>
    <n v="6000"/>
    <n v="4500"/>
    <m/>
    <m/>
    <m/>
    <m/>
    <m/>
    <m/>
    <m/>
    <m/>
    <m/>
    <m/>
    <m/>
    <m/>
    <n v="0"/>
    <s v="2020/4"/>
    <s v=""/>
    <s v=""/>
    <x v="0"/>
    <m/>
    <m/>
  </r>
  <r>
    <d v="2020-04-18T00:00:00"/>
    <s v="■送料無料 TISSOT メンズ 腕時計 T008217A ティソ 中古■□000810"/>
    <m/>
    <x v="11"/>
    <n v="40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18T00:00:00"/>
    <s v="■送料無料　未使用　マッサージクッション　ルルド　マッサージクッションSS　フットマッサージ　AX-HXL194■□000716"/>
    <m/>
    <x v="0"/>
    <n v="7000"/>
    <n v="3"/>
    <n v="2"/>
    <n v="10000"/>
    <m/>
    <m/>
    <m/>
    <m/>
    <m/>
    <m/>
    <m/>
    <m/>
    <m/>
    <m/>
    <m/>
    <m/>
    <m/>
    <n v="0"/>
    <s v="2020/4"/>
    <s v=""/>
    <s v=""/>
    <x v="0"/>
    <m/>
    <m/>
  </r>
  <r>
    <d v="2020-04-18T00:00:00"/>
    <s v="■日本刀　登録銘『法橋来金道』　長さ60cm■□　000833"/>
    <s v="取り下げ"/>
    <x v="12"/>
    <n v="55000"/>
    <n v="2"/>
    <n v="3"/>
    <n v="110000"/>
    <m/>
    <m/>
    <m/>
    <m/>
    <m/>
    <m/>
    <m/>
    <m/>
    <m/>
    <m/>
    <m/>
    <m/>
    <m/>
    <n v="0"/>
    <s v="2020/4"/>
    <s v=""/>
    <s v=""/>
    <x v="0"/>
    <m/>
    <m/>
  </r>
  <r>
    <d v="2020-04-19T00:00:00"/>
    <s v="■未使用　24～24.5cm　HUNTER　レインブーツ　US7F　青黒■□000877"/>
    <m/>
    <x v="3"/>
    <n v="7000"/>
    <n v="2"/>
    <n v="3"/>
    <n v="9000"/>
    <n v="7000"/>
    <m/>
    <m/>
    <m/>
    <m/>
    <m/>
    <m/>
    <m/>
    <m/>
    <m/>
    <m/>
    <m/>
    <m/>
    <n v="0"/>
    <s v="2020/4"/>
    <s v=""/>
    <s v=""/>
    <x v="0"/>
    <m/>
    <m/>
  </r>
  <r>
    <d v="2020-04-19T00:00:00"/>
    <s v="■D&amp;G　リングネックレス　チェーン53.5cm　中古■□000872"/>
    <m/>
    <x v="3"/>
    <n v="4000"/>
    <n v="2"/>
    <n v="3"/>
    <n v="15000"/>
    <n v="8500"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未使用　コンプレッサー　トリコン　コンプレッサー　No．33T■□000795"/>
    <s v="取り下げ"/>
    <x v="0"/>
    <n v="2000"/>
    <n v="3"/>
    <n v="2"/>
    <n v="37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化粧品用冷蔵庫　ZEPEAL　ゼピール　コスメティッククーラーボックス　DC-105P　中古■□000884"/>
    <s v="済"/>
    <x v="13"/>
    <m/>
    <n v="3"/>
    <n v="2"/>
    <n v="3000"/>
    <m/>
    <m/>
    <m/>
    <m/>
    <m/>
    <m/>
    <m/>
    <n v="3300"/>
    <n v="1300"/>
    <d v="2021-07-19T00:00:00"/>
    <d v="2021-06-13T00:00:00"/>
    <s v="簡単決済"/>
    <s v="佐藤辰巳"/>
    <n v="4600"/>
    <s v="2020/4"/>
    <s v="2021/6"/>
    <n v="418"/>
    <x v="1"/>
    <m/>
    <m/>
  </r>
  <r>
    <d v="2020-04-21T00:00:00"/>
    <s v="■Ray-Ban　サングラス　RB2140-A　901　WAYFARER 中古■□000789"/>
    <m/>
    <x v="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1T00:00:00"/>
    <s v="■引取歓迎 折りたたみマッサージベッド　茶色　高さ調整可　53-78cm　エステ　マッサージ　整体ベッド中古■□S000892"/>
    <m/>
    <x v="5"/>
    <n v="10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1T00:00:00"/>
    <s v="■beats studio B0500　ヘッドフォン　ホワイト　中古■□000873"/>
    <m/>
    <x v="1"/>
    <n v="5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0T00:00:00"/>
    <s v="■任天堂スイッチ　ドラえもん　牧場物語　中古■□000818"/>
    <s v="店売り"/>
    <x v="2"/>
    <n v="2200"/>
    <n v="3"/>
    <n v="2"/>
    <n v="3800"/>
    <n v="3500"/>
    <m/>
    <m/>
    <m/>
    <m/>
    <m/>
    <m/>
    <m/>
    <m/>
    <m/>
    <m/>
    <m/>
    <m/>
    <n v="0"/>
    <s v="2020/4"/>
    <s v=""/>
    <s v=""/>
    <x v="0"/>
    <m/>
    <m/>
  </r>
  <r>
    <d v="2020-04-21T00:00:00"/>
    <s v="■BOSE　スピーカー　システム・ペア　101MM　シリアル連番　中古■□000819_x000a_"/>
    <m/>
    <x v="1"/>
    <n v="700"/>
    <n v="3"/>
    <n v="2"/>
    <n v="6000"/>
    <m/>
    <m/>
    <m/>
    <m/>
    <m/>
    <m/>
    <m/>
    <m/>
    <m/>
    <m/>
    <m/>
    <m/>
    <m/>
    <n v="0"/>
    <s v="2020/4"/>
    <s v=""/>
    <s v=""/>
    <x v="0"/>
    <m/>
    <m/>
  </r>
  <r>
    <d v="2020-04-22T00:00:00"/>
    <s v="■未使用 折りたたみ自転車 16型 折りたたみコンパクト自転車 HB-160CPF TOBU シルバー■□S000889"/>
    <m/>
    <x v="6"/>
    <n v="5000"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ベビーチェア　BADY BJORN　ベビービョルン　バランス　ソフト　メッシュ・黒　中古■□000718"/>
    <m/>
    <x v="7"/>
    <n v="300"/>
    <n v="3"/>
    <n v="2"/>
    <n v="8000"/>
    <m/>
    <m/>
    <m/>
    <m/>
    <m/>
    <m/>
    <m/>
    <m/>
    <m/>
    <m/>
    <m/>
    <m/>
    <m/>
    <n v="0"/>
    <s v="2020/4"/>
    <s v=""/>
    <s v=""/>
    <x v="0"/>
    <m/>
    <m/>
  </r>
  <r>
    <d v="2020-04-22T00:00:00"/>
    <s v="■鍋　マーブル膳　IH対応　2食鍋　28cm　MR-3373　中古■□000946"/>
    <m/>
    <x v="7"/>
    <m/>
    <n v="3"/>
    <n v="2"/>
    <n v="3000"/>
    <m/>
    <m/>
    <m/>
    <m/>
    <m/>
    <m/>
    <m/>
    <m/>
    <m/>
    <m/>
    <m/>
    <m/>
    <m/>
    <n v="0"/>
    <s v="2020/4"/>
    <s v=""/>
    <s v=""/>
    <x v="0"/>
    <m/>
    <m/>
  </r>
  <r>
    <d v="2020-04-21T00:00:00"/>
    <s v="■送料無料　バカラ　ペン立て・花瓶　フラワーベース　クリスタル　中古■□001054"/>
    <m/>
    <x v="3"/>
    <m/>
    <n v="3"/>
    <n v="2"/>
    <n v="11000"/>
    <m/>
    <m/>
    <m/>
    <m/>
    <m/>
    <m/>
    <m/>
    <m/>
    <m/>
    <m/>
    <m/>
    <m/>
    <m/>
    <n v="0"/>
    <s v="2020/4"/>
    <s v=""/>
    <s v=""/>
    <x v="0"/>
    <m/>
    <m/>
  </r>
  <r>
    <d v="2020-04-21T00:00:00"/>
    <s v="■あつまれどうぶつの森 ニンテンドースイッチ 中古■□000847"/>
    <s v="店売り"/>
    <x v="2"/>
    <n v="4300"/>
    <n v="2"/>
    <n v="3"/>
    <n v="5900"/>
    <n v="5500"/>
    <m/>
    <m/>
    <m/>
    <m/>
    <m/>
    <m/>
    <m/>
    <m/>
    <m/>
    <m/>
    <m/>
    <m/>
    <n v="0"/>
    <s v="2020/4"/>
    <s v=""/>
    <s v=""/>
    <x v="0"/>
    <m/>
    <m/>
  </r>
  <r>
    <d v="2020-04-23T00:00:00"/>
    <s v="■ツカモトエイム エアプリエ AIM-F022D マッサージ 中古■□001064"/>
    <s v="済"/>
    <x v="1"/>
    <n v="800"/>
    <n v="2"/>
    <n v="3"/>
    <n v="7000"/>
    <m/>
    <m/>
    <m/>
    <m/>
    <m/>
    <m/>
    <m/>
    <n v="7700"/>
    <n v="1500"/>
    <d v="2021-02-25T00:00:00"/>
    <d v="2021-02-26T00:00:00"/>
    <s v="銀行振込"/>
    <s v="大西史"/>
    <n v="9200"/>
    <s v="2020/4"/>
    <s v="2021/2"/>
    <n v="309"/>
    <x v="5"/>
    <m/>
    <m/>
  </r>
  <r>
    <d v="2020-04-23T00:00:00"/>
    <s v="■ツカモトエイム コアストレッチ エアプリエ AIM-FN017 マッサージ 中古■□001073"/>
    <m/>
    <x v="1"/>
    <n v="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ARTABURG HOOK&amp;LADDER ファイアートラック アルタバーグ アメリカン レトロ アンティーク 中古■□000944"/>
    <m/>
    <x v="7"/>
    <n v="400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23T00:00:00"/>
    <s v="■一枚板 座卓 無垢材 中古■□001007"/>
    <s v="済"/>
    <x v="7"/>
    <n v="12000"/>
    <n v="2"/>
    <n v="3"/>
    <n v="40000"/>
    <m/>
    <m/>
    <m/>
    <m/>
    <m/>
    <m/>
    <m/>
    <n v="44000"/>
    <n v="16775"/>
    <d v="2021-02-22T00:00:00"/>
    <d v="2021-01-20T00:00:00"/>
    <s v="簡単決済"/>
    <s v="齋藤浩明"/>
    <n v="60775"/>
    <s v="2020/4"/>
    <s v="2021/1"/>
    <n v="272"/>
    <x v="3"/>
    <m/>
    <m/>
  </r>
  <r>
    <d v="2020-04-23T00:00:00"/>
    <s v="■女性像 ブロンズ像 置物 インテリア オブジェ 中古■□001063"/>
    <m/>
    <x v="7"/>
    <n v="1000"/>
    <n v="2"/>
    <n v="3"/>
    <n v="15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志野茶碗 涛光 骨董 中古■□001062"/>
    <m/>
    <x v="12"/>
    <m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3T00:00:00"/>
    <s v="■大樋焼 茶碗 工芸 陶芸 骨董 中古■□001014"/>
    <m/>
    <x v="12"/>
    <n v="2000"/>
    <n v="2"/>
    <n v="3"/>
    <n v="6800"/>
    <m/>
    <m/>
    <m/>
    <m/>
    <m/>
    <m/>
    <m/>
    <m/>
    <m/>
    <m/>
    <m/>
    <m/>
    <m/>
    <n v="0"/>
    <s v="2020/4"/>
    <s v=""/>
    <s v=""/>
    <x v="0"/>
    <m/>
    <m/>
  </r>
  <r>
    <d v="2020-04-23T00:00:00"/>
    <s v="■未使用 ロイヤルコペンハーゲン ホワイトフルーテッド ハイハンドルC/S カップ&amp;ソーサー■□001004"/>
    <m/>
    <x v="7"/>
    <n v="1000"/>
    <n v="2"/>
    <n v="3"/>
    <n v="4800"/>
    <m/>
    <m/>
    <m/>
    <m/>
    <m/>
    <m/>
    <m/>
    <m/>
    <m/>
    <m/>
    <m/>
    <m/>
    <m/>
    <n v="0"/>
    <s v="2020/4"/>
    <s v=""/>
    <s v=""/>
    <x v="0"/>
    <m/>
    <m/>
  </r>
  <r>
    <d v="2020-04-23T00:00:00"/>
    <s v="■GRACO シティエース 67501 ベビーカー バギー ミッキーレインカバー＆フック付き 中古■□001074"/>
    <m/>
    <x v="7"/>
    <n v="120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3T00:00:00"/>
    <s v="■象 親子 置物 インテリア オブジェ 中古■□001078"/>
    <m/>
    <x v="7"/>
    <n v="15000"/>
    <n v="2"/>
    <n v="3"/>
    <n v="27000"/>
    <m/>
    <m/>
    <m/>
    <m/>
    <m/>
    <m/>
    <m/>
    <m/>
    <m/>
    <m/>
    <m/>
    <m/>
    <m/>
    <n v="0"/>
    <s v="2020/4"/>
    <s v=""/>
    <s v=""/>
    <x v="0"/>
    <m/>
    <m/>
  </r>
  <r>
    <d v="2020-04-26T00:00:00"/>
    <s v="■MINI　メンズウォッチ　ホイールデザイン　中古　■□000918"/>
    <m/>
    <x v="3"/>
    <m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　バカラ　ビバ　ロックグラス　2013　クリスタル■□000989"/>
    <s v="済"/>
    <x v="3"/>
    <n v="2000"/>
    <n v="3"/>
    <n v="2"/>
    <n v="5000"/>
    <m/>
    <m/>
    <m/>
    <m/>
    <m/>
    <m/>
    <m/>
    <n v="5500"/>
    <n v="750"/>
    <d v="2021-02-22T00:00:00"/>
    <d v="2021-01-22T00:00:00"/>
    <s v="簡単決済"/>
    <m/>
    <n v="6250"/>
    <s v="2020/4"/>
    <s v="2021/1"/>
    <n v="271"/>
    <x v="5"/>
    <m/>
    <m/>
  </r>
  <r>
    <d v="2020-04-26T00:00:00"/>
    <s v="■未使用　蒸し器　セレシオン　コンパクトスチームクッカー　SM-8764■□00101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松久朋淋 聖観音菩薩 高さ26cm 仏教 仏像 仏教美術 中古■□001077"/>
    <m/>
    <x v="12"/>
    <n v="500"/>
    <n v="2"/>
    <n v="3"/>
    <n v="10000"/>
    <m/>
    <m/>
    <m/>
    <m/>
    <m/>
    <m/>
    <m/>
    <m/>
    <m/>
    <m/>
    <m/>
    <m/>
    <m/>
    <n v="0"/>
    <s v="2020/4"/>
    <s v=""/>
    <s v=""/>
    <x v="0"/>
    <m/>
    <m/>
  </r>
  <r>
    <d v="2020-04-26T00:00:00"/>
    <s v="■観音菩薩像 高さ22.5cm 仏像 仏教 仏教美術 中古■□000827"/>
    <m/>
    <x v="12"/>
    <n v="500"/>
    <n v="2"/>
    <n v="3"/>
    <n v="1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東京マルイ M4CQB ライトプロ 対象年令10才以上 電動エアガン■□000835"/>
    <s v="済"/>
    <x v="2"/>
    <n v="5500"/>
    <n v="2"/>
    <n v="3"/>
    <n v="10000"/>
    <m/>
    <m/>
    <m/>
    <m/>
    <m/>
    <m/>
    <m/>
    <n v="11000"/>
    <n v="1500"/>
    <d v="2021-02-22T00:00:00"/>
    <d v="2021-01-14T00:00:00"/>
    <s v="簡単決済"/>
    <s v="伊吹友孝"/>
    <n v="12500"/>
    <s v="2020/4"/>
    <s v="2021/1"/>
    <n v="263"/>
    <x v="6"/>
    <m/>
    <m/>
  </r>
  <r>
    <d v="2020-04-27T00:00:00"/>
    <s v="■日本刀　兼元　七七・二　センチメートル　刀■□000947"/>
    <s v="済"/>
    <x v="12"/>
    <n v="100000"/>
    <n v="3"/>
    <n v="2"/>
    <n v="300000"/>
    <m/>
    <m/>
    <m/>
    <m/>
    <m/>
    <m/>
    <m/>
    <n v="330000"/>
    <n v="0"/>
    <d v="2021-07-19T00:00:00"/>
    <d v="2021-06-18T00:00:00"/>
    <s v="簡単決済"/>
    <s v="小林正延"/>
    <n v="330000"/>
    <s v="2020/4"/>
    <s v="2021/6"/>
    <n v="417"/>
    <x v="5"/>
    <m/>
    <m/>
  </r>
  <r>
    <d v="2020-04-26T00:00:00"/>
    <s v="■未使用 送料無料　ポット型　浄水器用 カートリッジ　(ブリタ マクストラ　BRITA MAXTRA)　交換用フィルターカートリッジ　4個■□000950"/>
    <m/>
    <x v="7"/>
    <m/>
    <n v="3"/>
    <n v="2"/>
    <n v="3300"/>
    <m/>
    <m/>
    <m/>
    <m/>
    <m/>
    <m/>
    <m/>
    <m/>
    <m/>
    <m/>
    <m/>
    <m/>
    <m/>
    <n v="0"/>
    <s v="2020/4"/>
    <s v=""/>
    <s v=""/>
    <x v="0"/>
    <m/>
    <m/>
  </r>
  <r>
    <d v="2020-04-26T00:00:00"/>
    <s v="■ベビーゲート 階段用 スマートゲイト2 プラス ベビーフェンス 日本育児 中古■□001065"/>
    <s v="店売り"/>
    <x v="7"/>
    <n v="0"/>
    <n v="2"/>
    <n v="3"/>
    <n v="4000"/>
    <m/>
    <m/>
    <m/>
    <m/>
    <m/>
    <m/>
    <m/>
    <m/>
    <m/>
    <m/>
    <m/>
    <m/>
    <m/>
    <n v="0"/>
    <s v="2020/4"/>
    <s v=""/>
    <s v=""/>
    <x v="0"/>
    <m/>
    <m/>
  </r>
  <r>
    <d v="2020-04-26T00:00:00"/>
    <s v="■未使用 スギヤマ チップソー 380×2.6 兼用■□001071"/>
    <m/>
    <x v="0"/>
    <n v="0"/>
    <n v="2"/>
    <n v="3"/>
    <n v="8000"/>
    <m/>
    <m/>
    <m/>
    <m/>
    <m/>
    <m/>
    <m/>
    <m/>
    <m/>
    <m/>
    <m/>
    <m/>
    <m/>
    <n v="0"/>
    <s v="2020/4"/>
    <s v=""/>
    <s v=""/>
    <x v="0"/>
    <m/>
    <m/>
  </r>
  <r>
    <d v="2020-04-29T00:00:00"/>
    <s v="■活動量計　タニタ　カロリズム　AM-161　カラダマネジメント　サポートツール　未使用品■□001107"/>
    <m/>
    <x v="13"/>
    <n v="1000"/>
    <n v="2"/>
    <n v="3"/>
    <n v="5000"/>
    <m/>
    <m/>
    <m/>
    <m/>
    <m/>
    <m/>
    <m/>
    <m/>
    <m/>
    <m/>
    <m/>
    <m/>
    <m/>
    <n v="0"/>
    <s v="2020/4"/>
    <s v=""/>
    <s v=""/>
    <x v="0"/>
    <m/>
    <m/>
  </r>
  <r>
    <d v="2020-05-01T00:00:00"/>
    <s v="■JUPITER トランペット JTR-1200 中古■□001128"/>
    <s v="済"/>
    <x v="8"/>
    <n v="3000"/>
    <n v="2"/>
    <n v="3"/>
    <n v="40000"/>
    <n v="35000"/>
    <n v="25000"/>
    <m/>
    <m/>
    <m/>
    <m/>
    <m/>
    <n v="23817"/>
    <n v="1500"/>
    <d v="2021-02-22T00:00:00"/>
    <d v="2021-01-05T00:00:00"/>
    <s v="簡単決済"/>
    <s v="古森雄一郎"/>
    <n v="25317"/>
    <s v="2020/5"/>
    <s v="2021/1"/>
    <n v="249"/>
    <x v="2"/>
    <m/>
    <m/>
  </r>
  <r>
    <d v="2020-04-30T00:00:00"/>
    <s v="■VAUDE 寝袋 スー800 ファウデ 11380 マミー型シュラフ 中古■□001138"/>
    <m/>
    <x v="6"/>
    <n v="1000"/>
    <n v="2"/>
    <n v="3"/>
    <n v="7500"/>
    <m/>
    <m/>
    <m/>
    <m/>
    <m/>
    <m/>
    <m/>
    <m/>
    <m/>
    <m/>
    <m/>
    <m/>
    <m/>
    <n v="0"/>
    <s v="2020/4"/>
    <s v=""/>
    <s v=""/>
    <x v="0"/>
    <m/>
    <m/>
  </r>
  <r>
    <d v="2020-04-30T00:00:00"/>
    <s v="■油絵風 インテリア 壁掛け アート 絵画 2枚セット 中古■□001136"/>
    <m/>
    <x v="7"/>
    <n v="0"/>
    <n v="2"/>
    <n v="3"/>
    <n v="7000"/>
    <m/>
    <m/>
    <m/>
    <m/>
    <m/>
    <m/>
    <m/>
    <m/>
    <m/>
    <m/>
    <m/>
    <m/>
    <m/>
    <n v="0"/>
    <s v="2020/4"/>
    <s v=""/>
    <s v=""/>
    <x v="0"/>
    <m/>
    <m/>
  </r>
  <r>
    <d v="2020-04-30T00:00:00"/>
    <s v="■引き取り又は運送会社の手配をお願いします　未使用 LIXIL C-180S DT-4540 便器・タンクセット 普通便器・手洗いなし■□001005"/>
    <m/>
    <x v="7"/>
    <n v="2000"/>
    <n v="3"/>
    <n v="2"/>
    <n v="19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日本刀　祐定　七〇．弐　センチメートル　刀■□001091"/>
    <m/>
    <x v="12"/>
    <n v="60000"/>
    <n v="3"/>
    <n v="2"/>
    <n v="200000"/>
    <m/>
    <m/>
    <m/>
    <m/>
    <m/>
    <m/>
    <m/>
    <m/>
    <m/>
    <m/>
    <m/>
    <m/>
    <m/>
    <n v="0"/>
    <s v="2020/4"/>
    <s v=""/>
    <s v=""/>
    <x v="0"/>
    <m/>
    <m/>
  </r>
  <r>
    <d v="2020-04-30T00:00:00"/>
    <s v="■バイク用レザーパンツ　Lサイズ　東京堂目白店　プロテクタ　中古■□001122"/>
    <m/>
    <x v="14"/>
    <m/>
    <n v="2"/>
    <n v="3"/>
    <n v="13000"/>
    <m/>
    <m/>
    <m/>
    <m/>
    <m/>
    <m/>
    <m/>
    <m/>
    <m/>
    <m/>
    <m/>
    <m/>
    <m/>
    <n v="0"/>
    <s v="2020/4"/>
    <s v=""/>
    <s v=""/>
    <x v="0"/>
    <m/>
    <m/>
  </r>
  <r>
    <d v="2020-04-30T00:00:00"/>
    <s v="■未使用　東京ディズニーランド　35周年プレート　記念絵皿■□001097"/>
    <m/>
    <x v="12"/>
    <n v="1100"/>
    <n v="3"/>
    <n v="2"/>
    <n v="14000"/>
    <m/>
    <m/>
    <m/>
    <m/>
    <m/>
    <m/>
    <m/>
    <m/>
    <m/>
    <m/>
    <m/>
    <m/>
    <m/>
    <n v="0"/>
    <s v="2020/4"/>
    <s v=""/>
    <s v=""/>
    <x v="0"/>
    <m/>
    <m/>
  </r>
  <r>
    <d v="2020-05-02T00:00:00"/>
    <s v="■ルクルーゼ　ウッドハンドル　ソースパン　直径：18cm　グリーン　片手鍋　中古■□001095"/>
    <m/>
    <x v="1"/>
    <n v="8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02T00:00:00"/>
    <s v="■スピーカー　Elector-Voice　エレクトロ　ボイス　ELX200-15　パッシブタイプ　フルレンジ　15インチ　スピーカー　中古■□S001124"/>
    <s v="済"/>
    <x v="1"/>
    <n v="37800"/>
    <n v="3"/>
    <n v="2"/>
    <n v="70000"/>
    <n v="60000"/>
    <m/>
    <m/>
    <m/>
    <m/>
    <m/>
    <m/>
    <n v="66000"/>
    <n v="6270"/>
    <d v="2021-04-21T00:00:00"/>
    <d v="2021-03-23T00:00:00"/>
    <s v="簡単決済"/>
    <s v="鈴木アンドラッシュ貴裕"/>
    <n v="72270"/>
    <s v="2020/5"/>
    <s v="2021/3"/>
    <n v="325"/>
    <x v="2"/>
    <m/>
    <m/>
  </r>
  <r>
    <d v="2020-05-03T00:00:00"/>
    <s v="■ジャンク Red-i レーザーボアサイト 300WIN MAG レッドアイ■□001098"/>
    <m/>
    <x v="2"/>
    <n v="2000"/>
    <n v="2"/>
    <n v="3"/>
    <n v="14000"/>
    <m/>
    <m/>
    <m/>
    <m/>
    <m/>
    <m/>
    <m/>
    <m/>
    <m/>
    <m/>
    <m/>
    <m/>
    <m/>
    <n v="0"/>
    <s v="2020/5"/>
    <s v=""/>
    <s v=""/>
    <x v="0"/>
    <m/>
    <m/>
  </r>
  <r>
    <d v="2020-05-03T00:00:00"/>
    <s v="■未使用 桐 和風すのこベッド シングル RBC-10Y■□001134"/>
    <m/>
    <x v="7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3T00:00:00"/>
    <s v="■ルイヴィトン リングネックレス モノグラム M62485 Louis Vuitton メンズ USED■□001108"/>
    <m/>
    <x v="3"/>
    <n v="14000"/>
    <n v="2"/>
    <n v="3"/>
    <n v="31000"/>
    <m/>
    <m/>
    <m/>
    <m/>
    <m/>
    <m/>
    <m/>
    <m/>
    <m/>
    <m/>
    <m/>
    <m/>
    <m/>
    <n v="0"/>
    <s v="2020/5"/>
    <s v=""/>
    <s v=""/>
    <x v="0"/>
    <m/>
    <m/>
  </r>
  <r>
    <d v="2020-05-03T00:00:00"/>
    <s v="■Supreme Tシャツ Lサイズ コットン メンズ シュプリーム USED■□001087"/>
    <m/>
    <x v="11"/>
    <n v="33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04T00:00:00"/>
    <s v="■クラインカルー オーストリッチ 2WAYバッグ&amp;財布 KLEIN KAROO レディース USED■□001234"/>
    <m/>
    <x v="11"/>
    <n v="2200"/>
    <n v="2"/>
    <n v="3"/>
    <n v="20000"/>
    <n v="15000"/>
    <n v="10000"/>
    <m/>
    <m/>
    <m/>
    <m/>
    <m/>
    <m/>
    <m/>
    <m/>
    <m/>
    <m/>
    <m/>
    <n v="0"/>
    <s v="2020/5"/>
    <s v=""/>
    <s v=""/>
    <x v="0"/>
    <m/>
    <m/>
  </r>
  <r>
    <d v="2020-05-04T00:00:00"/>
    <s v="■舵 操舵輪 インテリア アンティーク調 置物 中古■□001188"/>
    <m/>
    <x v="12"/>
    <n v="1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6T00:00:00"/>
    <s v="■無銘 日本刀 長さ 二尺一寸五分 約67cm / 反り 四分二厘 約1.2cm■□001205"/>
    <m/>
    <x v="12"/>
    <n v="15000"/>
    <n v="2"/>
    <n v="3"/>
    <n v="150000"/>
    <n v="130000"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0_x000a_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6T00:00:00"/>
    <s v="■未使用　送料無料　タイムカードラック　MAX マックス タイムカードラック ER-PW10　ER90229　ホワイト■□001195"/>
    <m/>
    <x v="5"/>
    <m/>
    <n v="3"/>
    <n v="2"/>
    <n v="2700"/>
    <m/>
    <m/>
    <m/>
    <m/>
    <m/>
    <m/>
    <m/>
    <m/>
    <m/>
    <m/>
    <m/>
    <m/>
    <m/>
    <n v="0"/>
    <s v="2020/5"/>
    <s v=""/>
    <s v=""/>
    <x v="0"/>
    <m/>
    <m/>
  </r>
  <r>
    <d v="2020-05-07T00:00:00"/>
    <s v="■和式ナイフ　全長　約29.5cm中古■□001232"/>
    <m/>
    <x v="6"/>
    <n v="130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グリーン系 中古■□001143"/>
    <m/>
    <x v="11"/>
    <n v="3300"/>
    <n v="2"/>
    <n v="3"/>
    <n v="25000"/>
    <m/>
    <m/>
    <m/>
    <m/>
    <m/>
    <m/>
    <m/>
    <m/>
    <m/>
    <m/>
    <m/>
    <m/>
    <m/>
    <n v="0"/>
    <s v="2020/5"/>
    <s v=""/>
    <s v=""/>
    <x v="0"/>
    <m/>
    <m/>
  </r>
  <r>
    <d v="2020-05-07T00:00:00"/>
    <s v="■オーストリッチ ショルダーバッグ オレンジ 中古■□001236"/>
    <m/>
    <x v="11"/>
    <n v="2000"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08T00:00:00"/>
    <s v="■バーソロミューくま フィギュアーツZERO ワンピース フィギュア 中古■□001194"/>
    <m/>
    <x v="2"/>
    <m/>
    <n v="2"/>
    <n v="3"/>
    <n v="4500"/>
    <m/>
    <m/>
    <m/>
    <m/>
    <m/>
    <m/>
    <m/>
    <m/>
    <m/>
    <m/>
    <m/>
    <m/>
    <m/>
    <n v="0"/>
    <s v="2020/5"/>
    <s v=""/>
    <s v=""/>
    <x v="0"/>
    <m/>
    <m/>
  </r>
  <r>
    <d v="2020-05-09T00:00:00"/>
    <s v="■未使用 COACH 長財布 ラウンドファスナー F53882 ホワイト■□001082"/>
    <s v="済"/>
    <x v="3"/>
    <n v="1800"/>
    <n v="2"/>
    <n v="3"/>
    <n v="8000"/>
    <n v="6500"/>
    <m/>
    <m/>
    <m/>
    <m/>
    <m/>
    <m/>
    <n v="7150"/>
    <n v="750"/>
    <d v="2021-04-21T00:00:00"/>
    <d v="2021-03-12T00:00:00"/>
    <s v="簡単決済"/>
    <s v="内山美和"/>
    <n v="7900"/>
    <s v="2020/5"/>
    <s v="2021/3"/>
    <n v="307"/>
    <x v="5"/>
    <m/>
    <m/>
  </r>
  <r>
    <d v="2020-05-09T00:00:00"/>
    <s v="■未使用 COACH 長財布 ラウンドファスナー F53882 ボルドー■□001152"/>
    <s v="済"/>
    <x v="3"/>
    <n v="1800"/>
    <n v="2"/>
    <n v="3"/>
    <n v="8000"/>
    <n v="6500"/>
    <m/>
    <m/>
    <m/>
    <m/>
    <m/>
    <m/>
    <n v="7150"/>
    <n v="750"/>
    <d v="2021-04-21T00:00:00"/>
    <d v="2021-03-09T00:00:00"/>
    <s v="簡単決済"/>
    <s v="藤岡充"/>
    <n v="7900"/>
    <s v="2020/5"/>
    <s v="2021/3"/>
    <n v="304"/>
    <x v="2"/>
    <m/>
    <m/>
  </r>
  <r>
    <d v="2020-05-09T00:00:00"/>
    <s v="■お昼寝マット ecot エコット 0ヶ月～6ヵ月 キャリーバッグ　折りたたみ ネイビー 中古■□001192"/>
    <s v="店売り"/>
    <x v="7"/>
    <n v="1300"/>
    <n v="2"/>
    <n v="3"/>
    <n v="4900"/>
    <m/>
    <m/>
    <m/>
    <m/>
    <m/>
    <m/>
    <m/>
    <m/>
    <m/>
    <m/>
    <m/>
    <m/>
    <m/>
    <n v="0"/>
    <s v="2020/5"/>
    <s v=""/>
    <s v=""/>
    <x v="0"/>
    <m/>
    <m/>
  </r>
  <r>
    <d v="2020-05-13T00:00:00"/>
    <s v="■短刀　日本刀　無銘　長さ17cm■□001148"/>
    <m/>
    <x v="12"/>
    <n v="20000"/>
    <n v="2"/>
    <n v="3"/>
    <n v="550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09T00:00:00"/>
    <s v="■マスク 50枚 3層構造 男女兼用 使い捨て 飛散防止 在庫あり 1～2日で発送可能■□S2"/>
    <m/>
    <x v="13"/>
    <m/>
    <n v="2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未使用　COACH　コーチ　アウトライン　シグネチャー　レクシー　ショルダーバッグ　F57612■□001226"/>
    <m/>
    <x v="3"/>
    <n v="3000"/>
    <n v="3"/>
    <n v="2"/>
    <n v="11000"/>
    <m/>
    <m/>
    <m/>
    <m/>
    <m/>
    <m/>
    <m/>
    <m/>
    <m/>
    <m/>
    <m/>
    <m/>
    <m/>
    <n v="0"/>
    <s v="2020/5"/>
    <s v=""/>
    <s v=""/>
    <x v="0"/>
    <m/>
    <m/>
  </r>
  <r>
    <d v="2020-05-10T00:00:00"/>
    <s v="■COACH コーチ トート ショルダー バッグ シグネクチャーキャンバス×レザー 36466 中古美品■□001222"/>
    <m/>
    <x v="3"/>
    <n v="2000"/>
    <n v="3"/>
    <n v="2"/>
    <n v="8300"/>
    <n v="7500"/>
    <m/>
    <m/>
    <m/>
    <m/>
    <m/>
    <m/>
    <m/>
    <m/>
    <m/>
    <m/>
    <m/>
    <m/>
    <n v="0"/>
    <s v="2020/5"/>
    <s v=""/>
    <s v=""/>
    <x v="0"/>
    <m/>
    <m/>
  </r>
  <r>
    <d v="2020-05-10T00:00:00"/>
    <s v="■COACH　コーチ　マディソンツイストレザー　ラウンドファスナー　長財布　レッド　中古美品■□001168"/>
    <m/>
    <x v="3"/>
    <n v="2000"/>
    <n v="3"/>
    <n v="2"/>
    <n v="9500"/>
    <n v="7800"/>
    <m/>
    <m/>
    <m/>
    <m/>
    <m/>
    <m/>
    <m/>
    <m/>
    <m/>
    <m/>
    <m/>
    <m/>
    <n v="0"/>
    <s v="2020/5"/>
    <s v=""/>
    <s v=""/>
    <x v="0"/>
    <m/>
    <m/>
  </r>
  <r>
    <d v="2020-05-10T00:00:00"/>
    <s v="■マスク 50枚 3層構造 男女兼用 使い捨て 飛散防止 在庫あり 1～2日で発送可能■□S03"/>
    <m/>
    <x v="13"/>
    <m/>
    <n v="3"/>
    <n v="2"/>
    <n v="2500"/>
    <m/>
    <m/>
    <m/>
    <m/>
    <m/>
    <m/>
    <m/>
    <m/>
    <m/>
    <m/>
    <m/>
    <m/>
    <m/>
    <n v="0"/>
    <s v="2020/5"/>
    <s v=""/>
    <s v=""/>
    <x v="0"/>
    <m/>
    <m/>
  </r>
  <r>
    <d v="2020-05-10T00:00:00"/>
    <s v="■刀鍔　日本刀　鍔　中古■□001209"/>
    <m/>
    <x v="12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10T00:00:00"/>
    <s v="■ナイロンパーカー　THE NORTH FACE　ノースフェイス　スワローテイルフーディ　レディースLサイズ　NPW21620　中古■□001170"/>
    <m/>
    <x v="11"/>
    <n v="385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3T00:00:00"/>
    <s v="■BRERA OROLOGI グランツーリスモ BRGTC5404 ブレラオロロジ メンズ 腕時計 中古■□001117"/>
    <s v="済"/>
    <x v="11"/>
    <n v="10000"/>
    <n v="2"/>
    <n v="3"/>
    <n v="25000"/>
    <n v="22000"/>
    <m/>
    <m/>
    <m/>
    <m/>
    <m/>
    <m/>
    <n v="24200"/>
    <n v="750"/>
    <d v="2021-03-23T00:00:00"/>
    <d v="2021-02-08T00:00:00"/>
    <s v="簡単決済"/>
    <s v="柳清成"/>
    <n v="24950"/>
    <s v="2020/5"/>
    <s v="2021/2"/>
    <n v="271"/>
    <x v="4"/>
    <m/>
    <m/>
  </r>
  <r>
    <d v="2020-05-13T00:00:00"/>
    <s v="■マキタ　充電式ペンインパクトドライバ　TD022D　7.2V　中古■□001207"/>
    <s v="済"/>
    <x v="0"/>
    <n v="6000"/>
    <n v="3"/>
    <n v="2"/>
    <n v="12800"/>
    <m/>
    <m/>
    <m/>
    <m/>
    <m/>
    <m/>
    <m/>
    <n v="12100"/>
    <n v="1050"/>
    <d v="2021-02-22T00:00:00"/>
    <d v="2021-01-07T00:00:00"/>
    <s v="簡単決済"/>
    <s v="小垣内学"/>
    <n v="13150"/>
    <s v="2020/5"/>
    <s v="2021/1"/>
    <n v="239"/>
    <x v="6"/>
    <m/>
    <m/>
  </r>
  <r>
    <d v="2020-05-13T00:00:00"/>
    <s v="■チェアー コールマン コンフォートスマート キャプテンチェアー 2000019661 2脚 中古■□001255"/>
    <m/>
    <x v="6"/>
    <m/>
    <n v="3"/>
    <n v="2"/>
    <n v="11500"/>
    <n v="10000"/>
    <m/>
    <m/>
    <m/>
    <m/>
    <m/>
    <m/>
    <m/>
    <m/>
    <m/>
    <m/>
    <m/>
    <m/>
    <n v="0"/>
    <s v="2020/5"/>
    <s v=""/>
    <s v=""/>
    <x v="0"/>
    <m/>
    <m/>
  </r>
  <r>
    <d v="2020-05-13T00:00:00"/>
    <s v="■ギターアンプ ローランド QUBE-40chorus 中古■□001147"/>
    <s v="済"/>
    <x v="8"/>
    <n v="1000"/>
    <n v="2"/>
    <n v="3"/>
    <n v="6000"/>
    <m/>
    <m/>
    <m/>
    <m/>
    <m/>
    <m/>
    <m/>
    <n v="6600"/>
    <n v="1500"/>
    <d v="2021-02-22T00:00:00"/>
    <d v="2021-01-11T00:00:00"/>
    <s v="簡単決済"/>
    <s v="田辺隆"/>
    <n v="8100"/>
    <s v="2020/5"/>
    <s v="2021/1"/>
    <n v="243"/>
    <x v="4"/>
    <m/>
    <m/>
  </r>
  <r>
    <d v="2020-05-14T00:00:00"/>
    <s v="■AVIREX　長袖シャツ　Mサイズ　ジップアップ　カーキ系　USED■□001227"/>
    <m/>
    <x v="11"/>
    <n v="154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 2R リード型 中古■□001163"/>
    <m/>
    <x v="0"/>
    <n v="1000"/>
    <n v="3"/>
    <n v="2"/>
    <n v="5000"/>
    <m/>
    <m/>
    <m/>
    <m/>
    <m/>
    <m/>
    <m/>
    <m/>
    <m/>
    <m/>
    <m/>
    <m/>
    <m/>
    <n v="0"/>
    <s v="2020/5"/>
    <s v=""/>
    <s v=""/>
    <x v="0"/>
    <m/>
    <m/>
  </r>
  <r>
    <d v="2020-05-14T00:00:00"/>
    <s v="■手動パイプネジ切り器　REX レッキス　2R リード型　替刃6個セット　中古■□001213"/>
    <s v="店売り"/>
    <x v="0"/>
    <m/>
    <n v="3"/>
    <n v="2"/>
    <n v="12000"/>
    <m/>
    <m/>
    <m/>
    <m/>
    <m/>
    <m/>
    <m/>
    <m/>
    <m/>
    <m/>
    <m/>
    <m/>
    <m/>
    <n v="0"/>
    <s v="2020/5"/>
    <s v=""/>
    <s v=""/>
    <x v="0"/>
    <m/>
    <m/>
  </r>
  <r>
    <d v="2020-05-18T00:00:00"/>
    <s v="■中古　木工カッター　木村刃物　スリーウェイカッター　飾面　超硬　Φ200　19t　タイプNo．3　左　現状品■□001081"/>
    <s v="取り下げ"/>
    <x v="0"/>
    <n v="2000"/>
    <n v="3"/>
    <n v="2"/>
    <n v="60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ポメランジェ 長財布 羊皮 イントレチャート 黒 Pomerance 中古■□001149"/>
    <m/>
    <x v="11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未使用 Google スマートスピーカー Homemini / Chromecast ホームミニ クロームキャスト セット■□001172"/>
    <m/>
    <x v="1"/>
    <n v="35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15T00:00:00"/>
    <s v="■三代目深澤秀石 鍋倉山龍渓硯 中古■□001184"/>
    <m/>
    <x v="2"/>
    <n v="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15T00:00:00"/>
    <s v="■茶碗 陶芸 工芸 骨董 中古■□001142"/>
    <m/>
    <x v="12"/>
    <m/>
    <n v="2"/>
    <n v="3"/>
    <n v="3800"/>
    <m/>
    <m/>
    <m/>
    <m/>
    <m/>
    <m/>
    <m/>
    <m/>
    <m/>
    <m/>
    <m/>
    <m/>
    <m/>
    <n v="0"/>
    <s v="2020/5"/>
    <s v=""/>
    <s v=""/>
    <x v="0"/>
    <m/>
    <m/>
  </r>
  <r>
    <d v="2020-05-15T00:00:00"/>
    <s v="■志野茶碗 桂山 美濃焼 志埜 陶芸 工芸 骨董 中古■□001239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富山作 茶碗 陶芸 工芸 骨董 中古■□001162"/>
    <m/>
    <x v="12"/>
    <m/>
    <n v="2"/>
    <n v="3"/>
    <n v="3200"/>
    <m/>
    <m/>
    <m/>
    <m/>
    <m/>
    <m/>
    <m/>
    <m/>
    <m/>
    <m/>
    <m/>
    <m/>
    <m/>
    <n v="0"/>
    <s v="2020/5"/>
    <s v=""/>
    <s v=""/>
    <x v="0"/>
    <m/>
    <m/>
  </r>
  <r>
    <d v="2020-05-15T00:00:00"/>
    <s v="■女性像 置物 インテリア アンティーク 中古■□001135"/>
    <m/>
    <x v="7"/>
    <n v="10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15T00:00:00"/>
    <s v="■PUNYUS サイズ4 スカジャン 黒 プニュズ USED■□001173"/>
    <m/>
    <x v="11"/>
    <n v="5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17T00:00:00"/>
    <s v="■SABRE　HEARTBREAKER　S　サングラス　展示品■□001221"/>
    <m/>
    <x v="11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17T00:00:00"/>
    <s v="■ニクソン　腕時計　THE CANNON　ホワイト　NIXON　中古■□001167"/>
    <m/>
    <x v="11"/>
    <n v="165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8T00:00:00"/>
    <s v="■Qposket ディズニープリンセス フィギュア 4体 シンデレラ アリス 白雪姫 ラプンツェル 中古■□001177"/>
    <m/>
    <x v="2"/>
    <m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17T00:00:00"/>
    <s v="■茶道具セット 茶道 骨董 陶芸 中古■□001127"/>
    <s v="店売り"/>
    <x v="12"/>
    <n v="1500"/>
    <n v="2"/>
    <n v="3"/>
    <n v="5800"/>
    <m/>
    <m/>
    <m/>
    <m/>
    <m/>
    <m/>
    <m/>
    <m/>
    <m/>
    <m/>
    <m/>
    <m/>
    <m/>
    <n v="0"/>
    <s v="2020/5"/>
    <s v=""/>
    <s v=""/>
    <x v="0"/>
    <m/>
    <m/>
  </r>
  <r>
    <d v="2020-05-21T00:00:00"/>
    <s v="■送料無料　LOUIS　VUITTON　ルイヴィトン　N61726　ポルトフォイユ　サラ　長財布　中古■□001120"/>
    <s v="取り下げ"/>
    <x v="3"/>
    <n v="10000"/>
    <m/>
    <n v="2"/>
    <n v="29800"/>
    <n v="26000"/>
    <m/>
    <m/>
    <m/>
    <m/>
    <m/>
    <m/>
    <m/>
    <m/>
    <m/>
    <m/>
    <m/>
    <m/>
    <n v="0"/>
    <s v="2020/5"/>
    <s v=""/>
    <s v=""/>
    <x v="0"/>
    <m/>
    <m/>
  </r>
  <r>
    <d v="2020-05-21T00:00:00"/>
    <s v="■GUCCI　グッチ　サングラス　GG2721・S　中古■□001235"/>
    <m/>
    <x v="3"/>
    <n v="1680"/>
    <n v="3"/>
    <n v="2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CD＆DVD ジャニーズWEST CD＆DVD 2DISCS 4点セット (未開封1点 開封品3点) 中古■□001160"/>
    <s v="済"/>
    <x v="2"/>
    <m/>
    <n v="3"/>
    <n v="2"/>
    <n v="3000"/>
    <m/>
    <m/>
    <m/>
    <m/>
    <m/>
    <m/>
    <m/>
    <n v="3300"/>
    <n v="520"/>
    <d v="2021-02-22T00:00:00"/>
    <d v="2021-01-21T00:00:00"/>
    <s v="簡単決済"/>
    <s v="竹川めぐみ"/>
    <n v="3820"/>
    <s v="2020/5"/>
    <s v="2021/1"/>
    <n v="245"/>
    <x v="6"/>
    <m/>
    <m/>
  </r>
  <r>
    <d v="2020-05-21T00:00:00"/>
    <s v="■鉈　土佐　最高級　忠親　特製　片刃　18cm　中古■□001224"/>
    <m/>
    <x v="0"/>
    <n v="6000"/>
    <n v="3"/>
    <n v="2"/>
    <n v="7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鉈　土佐　最高級　西山　青龍　特製　片刃21cm　中古■□001158"/>
    <s v="済"/>
    <x v="0"/>
    <n v="6000"/>
    <n v="3"/>
    <n v="2"/>
    <n v="8000"/>
    <m/>
    <m/>
    <m/>
    <m/>
    <m/>
    <m/>
    <m/>
    <n v="8800"/>
    <n v="750"/>
    <d v="2021-04-21T00:00:00"/>
    <d v="2021-03-22T00:00:00"/>
    <s v="簡単決済"/>
    <s v="森茂樹"/>
    <n v="9550"/>
    <s v="2020/5"/>
    <s v="2021/3"/>
    <n v="305"/>
    <x v="4"/>
    <m/>
    <m/>
  </r>
  <r>
    <d v="2020-05-21T00:00:00"/>
    <s v="■鉈　定正　別上　片刃18cm　中古■□001179"/>
    <m/>
    <x v="0"/>
    <n v="3000"/>
    <n v="3"/>
    <n v="2"/>
    <n v="3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スナップオン　Snap-On　コンビネーションレンチ　12本セット　中古美品■□001331"/>
    <m/>
    <x v="0"/>
    <n v="14000"/>
    <n v="3"/>
    <n v="2"/>
    <n v="35000"/>
    <m/>
    <m/>
    <m/>
    <m/>
    <m/>
    <m/>
    <m/>
    <m/>
    <m/>
    <m/>
    <m/>
    <m/>
    <m/>
    <n v="0"/>
    <s v="2020/5"/>
    <s v=""/>
    <s v=""/>
    <x v="0"/>
    <m/>
    <m/>
  </r>
  <r>
    <d v="2020-05-21T00:00:00"/>
    <s v="■黒楽茶碗 陶芸 工芸茶碗 骨董 中古■□001363"/>
    <s v="店売り"/>
    <x v="12"/>
    <n v="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南部鉄器 急須 柚子型 0.3L 南部鉄瓶 中古■□001330"/>
    <m/>
    <x v="12"/>
    <m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HwaGui 鉄瓶 0.3L 急須 ティーポット 中古美品■□001340"/>
    <m/>
    <x v="12"/>
    <n v="350"/>
    <n v="2"/>
    <n v="3"/>
    <n v="3900"/>
    <m/>
    <m/>
    <m/>
    <m/>
    <m/>
    <m/>
    <m/>
    <m/>
    <m/>
    <m/>
    <m/>
    <m/>
    <m/>
    <n v="0"/>
    <s v="2020/5"/>
    <s v=""/>
    <s v=""/>
    <x v="0"/>
    <m/>
    <m/>
  </r>
  <r>
    <d v="2020-05-21T00:00:00"/>
    <s v="■鉄瓶 鉄器 陶芸 骨董 中古■□001380"/>
    <s v="店売り"/>
    <x v="12"/>
    <n v="1100"/>
    <n v="2"/>
    <n v="3"/>
    <n v="8000"/>
    <m/>
    <m/>
    <m/>
    <m/>
    <m/>
    <m/>
    <m/>
    <m/>
    <m/>
    <m/>
    <m/>
    <m/>
    <m/>
    <n v="0"/>
    <s v="2020/5"/>
    <s v=""/>
    <s v=""/>
    <x v="0"/>
    <m/>
    <m/>
  </r>
  <r>
    <d v="2020-05-21T00:00:00"/>
    <s v="■唐津焼 宸山窯 茶碗 陶芸 工芸茶碗 骨董 中古■□001351"/>
    <m/>
    <x v="12"/>
    <n v="1000"/>
    <n v="2"/>
    <n v="3"/>
    <n v="4000"/>
    <m/>
    <m/>
    <m/>
    <m/>
    <m/>
    <m/>
    <m/>
    <m/>
    <m/>
    <m/>
    <m/>
    <m/>
    <m/>
    <n v="0"/>
    <s v="2020/5"/>
    <s v=""/>
    <s v=""/>
    <x v="0"/>
    <m/>
    <m/>
  </r>
  <r>
    <d v="2020-05-21T00:00:00"/>
    <s v="■サマンサタバサ 長財布 プチチョイス ヒョウ柄 中古■□001339"/>
    <m/>
    <x v="11"/>
    <n v="1500"/>
    <n v="2"/>
    <n v="3"/>
    <n v="5500"/>
    <m/>
    <m/>
    <m/>
    <m/>
    <m/>
    <m/>
    <m/>
    <m/>
    <m/>
    <m/>
    <m/>
    <m/>
    <m/>
    <n v="0"/>
    <s v="2020/5"/>
    <s v=""/>
    <s v=""/>
    <x v="0"/>
    <m/>
    <m/>
  </r>
  <r>
    <d v="2020-05-21T00:00:00"/>
    <s v="■未使用 シーバイクロエ 長財布 SeeByChloe■□001332"/>
    <m/>
    <x v="3"/>
    <n v="5000"/>
    <n v="2"/>
    <n v="3"/>
    <n v="19000"/>
    <n v="12000"/>
    <m/>
    <m/>
    <m/>
    <m/>
    <m/>
    <m/>
    <m/>
    <m/>
    <m/>
    <m/>
    <m/>
    <m/>
    <n v="0"/>
    <s v="2020/5"/>
    <s v=""/>
    <s v=""/>
    <x v="0"/>
    <m/>
    <m/>
  </r>
  <r>
    <d v="2020-05-21T00:00:00"/>
    <s v="■FURLA バビロン 長財布 ブラック フルラ 中古■□001344"/>
    <m/>
    <x v="3"/>
    <n v="1500"/>
    <n v="2"/>
    <n v="3"/>
    <n v="7000"/>
    <n v="6000"/>
    <m/>
    <m/>
    <m/>
    <m/>
    <m/>
    <m/>
    <m/>
    <m/>
    <m/>
    <m/>
    <m/>
    <m/>
    <n v="0"/>
    <s v="2020/5"/>
    <s v=""/>
    <s v=""/>
    <x v="0"/>
    <m/>
    <m/>
  </r>
  <r>
    <d v="2020-05-21T00:00:00"/>
    <s v="■miumiu ヴェルニーチェ ラウンドジップ 長財布 ミュウミュウ 中古■□001274"/>
    <s v="取り下げ"/>
    <x v="3"/>
    <n v="10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3T00:00:00"/>
    <s v="■LAMDA　カメラザック　大型　ネイビー　中古■□01242"/>
    <m/>
    <x v="9"/>
    <n v="22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スナップオン 9mm 11mm コンビネーション・ラチェッティングボックス/オープンエンドショートハンドル 2点セット 中古美品■□001164"/>
    <s v="済"/>
    <x v="0"/>
    <m/>
    <n v="3"/>
    <n v="2"/>
    <n v="6400"/>
    <m/>
    <m/>
    <m/>
    <m/>
    <m/>
    <m/>
    <m/>
    <n v="7040"/>
    <n v="750"/>
    <d v="2021-04-21T00:00:00"/>
    <d v="2021-03-03T00:00:00"/>
    <s v="簡単決済"/>
    <s v="拓殖亮"/>
    <n v="7790"/>
    <s v="2020/5"/>
    <s v="2021/3"/>
    <n v="284"/>
    <x v="3"/>
    <m/>
    <m/>
  </r>
  <r>
    <d v="2020-05-23T00:00:00"/>
    <s v="■電気石窯オーブン ネクスト PZT-20 ピザ釜 中古■□S001377-1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電気石窯オーブン ネクスト PZT-20 ピザ釜 中古■□S001377-2"/>
    <m/>
    <x v="5"/>
    <m/>
    <n v="2"/>
    <n v="3"/>
    <n v="100000"/>
    <m/>
    <m/>
    <m/>
    <m/>
    <m/>
    <m/>
    <m/>
    <m/>
    <m/>
    <m/>
    <m/>
    <m/>
    <m/>
    <n v="0"/>
    <s v="2020/5"/>
    <s v=""/>
    <s v=""/>
    <x v="0"/>
    <m/>
    <m/>
  </r>
  <r>
    <d v="2020-05-23T00:00:00"/>
    <s v="■未使用 コールマン ボストンバッグ Coleman トラベルバッグ■□001267"/>
    <s v="済"/>
    <x v="6"/>
    <n v="2200"/>
    <n v="2"/>
    <n v="3"/>
    <n v="6500"/>
    <m/>
    <m/>
    <m/>
    <m/>
    <m/>
    <m/>
    <m/>
    <n v="7150"/>
    <n v="0"/>
    <d v="2021-05-21T00:00:00"/>
    <d v="2021-04-04T00:00:00"/>
    <s v="簡単決済"/>
    <s v="星光"/>
    <n v="7150"/>
    <s v="2020/5"/>
    <s v="2021/4"/>
    <n v="316"/>
    <x v="1"/>
    <m/>
    <m/>
  </r>
  <r>
    <d v="2020-05-23T00:00:00"/>
    <s v="■木彫り アジアン女性像 全高51cm 置物 インテリア エスニック 中古■□001245"/>
    <m/>
    <x v="7"/>
    <n v="1000"/>
    <n v="2"/>
    <n v="3"/>
    <n v="5000"/>
    <m/>
    <m/>
    <m/>
    <m/>
    <m/>
    <m/>
    <m/>
    <m/>
    <m/>
    <m/>
    <m/>
    <m/>
    <m/>
    <n v="0"/>
    <s v="2020/5"/>
    <s v=""/>
    <s v=""/>
    <x v="0"/>
    <m/>
    <m/>
  </r>
  <r>
    <d v="2020-05-23T00:00:00"/>
    <s v="■マイケルコース クラッチバッグ オレンジ MICHAEL KORS 中古■□001280"/>
    <m/>
    <x v="11"/>
    <n v="2000"/>
    <n v="2"/>
    <n v="3"/>
    <n v="6500"/>
    <m/>
    <m/>
    <m/>
    <m/>
    <m/>
    <m/>
    <m/>
    <m/>
    <m/>
    <m/>
    <m/>
    <m/>
    <m/>
    <n v="0"/>
    <s v="2020/5"/>
    <s v=""/>
    <s v=""/>
    <x v="0"/>
    <m/>
    <m/>
  </r>
  <r>
    <d v="2020-05-23T00:00:00"/>
    <s v="■カルバンクライン リュックサック バックパック レザー CK メンズ 中古■□001299"/>
    <m/>
    <x v="11"/>
    <n v="4000"/>
    <n v="2"/>
    <n v="3"/>
    <n v="130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スナップオン　Snap-On　Tハンドル　ラチェッティング　12角　13mm　RTBM13　中古美品■□００１２７８"/>
    <s v="済"/>
    <x v="0"/>
    <m/>
    <n v="3"/>
    <n v="2"/>
    <n v="5000"/>
    <m/>
    <m/>
    <m/>
    <m/>
    <m/>
    <m/>
    <m/>
    <n v="5500"/>
    <n v="1050"/>
    <d v="2021-05-21T00:00:00"/>
    <d v="2021-04-08T00:00:00"/>
    <s v="簡単決済"/>
    <s v="二宮啓一郎"/>
    <n v="6550"/>
    <s v="2020/5"/>
    <s v="2021/4"/>
    <n v="318"/>
    <x v="6"/>
    <m/>
    <m/>
  </r>
  <r>
    <d v="2020-05-25T00:00:00"/>
    <s v="■ブルーポイント　・首振りギアレンチ　BOERMSS1719J　17-19mm　・ラチェット　コンビネーションタイプ　BOERM17　17mm　美品■□001279"/>
    <s v="取り下げ"/>
    <x v="0"/>
    <m/>
    <n v="3"/>
    <n v="2"/>
    <n v="4700"/>
    <m/>
    <m/>
    <m/>
    <m/>
    <m/>
    <m/>
    <m/>
    <m/>
    <m/>
    <m/>
    <m/>
    <m/>
    <m/>
    <n v="0"/>
    <s v="2020/5"/>
    <s v=""/>
    <s v=""/>
    <x v="0"/>
    <m/>
    <m/>
  </r>
  <r>
    <d v="2020-05-25T00:00:00"/>
    <s v="■未使用　送料無料　コーチ　COACH　ポーチ　F58035　コーナージップ　リストレット　カーキ/ピンクルビー■□001294"/>
    <m/>
    <x v="3"/>
    <n v="1000"/>
    <n v="3"/>
    <n v="2"/>
    <n v="4500"/>
    <m/>
    <m/>
    <m/>
    <m/>
    <m/>
    <m/>
    <m/>
    <m/>
    <m/>
    <m/>
    <m/>
    <m/>
    <m/>
    <n v="0"/>
    <s v="2020/5"/>
    <s v=""/>
    <s v=""/>
    <x v="0"/>
    <m/>
    <m/>
  </r>
  <r>
    <d v="2020-05-25T00:00:00"/>
    <s v="■ジャンク　Carton　REFRECTING－TELESCOPE　反射望遠鏡　D=100mm　F=1000mm　MODEL　3358　引取歓迎■□001370"/>
    <m/>
    <x v="2"/>
    <m/>
    <n v="2"/>
    <n v="3"/>
    <n v="2000"/>
    <m/>
    <m/>
    <m/>
    <m/>
    <m/>
    <m/>
    <m/>
    <m/>
    <m/>
    <m/>
    <m/>
    <m/>
    <m/>
    <n v="0"/>
    <s v="2020/5"/>
    <s v=""/>
    <s v=""/>
    <x v="0"/>
    <m/>
    <m/>
  </r>
  <r>
    <d v="2020-05-26T00:00:00"/>
    <s v="■jジャンク　ヤマハ　ジェットヘルメット　YJ-20　Sサイズ　55-56cmブラック　スモークシールド　2017年製　中古■□001369_x000a_"/>
    <s v="店売り"/>
    <x v="14"/>
    <n v="15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6T00:00:00"/>
    <s v="■未使用 送料無料 コーチ ポーチ F66052 ヴァ―シティストライプ シグネチャー コーナージップ リストレット チョーク/オレンジ■□001350"/>
    <s v="済"/>
    <x v="3"/>
    <n v="1500"/>
    <n v="3"/>
    <n v="2"/>
    <n v="3500"/>
    <m/>
    <m/>
    <m/>
    <m/>
    <m/>
    <m/>
    <m/>
    <n v="3080"/>
    <n v="0"/>
    <d v="2021-03-23T00:00:00"/>
    <d v="2021-02-03T00:00:00"/>
    <s v="簡単決済"/>
    <s v="西堀公児"/>
    <n v="3080"/>
    <s v="2020/5"/>
    <s v="2021/2"/>
    <n v="253"/>
    <x v="3"/>
    <m/>
    <m/>
  </r>
  <r>
    <d v="2020-05-26T00:00:00"/>
    <s v="■送料無料　GUCCI　グッチ　メンズ　二つ折り財布　Gロゴ　札入れ　252080　中古■□001341"/>
    <m/>
    <x v="3"/>
    <n v="4000"/>
    <n v="3"/>
    <n v="2"/>
    <n v="13000"/>
    <n v="11000"/>
    <m/>
    <m/>
    <m/>
    <m/>
    <m/>
    <m/>
    <m/>
    <m/>
    <m/>
    <m/>
    <m/>
    <m/>
    <n v="0"/>
    <s v="2020/5"/>
    <s v=""/>
    <s v=""/>
    <x v="0"/>
    <m/>
    <m/>
  </r>
  <r>
    <d v="2020-05-26T00:00:00"/>
    <s v="■平渕　老酒ポット　大　シルバー　中古■□001276"/>
    <m/>
    <x v="7"/>
    <m/>
    <n v="3"/>
    <n v="2"/>
    <n v="5980"/>
    <n v="5000"/>
    <m/>
    <m/>
    <m/>
    <m/>
    <m/>
    <m/>
    <m/>
    <m/>
    <m/>
    <m/>
    <m/>
    <m/>
    <n v="0"/>
    <s v="2020/5"/>
    <s v=""/>
    <s v=""/>
    <x v="0"/>
    <m/>
    <m/>
  </r>
  <r>
    <d v="2020-05-26T00:00:00"/>
    <s v="■GUIONNET フライトタイマー ギオネ 腕時計 クォーツ クロノグラフ メンズ 中古■□001357"/>
    <m/>
    <x v="11"/>
    <n v="3300"/>
    <n v="2"/>
    <n v="3"/>
    <n v="7000"/>
    <m/>
    <m/>
    <m/>
    <m/>
    <m/>
    <m/>
    <m/>
    <m/>
    <m/>
    <m/>
    <m/>
    <m/>
    <m/>
    <n v="0"/>
    <s v="2020/5"/>
    <s v=""/>
    <s v=""/>
    <x v="0"/>
    <m/>
    <m/>
  </r>
  <r>
    <d v="2020-05-27T00:00:00"/>
    <s v="■ながらウォーク ショップジャパン ピンク DVD付 エクササイズ 中古■□001313"/>
    <m/>
    <x v="6"/>
    <n v="500"/>
    <n v="2"/>
    <n v="3"/>
    <n v="3500"/>
    <m/>
    <m/>
    <m/>
    <m/>
    <m/>
    <m/>
    <m/>
    <m/>
    <m/>
    <m/>
    <m/>
    <m/>
    <m/>
    <n v="0"/>
    <s v="2020/5"/>
    <s v=""/>
    <s v=""/>
    <x v="0"/>
    <m/>
    <m/>
  </r>
  <r>
    <d v="2020-05-27T00:00:00"/>
    <s v="■未使用 WEDGWOOD フェスティビティ マグ ペア ウェッジウッド■□001335"/>
    <m/>
    <x v="7"/>
    <n v="1100"/>
    <n v="2"/>
    <n v="3"/>
    <n v="2800"/>
    <m/>
    <m/>
    <m/>
    <m/>
    <m/>
    <m/>
    <m/>
    <m/>
    <m/>
    <m/>
    <m/>
    <m/>
    <m/>
    <n v="0"/>
    <s v="2020/5"/>
    <s v=""/>
    <s v=""/>
    <x v="0"/>
    <m/>
    <m/>
  </r>
  <r>
    <d v="2020-05-28T00:00:00"/>
    <s v="■ジャンク TOYO　CA7A　エアハンマー コンクリートブレーカー 引き取り限定■□001309"/>
    <s v="済"/>
    <x v="0"/>
    <m/>
    <n v="2"/>
    <n v="3"/>
    <n v="3500"/>
    <m/>
    <m/>
    <m/>
    <m/>
    <m/>
    <m/>
    <m/>
    <n v="3850"/>
    <n v="1500"/>
    <d v="2021-07-19T00:00:00"/>
    <d v="2021-06-22T00:00:00"/>
    <s v="簡単決済"/>
    <s v="(株)DAIWA TRADINGズベール　アハマード  "/>
    <n v="5350"/>
    <s v="2020/5"/>
    <s v="2021/6"/>
    <n v="390"/>
    <x v="2"/>
    <m/>
    <m/>
  </r>
  <r>
    <d v="2020-05-28T00:00:00"/>
    <s v="■コンソールテーブル 天然木 インテリア 家具 中古■□001320"/>
    <m/>
    <x v="4"/>
    <n v="500"/>
    <n v="2"/>
    <n v="3"/>
    <n v="100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未使用 松坂大輔 ZIPPO レッドソックス ジッポ■□001292"/>
    <m/>
    <x v="12"/>
    <n v="2200"/>
    <n v="2"/>
    <n v="3"/>
    <n v="8500"/>
    <m/>
    <m/>
    <m/>
    <m/>
    <m/>
    <m/>
    <m/>
    <m/>
    <m/>
    <m/>
    <m/>
    <m/>
    <m/>
    <n v="0"/>
    <s v="2020/5"/>
    <s v=""/>
    <s v=""/>
    <x v="0"/>
    <m/>
    <m/>
  </r>
  <r>
    <d v="2020-05-28T00:00:00"/>
    <s v="■有田焼 白巳 白ヘビ 置物 縁起物 金運 中古■□001310"/>
    <s v="済"/>
    <x v="12"/>
    <m/>
    <n v="2"/>
    <n v="3"/>
    <n v="10000"/>
    <m/>
    <m/>
    <m/>
    <m/>
    <m/>
    <m/>
    <m/>
    <n v="11000"/>
    <n v="0"/>
    <d v="2021-03-23T00:00:00"/>
    <d v="2021-02-07T00:00:00"/>
    <s v="簡単決済"/>
    <s v="阿部一也"/>
    <n v="11000"/>
    <s v="2020/5"/>
    <s v="2021/2"/>
    <n v="255"/>
    <x v="1"/>
    <m/>
    <m/>
  </r>
  <r>
    <d v="2020-05-29T00:00:00"/>
    <s v="■未開封　ペプシマン　ウルトラフリーポーズフィギュア　スノーボードペプシマン2体セット　ブルー　シルバー■□001302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29T00:00:00"/>
    <s v="■未開封 スノーボードペプシマン2体セット ウルトラフリーポーズフィギュア ブルー シルバー■□001373"/>
    <m/>
    <x v="2"/>
    <m/>
    <n v="2"/>
    <n v="3"/>
    <n v="6000"/>
    <m/>
    <m/>
    <m/>
    <m/>
    <m/>
    <m/>
    <m/>
    <m/>
    <m/>
    <m/>
    <m/>
    <m/>
    <m/>
    <n v="0"/>
    <s v="2020/5"/>
    <s v=""/>
    <s v=""/>
    <x v="0"/>
    <m/>
    <m/>
  </r>
  <r>
    <d v="2020-05-30T00:00:00"/>
    <s v="■山岡金属工業 シルクルーム サイフォンセット ・3口コンロ LPガス用 ・フラスコ5個 ・ロート4個 ・ポット1個付き 中古■□001365"/>
    <m/>
    <x v="5"/>
    <n v="3000"/>
    <n v="3"/>
    <n v="2"/>
    <n v="30000"/>
    <m/>
    <m/>
    <m/>
    <m/>
    <m/>
    <m/>
    <m/>
    <m/>
    <m/>
    <m/>
    <m/>
    <m/>
    <m/>
    <n v="0"/>
    <s v="2020/5"/>
    <s v=""/>
    <s v=""/>
    <x v="0"/>
    <m/>
    <m/>
  </r>
  <r>
    <d v="2020-05-31T00:00:00"/>
    <s v="■肥前 黒牟田焼 丸田正美 角瓶 陶芸 骨董 中古■□001492"/>
    <m/>
    <x v="12"/>
    <m/>
    <n v="2"/>
    <n v="3"/>
    <n v="9000"/>
    <m/>
    <m/>
    <m/>
    <m/>
    <m/>
    <m/>
    <m/>
    <m/>
    <m/>
    <m/>
    <m/>
    <m/>
    <m/>
    <n v="0"/>
    <s v="2020/5"/>
    <s v=""/>
    <s v=""/>
    <x v="0"/>
    <m/>
    <m/>
  </r>
  <r>
    <d v="2020-05-31T00:00:00"/>
    <s v="■未使用　クリーブランド　588　RTX2.0　ツアーサテン　ウェッジ■□001418"/>
    <m/>
    <x v="6"/>
    <n v="3000"/>
    <n v="3"/>
    <n v="2"/>
    <n v="6500"/>
    <m/>
    <m/>
    <m/>
    <m/>
    <m/>
    <m/>
    <m/>
    <m/>
    <m/>
    <m/>
    <m/>
    <m/>
    <m/>
    <n v="0"/>
    <s v="2020/5"/>
    <s v=""/>
    <s v=""/>
    <x v="0"/>
    <m/>
    <m/>
  </r>
  <r>
    <d v="2020-05-31T00:00:00"/>
    <s v="■ルイヴィトン　LOUIS　VUITTON　キーリング　M67916　ｱﾝｼｬｯﾍﾟﾀﾞミエグラフィット　中古■□001414"/>
    <s v="済"/>
    <x v="3"/>
    <n v="4000"/>
    <n v="3"/>
    <n v="2"/>
    <n v="12800"/>
    <n v="10000"/>
    <m/>
    <m/>
    <m/>
    <m/>
    <m/>
    <m/>
    <n v="11000"/>
    <n v="750"/>
    <d v="2021-06-23T00:00:00"/>
    <d v="2021-05-28T00:00:00"/>
    <s v="簡単決済"/>
    <s v="泉谷浩也"/>
    <n v="11750"/>
    <s v="2020/5"/>
    <s v="2021/5"/>
    <n v="362"/>
    <x v="5"/>
    <m/>
    <m/>
  </r>
  <r>
    <d v="2020-06-02T00:00:00"/>
    <s v="■電気溶接機　マキタ　Y152　60Hz　現状品　中古　引き取り又は運送会社の手配をお願いします■■□001495"/>
    <m/>
    <x v="0"/>
    <n v="0"/>
    <n v="2"/>
    <n v="3"/>
    <n v="29000"/>
    <m/>
    <m/>
    <m/>
    <m/>
    <m/>
    <m/>
    <m/>
    <m/>
    <m/>
    <m/>
    <m/>
    <m/>
    <m/>
    <n v="0"/>
    <s v="2020/6"/>
    <s v=""/>
    <s v=""/>
    <x v="0"/>
    <m/>
    <m/>
  </r>
  <r>
    <d v="2020-06-02T00:00:00"/>
    <s v="■中古美品　入門用トランペット　ミュート付き　リチャード　■□001437"/>
    <m/>
    <x v="8"/>
    <m/>
    <n v="2"/>
    <n v="3"/>
    <n v="25000"/>
    <n v="22000"/>
    <m/>
    <m/>
    <m/>
    <m/>
    <m/>
    <m/>
    <m/>
    <m/>
    <m/>
    <m/>
    <m/>
    <m/>
    <n v="0"/>
    <s v="2020/6"/>
    <s v=""/>
    <s v=""/>
    <x v="0"/>
    <m/>
    <m/>
  </r>
  <r>
    <d v="2020-06-04T00:00:00"/>
    <s v="■深川製磁 染付オシドリ 角深皿揃 有田焼 中古美品■□001396"/>
    <m/>
    <x v="7"/>
    <m/>
    <n v="2"/>
    <n v="3"/>
    <n v="4200"/>
    <m/>
    <m/>
    <m/>
    <m/>
    <m/>
    <m/>
    <m/>
    <m/>
    <m/>
    <m/>
    <m/>
    <m/>
    <m/>
    <n v="0"/>
    <s v="2020/6"/>
    <s v=""/>
    <s v=""/>
    <x v="0"/>
    <m/>
    <m/>
  </r>
  <r>
    <d v="2020-06-03T00:00:00"/>
    <s v="■鉄瓶 大 骨董 中古■□001399"/>
    <m/>
    <x v="12"/>
    <n v="220"/>
    <n v="2"/>
    <n v="3"/>
    <n v="1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茶釜 骨董 中古■□001408"/>
    <m/>
    <x v="12"/>
    <n v="2000"/>
    <n v="2"/>
    <n v="3"/>
    <n v="15000"/>
    <m/>
    <m/>
    <m/>
    <m/>
    <m/>
    <m/>
    <m/>
    <m/>
    <m/>
    <m/>
    <m/>
    <m/>
    <m/>
    <n v="0"/>
    <s v="2020/6"/>
    <s v=""/>
    <s v=""/>
    <x v="0"/>
    <m/>
    <m/>
  </r>
  <r>
    <d v="2020-06-03T00:00:00"/>
    <s v="■茶釜 茶道具 骨董 工芸 中古■□001411"/>
    <m/>
    <x v="12"/>
    <n v="10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3T00:00:00"/>
    <s v="■民芸チェスト 4段 民芸家具 引出箪笥 中古■□001426"/>
    <m/>
    <x v="4"/>
    <n v="10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03T00:00:00"/>
    <s v="■木彫り 置物 人形 インテリア ヌメア ニューカレドニア 民族工芸 中古■□001458"/>
    <m/>
    <x v="7"/>
    <n v="5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バッテリーハンマードリル BOSH GBH 24 VSR バッテリ×2 ビット多数 中古■□001482"/>
    <s v="済"/>
    <x v="0"/>
    <m/>
    <n v="2"/>
    <n v="3"/>
    <n v="9000"/>
    <m/>
    <m/>
    <m/>
    <m/>
    <m/>
    <m/>
    <m/>
    <n v="9900"/>
    <n v="1500"/>
    <d v="2021-04-21T00:00:00"/>
    <d v="2021-03-01T00:00:00"/>
    <s v="簡単決済"/>
    <s v="篠原勉"/>
    <n v="11400"/>
    <s v="2020/6"/>
    <s v="2021/3"/>
    <n v="270"/>
    <x v="4"/>
    <m/>
    <m/>
  </r>
  <r>
    <d v="2020-06-04T00:00:00"/>
    <s v="■未組立　1/24　トヨタ　スプリンター・トレノ　GT-Z　タミヤ　スポーツカーシリーズ　No72■□001486"/>
    <m/>
    <x v="2"/>
    <n v="100"/>
    <n v="2"/>
    <n v="3"/>
    <n v="3000"/>
    <m/>
    <m/>
    <m/>
    <m/>
    <m/>
    <m/>
    <m/>
    <m/>
    <m/>
    <m/>
    <m/>
    <m/>
    <m/>
    <n v="0"/>
    <s v="2020/6"/>
    <s v=""/>
    <s v=""/>
    <x v="0"/>
    <m/>
    <m/>
  </r>
  <r>
    <d v="2020-06-05T00:00:00"/>
    <s v="■光サイフォンテーブル　BONMAC　HST-103　3連式　コーヒー用品　中古■□001485"/>
    <m/>
    <x v="5"/>
    <n v="3000"/>
    <n v="2"/>
    <n v="3"/>
    <n v="200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マキタ　仕上ミゾキリ　モデル　3800　中古■□001445"/>
    <m/>
    <x v="0"/>
    <n v="2000"/>
    <n v="3"/>
    <n v="2"/>
    <n v="3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インテリアプレート 壁掛け エンジェルフィッシュ 金物 中古■□001494"/>
    <s v="済"/>
    <x v="7"/>
    <n v="500"/>
    <n v="3"/>
    <n v="2"/>
    <n v="5000"/>
    <m/>
    <m/>
    <m/>
    <m/>
    <m/>
    <m/>
    <m/>
    <n v="5500"/>
    <n v="2000"/>
    <d v="2021-04-21T00:00:00"/>
    <d v="2021-03-01T00:00:00"/>
    <s v="簡単決済"/>
    <s v="スブヤマサヨシ"/>
    <n v="7500"/>
    <s v="2020/6"/>
    <s v="2021/3"/>
    <n v="270"/>
    <x v="4"/>
    <m/>
    <m/>
  </r>
  <r>
    <d v="2020-06-04T00:00:00"/>
    <s v="■未使用　珪藻土　バスマット　58.5cm　×　46cm■□001430"/>
    <m/>
    <x v="7"/>
    <m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05T00:00:00"/>
    <s v="■現状品 GEM UNIVERSAL CALIPER PATENT 時計修理工具 中古■□001476"/>
    <s v="済"/>
    <x v="0"/>
    <m/>
    <n v="3"/>
    <n v="2"/>
    <n v="4200"/>
    <m/>
    <m/>
    <m/>
    <m/>
    <m/>
    <m/>
    <m/>
    <n v="4620"/>
    <n v="750"/>
    <d v="2021-05-21T00:00:00"/>
    <d v="2021-04-11T00:00:00"/>
    <s v="簡単決済"/>
    <s v="チントウ"/>
    <n v="5370"/>
    <s v="2020/6"/>
    <s v="2021/4"/>
    <n v="310"/>
    <x v="1"/>
    <m/>
    <m/>
  </r>
  <r>
    <d v="2020-06-07T00:00:00"/>
    <s v="■未使用　コーチ　COACH　スモール　コスメティックケース　シグネチャー　F53076　ベージュ×ピンク■□001413"/>
    <s v="済"/>
    <x v="3"/>
    <m/>
    <n v="3"/>
    <n v="2"/>
    <n v="5500"/>
    <m/>
    <m/>
    <m/>
    <m/>
    <m/>
    <m/>
    <m/>
    <n v="6050"/>
    <n v="750"/>
    <d v="2021-06-23T00:00:00"/>
    <d v="2021-05-03T00:00:00"/>
    <s v="簡単決済"/>
    <s v="南政男 "/>
    <n v="6800"/>
    <s v="2020/6"/>
    <s v="2021/5"/>
    <n v="330"/>
    <x v="4"/>
    <m/>
    <m/>
  </r>
  <r>
    <d v="2020-06-07T00:00:00"/>
    <s v="■スワロフスキー　ネクタイピン　カフスボタン　セット　中古■□001405"/>
    <m/>
    <x v="11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04T00:00:00"/>
    <s v="■パールチャイナ コーヒーセット 一式 カップ&amp;ソーサー5客 中古■□001392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4T00:00:00"/>
    <s v="■MARIO CIONI 花瓶 イタリア製 インテリア 中古■□001446"/>
    <m/>
    <x v="7"/>
    <n v="2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04T00:00:00"/>
    <s v="■GUCCI 6連キーケース シェルリーライン グッチ 中古■□001384"/>
    <m/>
    <x v="3"/>
    <n v="2000"/>
    <n v="2"/>
    <n v="3"/>
    <n v="72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ンティークランプ 洋風 インテリア 中古■□001484"/>
    <m/>
    <x v="7"/>
    <m/>
    <n v="2"/>
    <n v="3"/>
    <n v="14000"/>
    <m/>
    <m/>
    <m/>
    <m/>
    <m/>
    <m/>
    <m/>
    <m/>
    <m/>
    <m/>
    <m/>
    <m/>
    <m/>
    <n v="0"/>
    <s v="2020/6"/>
    <s v=""/>
    <s v=""/>
    <x v="0"/>
    <m/>
    <m/>
  </r>
  <r>
    <d v="2020-06-06T00:00:00"/>
    <s v="■アジアンランプ バリ製 中古■□001360"/>
    <m/>
    <x v="7"/>
    <m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ライフルケース DoskoSport ビッグサイズ 収納部　約119cm 中古■□S001424"/>
    <m/>
    <x v="2"/>
    <n v="0"/>
    <n v="2"/>
    <n v="3"/>
    <n v="5000"/>
    <m/>
    <m/>
    <m/>
    <m/>
    <m/>
    <m/>
    <m/>
    <m/>
    <m/>
    <m/>
    <m/>
    <m/>
    <m/>
    <n v="0"/>
    <s v="2020/6"/>
    <s v=""/>
    <s v=""/>
    <x v="0"/>
    <m/>
    <m/>
  </r>
  <r>
    <d v="2020-06-08T00:00:00"/>
    <s v="■展示品 コールマン ファミリーベンチセット 6人まで座れるオールインワン テーブル ベンチ スツールセット 170-5783 廃盤品■□001438"/>
    <m/>
    <x v="6"/>
    <m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8T00:00:00"/>
    <s v="■ロレックス ROLEX デイトジャスト 16233 自動巻き メンズ 腕時計 OYSTER PERPETUAL ゴールド USED■□001406"/>
    <m/>
    <x v="3"/>
    <n v="350000"/>
    <n v="2"/>
    <n v="3"/>
    <n v="400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スモーカー フィギュア ワンピース パンクハザード編 中古■□001404"/>
    <m/>
    <x v="2"/>
    <m/>
    <m/>
    <m/>
    <n v="2000"/>
    <m/>
    <m/>
    <m/>
    <m/>
    <m/>
    <m/>
    <m/>
    <m/>
    <m/>
    <m/>
    <m/>
    <m/>
    <m/>
    <n v="0"/>
    <s v="2020/6"/>
    <s v=""/>
    <s v=""/>
    <x v="0"/>
    <m/>
    <m/>
  </r>
  <r>
    <d v="2020-06-09T00:00:00"/>
    <s v="■一番くじ ワンピースメモリーズ ワンピースフィルムゼットフィギュア ラストワン賞 中古■□001447"/>
    <s v="店売り"/>
    <x v="2"/>
    <m/>
    <m/>
    <m/>
    <n v="2700"/>
    <m/>
    <m/>
    <m/>
    <m/>
    <m/>
    <m/>
    <m/>
    <m/>
    <m/>
    <m/>
    <m/>
    <m/>
    <m/>
    <n v="0"/>
    <s v="2020/6"/>
    <s v=""/>
    <s v=""/>
    <x v="0"/>
    <m/>
    <m/>
  </r>
  <r>
    <d v="2020-06-09T00:00:00"/>
    <s v="■鉄瓶 大きめ 古道具 茶道具 中古■□001444"/>
    <m/>
    <x v="12"/>
    <n v="500"/>
    <n v="2"/>
    <n v="3"/>
    <n v="110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 アイリスオーヤマ 充電式スティッククリーナー ISC-7DCE-S■□001475"/>
    <m/>
    <x v="1"/>
    <n v="2750"/>
    <n v="2"/>
    <n v="3"/>
    <n v="8500"/>
    <m/>
    <m/>
    <m/>
    <m/>
    <m/>
    <m/>
    <m/>
    <m/>
    <m/>
    <m/>
    <m/>
    <m/>
    <m/>
    <n v="0"/>
    <s v="2020/6"/>
    <s v=""/>
    <s v=""/>
    <x v="0"/>
    <m/>
    <m/>
  </r>
  <r>
    <d v="2020-06-09T00:00:00"/>
    <s v="■未使用開封品 タイガー マイコン炊飯ジャー 炊きたて JBH-G101 W 5.5合炊き 黒遠赤厚釜（1.7mm）ホワイト　2020年製■□001442"/>
    <m/>
    <x v="1"/>
    <n v="3500"/>
    <n v="2"/>
    <n v="3"/>
    <n v="8000"/>
    <m/>
    <m/>
    <m/>
    <m/>
    <m/>
    <m/>
    <m/>
    <m/>
    <m/>
    <m/>
    <m/>
    <m/>
    <m/>
    <n v="0"/>
    <s v="2020/6"/>
    <s v=""/>
    <s v=""/>
    <x v="0"/>
    <m/>
    <m/>
  </r>
  <r>
    <d v="2020-06-10T00:00:00"/>
    <s v="■未使用品　スプレーガン　KINKI　KL-63S-15　■□001465"/>
    <s v="取り下げ"/>
    <x v="0"/>
    <n v="800"/>
    <n v="2"/>
    <n v="3"/>
    <n v="4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アンティーク調　ミラー付き　チェスト　中古　引き取り又は運送会社の手配をお願いします■□001496"/>
    <m/>
    <x v="4"/>
    <n v="1500"/>
    <n v="2"/>
    <n v="3"/>
    <n v="538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コーチ　COACH　ハンドバッグ　ハンプトンズレザー　キャリオール　F13961　黒レザー　中古■□001456"/>
    <m/>
    <x v="3"/>
    <n v="2000"/>
    <n v="3"/>
    <n v="2"/>
    <n v="5000"/>
    <m/>
    <m/>
    <m/>
    <m/>
    <m/>
    <m/>
    <m/>
    <m/>
    <m/>
    <m/>
    <m/>
    <m/>
    <m/>
    <n v="0"/>
    <s v="2020/6"/>
    <s v=""/>
    <s v=""/>
    <x v="0"/>
    <m/>
    <m/>
  </r>
  <r>
    <d v="2020-06-10T00:00:00"/>
    <s v="■グッチ　GUCCI　ショルダーバッグ　106317・212792　茶系　中古■□001479_x000a_"/>
    <m/>
    <x v="3"/>
    <n v="2750"/>
    <n v="3"/>
    <n v="2"/>
    <n v="100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アテックス　ベッド用　テーブル　キャスター付き　幅・高さ調整可能　中古■□001422"/>
    <m/>
    <x v="7"/>
    <n v="1000"/>
    <n v="3"/>
    <n v="2"/>
    <n v="5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MIZUNO ソフトテニスラケット SCUD(スカッド) 05-R 63JTN955 (64：ソリッドブラック×ロイヤルマゼンタ)■□001394"/>
    <m/>
    <x v="6"/>
    <n v="5500"/>
    <n v="3"/>
    <n v="2"/>
    <n v="118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使用 ミズノ ソフトテニスラケット SCUD(スカッド) PRO-C(プロシー) 63JTN852(54：ハイブリッドブラック×フェニックス) 1U■□001471"/>
    <m/>
    <x v="6"/>
    <n v="5500"/>
    <n v="3"/>
    <n v="2"/>
    <n v="15300"/>
    <m/>
    <m/>
    <m/>
    <m/>
    <m/>
    <m/>
    <m/>
    <m/>
    <m/>
    <m/>
    <m/>
    <m/>
    <m/>
    <n v="0"/>
    <s v="2020/6"/>
    <s v=""/>
    <s v=""/>
    <x v="0"/>
    <m/>
    <m/>
  </r>
  <r>
    <d v="2020-06-11T00:00:00"/>
    <s v="■オムロン ネックマッサージャー HM-142 ディープブラウン 中古■□001478"/>
    <m/>
    <x v="1"/>
    <m/>
    <m/>
    <m/>
    <n v="3500"/>
    <m/>
    <m/>
    <m/>
    <m/>
    <m/>
    <m/>
    <m/>
    <m/>
    <m/>
    <m/>
    <m/>
    <m/>
    <m/>
    <n v="0"/>
    <s v="2020/6"/>
    <s v=""/>
    <s v=""/>
    <x v="0"/>
    <m/>
    <m/>
  </r>
  <r>
    <d v="2020-06-11T00:00:00"/>
    <s v="■未開封 アナと雪の女王 家族の思い出 デラックスフィギュア プレイセット オラフのフローズンアドベンチャー■□001391"/>
    <m/>
    <x v="2"/>
    <m/>
    <m/>
    <m/>
    <n v="5000"/>
    <m/>
    <m/>
    <m/>
    <m/>
    <m/>
    <m/>
    <m/>
    <m/>
    <m/>
    <m/>
    <m/>
    <m/>
    <m/>
    <n v="0"/>
    <s v="2020/6"/>
    <s v=""/>
    <s v=""/>
    <x v="0"/>
    <m/>
    <m/>
  </r>
  <r>
    <d v="2020-06-11T00:00:00"/>
    <s v="■洋風 アンティーク 置物 インテリア 妖精 中古■□001348"/>
    <m/>
    <x v="7"/>
    <m/>
    <m/>
    <m/>
    <n v="24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50-C　63JTN966(37：ソリッドブラック×ネオライム)　OU■□001266"/>
    <m/>
    <x v="6"/>
    <n v="5500"/>
    <n v="3"/>
    <n v="2"/>
    <n v="117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PRO-R　63JTN951(09：ジェットブラック)　1U■□001174_x000a_"/>
    <m/>
    <x v="6"/>
    <n v="5500"/>
    <n v="3"/>
    <n v="2"/>
    <n v="1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1-R　63JTN953(62：ソリッドブラック×バーニングレッド)　0U■□001397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(24：ターコイズ)　1U■□00144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SCUD　05-R　63JTN955　(24：ソリッドブラック×ナイルブルー)　1U■□001464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2T00:00:00"/>
    <s v="■未使用　ミズノ　MIZUNO　ソフトテニスラケット　DIOS　PRO-C　63JTN962　(09：ソリッドブラック×ネオホワイト)　0U■□001336"/>
    <m/>
    <x v="6"/>
    <n v="5500"/>
    <n v="3"/>
    <n v="2"/>
    <n v="15360"/>
    <m/>
    <m/>
    <m/>
    <m/>
    <m/>
    <m/>
    <m/>
    <m/>
    <m/>
    <m/>
    <m/>
    <m/>
    <m/>
    <n v="0"/>
    <s v="2020/6"/>
    <s v=""/>
    <s v=""/>
    <x v="0"/>
    <m/>
    <m/>
  </r>
  <r>
    <d v="2020-06-12T00:00:00"/>
    <s v="■PUNYUS FUGU刺繍ブルゾン サイズ3 PN18AW-076 プニュズ 中古■□001284"/>
    <m/>
    <x v="11"/>
    <n v="2500"/>
    <n v="2"/>
    <n v="3"/>
    <n v="6000"/>
    <m/>
    <m/>
    <m/>
    <m/>
    <m/>
    <m/>
    <m/>
    <m/>
    <m/>
    <m/>
    <m/>
    <m/>
    <m/>
    <n v="0"/>
    <s v="2020/6"/>
    <s v=""/>
    <s v=""/>
    <x v="0"/>
    <m/>
    <m/>
  </r>
  <r>
    <d v="2020-06-12T00:00:00"/>
    <s v="■DJI RONIN V2.0 ジンバル 中古■□001400"/>
    <m/>
    <x v="1"/>
    <n v="70000"/>
    <n v="2"/>
    <n v="3"/>
    <n v="1200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10-C　63JTN964　(27：ソリッドブラック×ネオアクア)　00U■□001270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DIOS　50-C　63JTN966　(37：ライム)　0U■□00146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8T00:00:00"/>
    <s v="■未使用　ミズノ　MIZUNO　ソフトテニスラケット　SCUD　05-R　63JTN955　(24：ソリッドブラック×ナイルブルー)　1U■□001409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1-R　63JTN953　(62：ソリッドブラック×バーニングレッド)　0U■□001593"/>
    <m/>
    <x v="6"/>
    <n v="5500"/>
    <n v="3"/>
    <n v="2"/>
    <n v="14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SCUD　05-R　63JTN955　(24：ターコイズ)　0U■□001450"/>
    <m/>
    <x v="6"/>
    <n v="5500"/>
    <n v="3"/>
    <n v="2"/>
    <n v="12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ミズノ　MIZUNO　ソフトテニスラケット　DIOS　10-C　63JTN964　(27：ソリッドブラック×ネオアクア)　0U■□001526"/>
    <m/>
    <x v="6"/>
    <n v="5500"/>
    <n v="3"/>
    <n v="2"/>
    <n v="141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ブリタ　BRITA　ポット型浄水器　fill &amp; serve　フィル アンド サーブ　浄水機能付きカラフェ　BJ-SWG■□001572"/>
    <s v="済"/>
    <x v="7"/>
    <m/>
    <n v="3"/>
    <n v="2"/>
    <n v="2000"/>
    <m/>
    <m/>
    <m/>
    <m/>
    <m/>
    <m/>
    <m/>
    <n v="2200"/>
    <n v="750"/>
    <d v="2021-05-21T00:00:00"/>
    <d v="2021-04-25T00:00:00"/>
    <s v="簡単決済"/>
    <s v="福山和生"/>
    <n v="2950"/>
    <s v="2020/6"/>
    <s v="2021/4"/>
    <n v="310"/>
    <x v="1"/>
    <m/>
    <m/>
  </r>
  <r>
    <d v="2020-06-18T00:00:00"/>
    <s v="■Cartier 二つ折り財布 サントスドゥカルティエ 小銭入れなし L3000773 中古■□001577"/>
    <m/>
    <x v="3"/>
    <n v="7500"/>
    <n v="2"/>
    <n v="3"/>
    <n v="13000"/>
    <n v="10000"/>
    <m/>
    <m/>
    <m/>
    <m/>
    <m/>
    <m/>
    <m/>
    <m/>
    <m/>
    <m/>
    <m/>
    <m/>
    <n v="0"/>
    <s v="2020/6"/>
    <s v=""/>
    <s v=""/>
    <x v="0"/>
    <m/>
    <m/>
  </r>
  <r>
    <d v="2020-06-19T00:00:00"/>
    <s v="■A.SANTINI 女性像 西洋彫刻 サンティーニ イタリア製 中古■□001508"/>
    <s v="済"/>
    <x v="12"/>
    <n v="5000"/>
    <n v="2"/>
    <n v="3"/>
    <n v="9000"/>
    <m/>
    <m/>
    <m/>
    <m/>
    <m/>
    <m/>
    <m/>
    <n v="9900"/>
    <n v="0"/>
    <d v="2021-04-21T00:00:00"/>
    <d v="2021-03-08T00:00:00"/>
    <s v="簡単決済"/>
    <s v="杉浦寅男"/>
    <n v="9900"/>
    <s v="2020/6"/>
    <s v="2021/3"/>
    <n v="262"/>
    <x v="4"/>
    <m/>
    <m/>
  </r>
  <r>
    <d v="2020-06-19T00:00:00"/>
    <s v="■未使用 メンズM コムデギャルソン ポロシャツ COMME des GARCONS■□001512"/>
    <m/>
    <x v="11"/>
    <n v="2000"/>
    <n v="2"/>
    <n v="3"/>
    <n v="9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手動昇降式　マッサージベッド　中古■□S001550"/>
    <m/>
    <x v="7"/>
    <m/>
    <n v="3"/>
    <n v="2"/>
    <n v="12000"/>
    <m/>
    <m/>
    <m/>
    <m/>
    <m/>
    <m/>
    <m/>
    <m/>
    <m/>
    <m/>
    <m/>
    <m/>
    <m/>
    <n v="0"/>
    <s v="2020/6"/>
    <s v=""/>
    <s v=""/>
    <x v="0"/>
    <m/>
    <m/>
  </r>
  <r>
    <d v="2020-06-19T00:00:00"/>
    <s v="■未使用　Meltec　TK-100　軽トラック用荷台　カーゴつっぱりバー　113cm～174cm/7.5cm刻みの9ロック穴■□001620"/>
    <m/>
    <x v="14"/>
    <m/>
    <n v="3"/>
    <n v="2"/>
    <n v="3300"/>
    <m/>
    <m/>
    <m/>
    <m/>
    <m/>
    <m/>
    <m/>
    <m/>
    <m/>
    <m/>
    <m/>
    <m/>
    <m/>
    <n v="0"/>
    <s v="2020/6"/>
    <s v=""/>
    <s v=""/>
    <x v="0"/>
    <m/>
    <m/>
  </r>
  <r>
    <d v="2020-06-19T00:00:00"/>
    <s v="■送料無料　グッチ　GG　キングスネーク　キーリング　キーホルダー　495422　J160N　8111　シルバー　メタル　中古■□001596"/>
    <s v="済"/>
    <x v="3"/>
    <n v="9500"/>
    <n v="3"/>
    <n v="2"/>
    <n v="19800"/>
    <m/>
    <m/>
    <m/>
    <m/>
    <m/>
    <m/>
    <m/>
    <n v="21780"/>
    <n v="0"/>
    <d v="2021-02-22T00:00:00"/>
    <d v="2021-01-10T00:00:00"/>
    <s v="かんたん決済"/>
    <s v="NAUMOVAKima"/>
    <n v="21780"/>
    <s v="2020/6"/>
    <s v="2021/1"/>
    <n v="205"/>
    <x v="1"/>
    <m/>
    <m/>
  </r>
  <r>
    <d v="2020-06-19T00:00:00"/>
    <s v="■ルイヴィトン ダミエアズール ポルトフォイユ・サラ 長財布 N61735 中古■□001595"/>
    <s v="取り下げ"/>
    <x v="3"/>
    <n v="9000"/>
    <n v="2"/>
    <n v="3"/>
    <n v="16000"/>
    <m/>
    <m/>
    <m/>
    <m/>
    <m/>
    <m/>
    <m/>
    <m/>
    <m/>
    <m/>
    <m/>
    <m/>
    <m/>
    <n v="0"/>
    <s v="2020/6"/>
    <s v=""/>
    <s v=""/>
    <x v="0"/>
    <m/>
    <m/>
  </r>
  <r>
    <d v="2020-06-20T00:00:00"/>
    <s v="■研磨機　リョービ　FG-205　砥石径　205mm　中古■□001531"/>
    <s v="済"/>
    <x v="0"/>
    <n v="5500"/>
    <n v="2"/>
    <n v="3"/>
    <n v="18000"/>
    <m/>
    <m/>
    <m/>
    <m/>
    <m/>
    <m/>
    <m/>
    <n v="19800"/>
    <n v="1500"/>
    <d v="2021-03-23T00:00:00"/>
    <d v="2021-02-26T00:00:00"/>
    <s v="簡単決済"/>
    <s v="中村奈津美"/>
    <n v="21300"/>
    <s v="2020/6"/>
    <s v="2021/2"/>
    <n v="251"/>
    <x v="5"/>
    <m/>
    <m/>
  </r>
  <r>
    <d v="2020-06-20T00:00:00"/>
    <s v="■Reebok 25.5cm ソールフューリー ランニングシューズ リーボック 中古■□001528"/>
    <m/>
    <x v="6"/>
    <n v="1100"/>
    <n v="2"/>
    <n v="3"/>
    <n v="3300"/>
    <m/>
    <m/>
    <m/>
    <m/>
    <m/>
    <m/>
    <m/>
    <m/>
    <m/>
    <m/>
    <m/>
    <m/>
    <m/>
    <n v="0"/>
    <s v="2020/6"/>
    <s v=""/>
    <s v=""/>
    <x v="0"/>
    <m/>
    <m/>
  </r>
  <r>
    <d v="2020-06-22T00:00:00"/>
    <s v="■五山窯 林淡幽作 茶碗 直径　約11.5cm　盃？■□001588"/>
    <s v="済"/>
    <x v="12"/>
    <n v="1000"/>
    <n v="2"/>
    <n v="3"/>
    <n v="10000"/>
    <m/>
    <m/>
    <m/>
    <m/>
    <m/>
    <m/>
    <m/>
    <n v="11000"/>
    <n v="1050"/>
    <d v="2021-03-23T00:00:00"/>
    <d v="2021-02-14T00:00:00"/>
    <s v="簡単決済"/>
    <s v="瀧千加子"/>
    <n v="12050"/>
    <s v="2020/6"/>
    <s v="2021/2"/>
    <n v="237"/>
    <x v="1"/>
    <m/>
    <m/>
  </r>
  <r>
    <d v="2020-06-24T00:00:00"/>
    <s v="■the　SAEM　SNAIL　エッセンシャル　24K　ゴールド　ゲル　マスク　シート　10枚セット■□001501"/>
    <m/>
    <x v="13"/>
    <m/>
    <n v="3"/>
    <n v="2"/>
    <n v="3980"/>
    <n v="3700"/>
    <m/>
    <m/>
    <m/>
    <m/>
    <m/>
    <m/>
    <m/>
    <m/>
    <m/>
    <m/>
    <m/>
    <m/>
    <n v="0"/>
    <s v="2020/6"/>
    <s v=""/>
    <s v=""/>
    <x v="0"/>
    <m/>
    <m/>
  </r>
  <r>
    <d v="2020-06-24T00:00:00"/>
    <s v="■海洋堂　山口式　可動モデル　超竜神　勇者王　ガオガイガー　対象年齢14歳以上　美品■□001522"/>
    <s v="済"/>
    <x v="2"/>
    <m/>
    <n v="3"/>
    <n v="2"/>
    <n v="2500"/>
    <m/>
    <m/>
    <m/>
    <m/>
    <m/>
    <m/>
    <m/>
    <n v="2750"/>
    <n v="750"/>
    <d v="2021-02-22T00:00:00"/>
    <d v="2021-01-12T00:00:00"/>
    <s v="簡単決済"/>
    <s v="イスンヒョン"/>
    <n v="3500"/>
    <s v="2020/6"/>
    <s v="2021/1"/>
    <n v="202"/>
    <x v="2"/>
    <m/>
    <m/>
  </r>
  <r>
    <d v="2020-06-24T00:00:00"/>
    <s v="■白衣観音像 仏像 中古■□001600"/>
    <m/>
    <x v="12"/>
    <m/>
    <m/>
    <m/>
    <n v="8000"/>
    <m/>
    <m/>
    <m/>
    <m/>
    <m/>
    <m/>
    <m/>
    <m/>
    <m/>
    <m/>
    <m/>
    <m/>
    <m/>
    <n v="0"/>
    <s v="2020/6"/>
    <s v=""/>
    <s v=""/>
    <x v="0"/>
    <m/>
    <m/>
  </r>
  <r>
    <d v="2020-06-25T00:00:00"/>
    <s v="■未使用展示品　ES100用ホルソー　アロン化成　φ130　298194■□001544"/>
    <s v="済"/>
    <x v="0"/>
    <n v="2000"/>
    <n v="2"/>
    <n v="3"/>
    <n v="12000"/>
    <m/>
    <m/>
    <m/>
    <m/>
    <m/>
    <m/>
    <m/>
    <n v="13200"/>
    <n v="1300"/>
    <d v="2021-04-21T00:00:00"/>
    <d v="2021-03-22T00:00:00"/>
    <s v="簡単決済"/>
    <s v="大場大輔"/>
    <n v="14500"/>
    <s v="2020/6"/>
    <s v="2021/3"/>
    <n v="270"/>
    <x v="4"/>
    <m/>
    <m/>
  </r>
  <r>
    <d v="2020-06-25T00:00:00"/>
    <s v="■ゴアテックスブーツ　サイズ　24cm　M6　未使用■□001599_x000a_"/>
    <m/>
    <x v="11"/>
    <n v="2200"/>
    <n v="2"/>
    <n v="3"/>
    <n v="7500"/>
    <m/>
    <m/>
    <m/>
    <m/>
    <m/>
    <m/>
    <m/>
    <m/>
    <m/>
    <m/>
    <m/>
    <m/>
    <m/>
    <n v="0"/>
    <s v="2020/6"/>
    <s v=""/>
    <s v=""/>
    <x v="0"/>
    <m/>
    <m/>
  </r>
  <r>
    <d v="2020-06-28T00:00:00"/>
    <s v="■弓道　弓　一燈斎　矢5本　中古　引取限定■□001543"/>
    <m/>
    <x v="6"/>
    <n v="1500"/>
    <n v="2"/>
    <n v="3"/>
    <n v="10000"/>
    <m/>
    <m/>
    <m/>
    <m/>
    <m/>
    <m/>
    <m/>
    <m/>
    <m/>
    <m/>
    <m/>
    <m/>
    <m/>
    <n v="0"/>
    <s v="2020/6"/>
    <s v=""/>
    <s v=""/>
    <x v="0"/>
    <m/>
    <m/>
  </r>
  <r>
    <d v="2020-06-25T00:00:00"/>
    <s v="■厚焼きホットサンドベーカー　ビタントニオ　gooood　VHS-10　美品■□001567"/>
    <m/>
    <x v="1"/>
    <m/>
    <n v="3"/>
    <n v="2"/>
    <n v="238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品　アンダーアーマー　メンズ　MDサイズ　ヒートギア　コンプレッション　1257477　カラー103■□001570"/>
    <m/>
    <x v="6"/>
    <n v="500"/>
    <n v="2"/>
    <n v="3"/>
    <n v="2500"/>
    <m/>
    <m/>
    <m/>
    <m/>
    <m/>
    <m/>
    <m/>
    <m/>
    <m/>
    <m/>
    <m/>
    <m/>
    <m/>
    <n v="0"/>
    <s v="2020/6"/>
    <s v=""/>
    <s v=""/>
    <x v="0"/>
    <m/>
    <m/>
  </r>
  <r>
    <d v="2020-06-28T00:00:00"/>
    <s v="■未使用　オムロン　OMRON　Leg　Massager　レッグマッサージャ　HM-252-BW　ブラウン■□001535"/>
    <s v="済"/>
    <x v="13"/>
    <m/>
    <n v="3"/>
    <n v="2"/>
    <n v="1880"/>
    <m/>
    <m/>
    <m/>
    <m/>
    <m/>
    <m/>
    <m/>
    <n v="2068"/>
    <n v="1050"/>
    <d v="2021-08-23T00:00:00"/>
    <d v="2021-07-05T00:00:00"/>
    <s v="簡単決済"/>
    <s v="飼手浩行"/>
    <n v="3118"/>
    <s v="2020/6"/>
    <s v="2021/7"/>
    <n v="372"/>
    <x v="4"/>
    <m/>
    <m/>
  </r>
  <r>
    <d v="2020-06-27T00:00:00"/>
    <s v="■未■未使用　セブンハンドル　スコップ　ショベルの補助握手　手動工具　対象スコップの柄の直径：約38mm■□001542"/>
    <m/>
    <x v="0"/>
    <m/>
    <n v="3"/>
    <n v="2"/>
    <n v="2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カルティエ　Cartier　パスポートケース　ボルドー×ゴールド　レザー　中古■□001454"/>
    <m/>
    <x v="3"/>
    <n v="5500"/>
    <n v="3"/>
    <n v="2"/>
    <n v="13000"/>
    <m/>
    <m/>
    <m/>
    <m/>
    <m/>
    <m/>
    <m/>
    <m/>
    <m/>
    <m/>
    <m/>
    <m/>
    <m/>
    <n v="0"/>
    <s v="2020/6"/>
    <s v=""/>
    <s v=""/>
    <x v="0"/>
    <m/>
    <m/>
  </r>
  <r>
    <d v="2020-06-27T00:00:00"/>
    <s v="■POLICE ブレスレット ブラウンレザー ポリス 中古■□001506"/>
    <m/>
    <x v="11"/>
    <n v="1000"/>
    <n v="2"/>
    <n v="3"/>
    <n v="3800"/>
    <m/>
    <m/>
    <m/>
    <m/>
    <m/>
    <m/>
    <m/>
    <m/>
    <m/>
    <m/>
    <m/>
    <m/>
    <m/>
    <n v="0"/>
    <s v="2020/6"/>
    <s v=""/>
    <s v=""/>
    <x v="0"/>
    <m/>
    <m/>
  </r>
  <r>
    <d v="2020-06-27T00:00:00"/>
    <s v="■オニツカタイガー 27.0cm TIGER ALLY スニーカー 1183A197 中古■□001561"/>
    <s v="済"/>
    <x v="11"/>
    <n v="1500"/>
    <n v="2"/>
    <n v="3"/>
    <n v="5000"/>
    <m/>
    <m/>
    <m/>
    <m/>
    <m/>
    <m/>
    <m/>
    <n v="5500"/>
    <n v="1050"/>
    <d v="2021-08-23T00:00:00"/>
    <d v="2021-07-02T00:00:00"/>
    <s v="簡単決済"/>
    <s v="長内健夫  "/>
    <n v="6550"/>
    <s v="2020/6"/>
    <s v="2021/7"/>
    <n v="370"/>
    <x v="5"/>
    <m/>
    <m/>
  </r>
  <r>
    <d v="2020-06-27T00:00:00"/>
    <s v="■インディアン 置物 半身 2体 木彫り インテリア 中古■□S-001547"/>
    <m/>
    <x v="7"/>
    <n v="5000"/>
    <n v="2"/>
    <n v="3"/>
    <n v="25000"/>
    <m/>
    <m/>
    <m/>
    <m/>
    <m/>
    <m/>
    <m/>
    <m/>
    <m/>
    <m/>
    <m/>
    <m/>
    <m/>
    <n v="0"/>
    <s v="2020/6"/>
    <s v=""/>
    <s v=""/>
    <x v="0"/>
    <m/>
    <m/>
  </r>
  <r>
    <d v="2020-06-28T00:00:00"/>
    <s v="■マミヤ　RZ67　プロフェッショナル　MAMIYA-SEKOR　Z00M　Z　f=100-200mm　1:5.2　W　120フィルムホルダー　ジャンク　中古■□001537"/>
    <s v="店売り"/>
    <x v="9"/>
    <n v="49000"/>
    <n v="3"/>
    <n v="2"/>
    <n v="900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未開封 ミニオンズ ジグソーパズル 1000P■□001553"/>
    <m/>
    <x v="2"/>
    <m/>
    <n v="2"/>
    <n v="3"/>
    <n v="1800"/>
    <m/>
    <m/>
    <m/>
    <m/>
    <m/>
    <m/>
    <m/>
    <m/>
    <m/>
    <m/>
    <m/>
    <m/>
    <m/>
    <n v="0"/>
    <s v="2020/6"/>
    <s v=""/>
    <s v=""/>
    <x v="0"/>
    <m/>
    <m/>
  </r>
  <r>
    <d v="2020-06-30T00:00:00"/>
    <s v="■COACH　コーチ　アクセサリーポーチ　レーザー　ブラック　中古■□001291"/>
    <m/>
    <x v="3"/>
    <n v="800"/>
    <n v="3"/>
    <n v="2"/>
    <n v="3200"/>
    <m/>
    <m/>
    <m/>
    <m/>
    <m/>
    <m/>
    <m/>
    <m/>
    <m/>
    <m/>
    <m/>
    <m/>
    <m/>
    <n v="0"/>
    <s v="2020/6"/>
    <s v=""/>
    <s v=""/>
    <x v="0"/>
    <m/>
    <m/>
  </r>
  <r>
    <d v="2020-06-30T00:00:00"/>
    <s v="■未使用　Dakota　ダコタ　レーザーバッグ　ダコタプリンセス　ブラウン系■□001563"/>
    <m/>
    <x v="3"/>
    <n v="4000"/>
    <n v="3"/>
    <n v="2"/>
    <n v="8900"/>
    <m/>
    <m/>
    <m/>
    <m/>
    <m/>
    <m/>
    <m/>
    <m/>
    <m/>
    <m/>
    <m/>
    <m/>
    <m/>
    <n v="0"/>
    <s v="2020/6"/>
    <s v=""/>
    <s v=""/>
    <x v="0"/>
    <m/>
    <m/>
  </r>
  <r>
    <d v="2020-07-02T00:00:00"/>
    <s v="■MINOLTA ミノルタ α-7 一眼レフ フィルムカメラ レンズ AF 70-210mm 1:4.5-5.6 中古■□001754"/>
    <m/>
    <x v="9"/>
    <n v="5000"/>
    <n v="2"/>
    <n v="3"/>
    <n v="1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　杉山金属　おもろいたこ焼き　ワイワイゲーム　KS-2528■□001640"/>
    <m/>
    <x v="1"/>
    <m/>
    <n v="3"/>
    <n v="2"/>
    <n v="1580"/>
    <m/>
    <m/>
    <m/>
    <m/>
    <m/>
    <m/>
    <m/>
    <m/>
    <m/>
    <m/>
    <m/>
    <m/>
    <m/>
    <n v="0"/>
    <s v="2020/7"/>
    <s v=""/>
    <s v=""/>
    <x v="0"/>
    <m/>
    <m/>
  </r>
  <r>
    <d v="2020-07-01T00:00:00"/>
    <s v="■Christian　Dior　ディオール　サングラス　CSAJJ　59□11　135　中古■□001770"/>
    <m/>
    <x v="3"/>
    <n v="2200"/>
    <n v="3"/>
    <n v="2"/>
    <n v="798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使用・未開封　Le　Sportsac　レスポートサックショルダーバッグ　7507．D187　DELUXE　EVERYDAY　BAG■□001716"/>
    <m/>
    <x v="3"/>
    <m/>
    <n v="3"/>
    <n v="2"/>
    <n v="7200"/>
    <m/>
    <m/>
    <m/>
    <m/>
    <m/>
    <m/>
    <m/>
    <m/>
    <m/>
    <m/>
    <m/>
    <m/>
    <m/>
    <n v="0"/>
    <s v="2020/7"/>
    <s v=""/>
    <s v=""/>
    <x v="0"/>
    <m/>
    <m/>
  </r>
  <r>
    <d v="2020-07-02T00:00:00"/>
    <s v="■網目の壺 インテリア エスニック 中古■□001740-S"/>
    <s v="済"/>
    <x v="12"/>
    <n v="1000"/>
    <n v="2"/>
    <n v="3"/>
    <n v="19000"/>
    <n v="15000"/>
    <m/>
    <m/>
    <m/>
    <m/>
    <m/>
    <m/>
    <n v="16500"/>
    <n v="4895"/>
    <d v="2021-02-22T00:00:00"/>
    <d v="2021-02-01T00:00:00"/>
    <s v="簡単決済"/>
    <s v="竹内麻子"/>
    <n v="21395"/>
    <s v="2020/7"/>
    <s v="2021/2"/>
    <n v="214"/>
    <x v="4"/>
    <m/>
    <m/>
  </r>
  <r>
    <d v="2020-07-02T00:00:00"/>
    <s v="■鉄瓶 骨董 工芸 馬 中古■□001738"/>
    <m/>
    <x v="12"/>
    <n v="11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花瓶&amp;台座 妖精 洋風 インテリア イタリア製 大型花瓶 中古■□001786"/>
    <m/>
    <x v="7"/>
    <n v="2000"/>
    <n v="2"/>
    <n v="3"/>
    <n v="8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イタリア製 大型花瓶 台座 インテリア 中古■□001722"/>
    <m/>
    <x v="7"/>
    <n v="3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2T00:00:00"/>
    <s v="■引き取り限定 ステンドグラス ライト アンティーク 照明 インテリア 中古■□001781"/>
    <m/>
    <x v="7"/>
    <n v="2000"/>
    <n v="2"/>
    <n v="3"/>
    <n v="35000"/>
    <m/>
    <m/>
    <m/>
    <m/>
    <m/>
    <m/>
    <m/>
    <m/>
    <m/>
    <m/>
    <m/>
    <m/>
    <m/>
    <n v="0"/>
    <s v="2020/7"/>
    <s v=""/>
    <s v=""/>
    <x v="0"/>
    <m/>
    <m/>
  </r>
  <r>
    <d v="2020-07-02T00:00:00"/>
    <s v="■未開封 一番くじ ワンピース 最悪の世代 C賞 キラー■□001783"/>
    <s v="済"/>
    <x v="2"/>
    <m/>
    <m/>
    <m/>
    <n v="2500"/>
    <m/>
    <m/>
    <m/>
    <m/>
    <m/>
    <m/>
    <m/>
    <n v="2750"/>
    <n v="1300"/>
    <d v="2021-02-22T00:00:00"/>
    <d v="2021-01-27T00:00:00"/>
    <s v="簡単決済"/>
    <s v="真栄城嘉基"/>
    <n v="4050"/>
    <s v="2020/7"/>
    <s v="2021/1"/>
    <n v="209"/>
    <x v="3"/>
    <m/>
    <m/>
  </r>
  <r>
    <d v="2020-07-04T00:00:00"/>
    <s v="■G-SHOCK　GW-M5610-1BJF　ブラック　ラフソーラー　電波時計　交換バンド付き　カシオ　中古■□001630"/>
    <m/>
    <x v="3"/>
    <n v="45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4T00:00:00"/>
    <s v="■送料無料　現状品　工具　電気ドリル付属品　色々　中古■□001633"/>
    <m/>
    <x v="0"/>
    <m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44_x000a_"/>
    <m/>
    <x v="7"/>
    <m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04T00:00:00"/>
    <s v="■未使用 MARUMI ナルミ キャセロール シルキーホワイト■□001700"/>
    <s v="済"/>
    <x v="7"/>
    <m/>
    <n v="3"/>
    <n v="2"/>
    <n v="6800"/>
    <m/>
    <m/>
    <m/>
    <m/>
    <m/>
    <m/>
    <m/>
    <n v="7480"/>
    <n v="1050"/>
    <d v="2021-06-23T00:00:00"/>
    <d v="2021-05-13T00:00:00"/>
    <s v="簡単決済"/>
    <s v="ゴーゴー商事"/>
    <n v="8530"/>
    <s v="2020/7"/>
    <s v="2021/5"/>
    <n v="313"/>
    <x v="6"/>
    <m/>
    <m/>
  </r>
  <r>
    <d v="2020-07-05T00:00:00"/>
    <s v="■クリスタル テーブルランプ 照明 インテリア 中古■□001670-S"/>
    <m/>
    <x v="7"/>
    <n v="4500"/>
    <n v="2"/>
    <n v="3"/>
    <n v="16000"/>
    <m/>
    <m/>
    <m/>
    <m/>
    <m/>
    <m/>
    <m/>
    <m/>
    <m/>
    <m/>
    <m/>
    <m/>
    <m/>
    <n v="0"/>
    <s v="2020/7"/>
    <s v=""/>
    <s v=""/>
    <x v="0"/>
    <m/>
    <m/>
  </r>
  <r>
    <d v="2020-07-05T00:00:00"/>
    <s v="■ポルトガル製 壺 大型花瓶 インテリア 中古■□001741-S"/>
    <m/>
    <x v="7"/>
    <n v="1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 FBI レプリカ レイドジャケット Mサイズ ウィンドブレーカー■□001653"/>
    <s v="済"/>
    <x v="12"/>
    <n v="880"/>
    <n v="2"/>
    <n v="3"/>
    <n v="7500"/>
    <m/>
    <m/>
    <m/>
    <m/>
    <m/>
    <m/>
    <m/>
    <n v="5500"/>
    <n v="0"/>
    <d v="2021-02-22T00:00:00"/>
    <d v="2021-01-16T00:00:00"/>
    <s v="簡単決済"/>
    <s v="森下陽裕 "/>
    <n v="5500"/>
    <s v="2020/7"/>
    <s v="2021/1"/>
    <n v="194"/>
    <x v="7"/>
    <m/>
    <m/>
  </r>
  <r>
    <d v="2020-07-06T00:00:00"/>
    <s v="■PRADA　プラダ　三つ折り財布　M510　TESSUTO　テスート　NERO　中古■□001768"/>
    <m/>
    <x v="3"/>
    <n v="3000"/>
    <n v="3"/>
    <n v="2"/>
    <n v="8980"/>
    <m/>
    <m/>
    <m/>
    <m/>
    <m/>
    <m/>
    <m/>
    <m/>
    <m/>
    <m/>
    <m/>
    <m/>
    <m/>
    <n v="0"/>
    <s v="2020/7"/>
    <s v=""/>
    <s v=""/>
    <x v="0"/>
    <m/>
    <m/>
  </r>
  <r>
    <d v="2020-07-06T00:00:00"/>
    <s v="■未使用　TAJIMA　タジマ　レーザー距離計　LKT-G03BK■□001693"/>
    <m/>
    <x v="0"/>
    <n v="1500"/>
    <n v="3"/>
    <n v="2"/>
    <n v="4400"/>
    <m/>
    <m/>
    <m/>
    <m/>
    <m/>
    <m/>
    <m/>
    <m/>
    <m/>
    <m/>
    <m/>
    <m/>
    <m/>
    <n v="0"/>
    <s v="2020/7"/>
    <s v=""/>
    <s v=""/>
    <x v="0"/>
    <m/>
    <m/>
  </r>
  <r>
    <d v="2020-07-06T00:00:00"/>
    <s v="■スワロフスキー　ラペルピン　チェーン　中古■□001780"/>
    <m/>
    <x v="11"/>
    <n v="500"/>
    <n v="3"/>
    <n v="2"/>
    <n v="3400"/>
    <m/>
    <m/>
    <m/>
    <m/>
    <m/>
    <m/>
    <m/>
    <m/>
    <m/>
    <m/>
    <m/>
    <m/>
    <m/>
    <n v="0"/>
    <s v="2020/7"/>
    <s v=""/>
    <s v=""/>
    <x v="0"/>
    <m/>
    <m/>
  </r>
  <r>
    <d v="2020-07-07T00:00:00"/>
    <s v="■ジャンク　3軸カメラジンバル DJI RONIN プロ用 撮影機材 中古■□S001400"/>
    <m/>
    <x v="9"/>
    <n v="70000"/>
    <n v="2"/>
    <n v="3"/>
    <n v="100000"/>
    <m/>
    <m/>
    <m/>
    <m/>
    <m/>
    <m/>
    <m/>
    <m/>
    <m/>
    <m/>
    <m/>
    <m/>
    <m/>
    <n v="0"/>
    <s v="2020/7"/>
    <s v=""/>
    <s v=""/>
    <x v="0"/>
    <m/>
    <m/>
  </r>
  <r>
    <d v="2020-07-09T00:00:00"/>
    <s v="■BOSE サラウンドシステム DVD/MDレシーバー　MDA-15 DVA-15 RA-15 キューブスピーカー サブウーファー 中古■□001795-S"/>
    <s v="済"/>
    <x v="1"/>
    <n v="50000"/>
    <n v="2"/>
    <n v="3"/>
    <n v="45000"/>
    <m/>
    <m/>
    <m/>
    <m/>
    <m/>
    <m/>
    <m/>
    <n v="18150"/>
    <n v="4180"/>
    <d v="2021-07-19T00:00:00"/>
    <d v="2021-06-09T00:00:00"/>
    <s v="簡単決済"/>
    <s v="篠崎貴一"/>
    <n v="22330"/>
    <s v="2020/7"/>
    <s v="2021/6"/>
    <n v="335"/>
    <x v="3"/>
    <m/>
    <m/>
  </r>
  <r>
    <d v="2020-07-09T00:00:00"/>
    <s v="■TIFFANY　＆　Co．リング　アトラス　ナロー　AG925　中古■□001748"/>
    <s v="店売り"/>
    <x v="3"/>
    <n v="1650"/>
    <n v="3"/>
    <n v="2"/>
    <n v="4500"/>
    <m/>
    <m/>
    <m/>
    <m/>
    <m/>
    <m/>
    <m/>
    <m/>
    <m/>
    <m/>
    <m/>
    <m/>
    <m/>
    <n v="0"/>
    <s v="2020/7"/>
    <s v=""/>
    <s v=""/>
    <x v="0"/>
    <m/>
    <m/>
  </r>
  <r>
    <d v="2020-07-09T00:00:00"/>
    <s v="■マークジェイコブス　ブレスレット　ブルー　中古■□001648"/>
    <s v="店売り"/>
    <x v="3"/>
    <n v="500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サンリオ　ホロ―キティー　ミニキャリーケース　中古■□001757"/>
    <m/>
    <x v="11"/>
    <n v="2200"/>
    <n v="3"/>
    <n v="2"/>
    <n v="58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ネックレス　SILVER　中古■□001719"/>
    <m/>
    <x v="3"/>
    <m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09T00:00:00"/>
    <s v="■4℃　ハート　ブレスレット　中古■□001629"/>
    <s v="店売り"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09T00:00:00"/>
    <s v="■未使用 ハンドメイド フォトフレーム ARGENTO 800 MADE IN ITALY■□001697"/>
    <s v="済"/>
    <x v="7"/>
    <m/>
    <n v="3"/>
    <n v="2"/>
    <n v="5300"/>
    <m/>
    <m/>
    <m/>
    <m/>
    <m/>
    <m/>
    <m/>
    <n v="5830"/>
    <n v="750"/>
    <d v="2021-04-21T00:00:00"/>
    <d v="2021-03-12T00:00:00"/>
    <s v="簡単決済"/>
    <s v="澤口幹雄"/>
    <n v="6580"/>
    <s v="2020/7"/>
    <s v="2021/3"/>
    <n v="246"/>
    <x v="5"/>
    <m/>
    <m/>
  </r>
  <r>
    <d v="2020-07-10T00:00:00"/>
    <s v="■ルイヴィトン ダミエアンフィニ ポルトドキュマンヴォワヤージュ N41146 ブリーフケース ビジネスバッグ 中古■□001710"/>
    <m/>
    <x v="3"/>
    <n v="64000"/>
    <n v="2"/>
    <n v="3"/>
    <n v="70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ネックマッサー も～む 首マッサージャー クロシオ 中古■□001617"/>
    <m/>
    <x v="13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10T00:00:00"/>
    <s v="■8段チェスト たんす 家具 衣装箪笥 中古■□K001672"/>
    <m/>
    <x v="4"/>
    <n v="2000"/>
    <n v="2"/>
    <n v="3"/>
    <n v="11000"/>
    <m/>
    <m/>
    <m/>
    <m/>
    <m/>
    <m/>
    <m/>
    <m/>
    <m/>
    <m/>
    <m/>
    <m/>
    <m/>
    <n v="0"/>
    <s v="2020/7"/>
    <s v=""/>
    <s v=""/>
    <x v="0"/>
    <m/>
    <m/>
  </r>
  <r>
    <d v="2020-07-10T00:00:00"/>
    <s v="■ルイヴィトン ケンダルGM タイガ M30114 エピセア 2WAY ボストンバッグ 中古■□001779"/>
    <s v="済"/>
    <x v="3"/>
    <n v="8000"/>
    <n v="2"/>
    <n v="3"/>
    <n v="35000"/>
    <m/>
    <m/>
    <m/>
    <m/>
    <m/>
    <m/>
    <m/>
    <n v="33000"/>
    <n v="1500"/>
    <d v="2021-03-23T00:00:00"/>
    <d v="2021-02-25T00:00:00"/>
    <s v="簡単決済"/>
    <s v="丸澤明弘"/>
    <n v="34500"/>
    <s v="2020/7"/>
    <s v="2021/2"/>
    <n v="230"/>
    <x v="6"/>
    <m/>
    <m/>
  </r>
  <r>
    <d v="2020-07-10T00:00:00"/>
    <s v="■未使用 ダイドーハント ワイヤー連結 カラーN釘 DFC28-50N■□S001723-1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2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0T00:00:00"/>
    <s v="■未使用 ダイドーハント ワイヤー連結 カラーN釘 DFC28-50N■□S001723-3"/>
    <m/>
    <x v="0"/>
    <n v="100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カシオ　プロトレック　PRO　TREK　PRW-200J　タフソーラー　樹脂バンド　中古■□001688"/>
    <m/>
    <x v="3"/>
    <n v="15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二つ折り財布　シグネチャー■□001659"/>
    <m/>
    <x v="3"/>
    <n v="160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三つ折り長財布　シグネチャー　スリム　ハンプトンズ　カーキ×マホガニー■□001691_x000a_"/>
    <m/>
    <x v="3"/>
    <n v="7000"/>
    <n v="3"/>
    <n v="2"/>
    <n v="10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コーチ　COACH　二つ折り財布　中古　美品■□001775"/>
    <m/>
    <x v="3"/>
    <n v="1000"/>
    <n v="3"/>
    <n v="2"/>
    <n v="6500"/>
    <m/>
    <m/>
    <m/>
    <m/>
    <m/>
    <m/>
    <m/>
    <m/>
    <m/>
    <m/>
    <m/>
    <m/>
    <m/>
    <n v="0"/>
    <s v="2020/7"/>
    <s v=""/>
    <s v=""/>
    <x v="0"/>
    <m/>
    <m/>
  </r>
  <r>
    <d v="2020-07-12T00:00:00"/>
    <s v="■ルイ・ヴィトン　LOUIS　VUITTON　モノグラム　エクリプス　ブリーフケース　エクスプローラー　M40566　メンズ　中古■□001752"/>
    <m/>
    <x v="3"/>
    <n v="105000"/>
    <n v="3"/>
    <n v="2"/>
    <n v="128000"/>
    <m/>
    <m/>
    <m/>
    <m/>
    <m/>
    <m/>
    <m/>
    <m/>
    <m/>
    <m/>
    <m/>
    <m/>
    <m/>
    <n v="0"/>
    <s v="2020/7"/>
    <s v=""/>
    <s v=""/>
    <x v="0"/>
    <m/>
    <m/>
  </r>
  <r>
    <d v="2020-07-11T00:00:00"/>
    <s v="■未使用　コーチ　COACH　F11266　トートバッグ　ハンドバッグ　ロゴチャーム付き　ボルドー■□001641"/>
    <m/>
    <x v="3"/>
    <n v="11000"/>
    <n v="3"/>
    <n v="2"/>
    <n v="1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未使用　ル・クルーゼ　LE　CREUSET　ハート型　ココット2個　トレイ1枚　3点セット　レッド■□001624"/>
    <s v="店売り"/>
    <x v="7"/>
    <n v="500"/>
    <n v="3"/>
    <n v="2"/>
    <n v="1680"/>
    <m/>
    <m/>
    <m/>
    <m/>
    <m/>
    <m/>
    <m/>
    <m/>
    <m/>
    <m/>
    <m/>
    <m/>
    <m/>
    <n v="0"/>
    <s v="2020/7"/>
    <s v=""/>
    <s v=""/>
    <x v="0"/>
    <m/>
    <m/>
  </r>
  <r>
    <d v="2020-07-12T00:00:00"/>
    <s v="■Hitachi　Koki　ブレーキ付　日立コードレス丸のこ　125mm　C14DSL　本体・バッテリ×1　14.4V　中古■□001647"/>
    <s v="済"/>
    <x v="0"/>
    <n v="3550"/>
    <n v="3"/>
    <n v="2"/>
    <n v="13000"/>
    <m/>
    <m/>
    <m/>
    <m/>
    <m/>
    <m/>
    <m/>
    <n v="13200"/>
    <n v="1300"/>
    <d v="2021-03-23T00:00:00"/>
    <d v="2021-02-28T00:00:00"/>
    <s v="簡単決済"/>
    <s v="笠倉将裕"/>
    <n v="14500"/>
    <s v="2020/7"/>
    <s v="2021/2"/>
    <n v="231"/>
    <x v="1"/>
    <m/>
    <m/>
  </r>
  <r>
    <d v="2020-07-12T00:00:00"/>
    <s v="■ジャンク エンジェルハート プラチナムレーベル PT21 レディース腕時計■□001636"/>
    <m/>
    <x v="11"/>
    <n v="275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12T00:00:00"/>
    <s v="■ジャンク Valentino Moradei 841-074 レディース腕時計 バレンチノモラディー■□001645"/>
    <m/>
    <x v="11"/>
    <n v="3303"/>
    <n v="2"/>
    <n v="3"/>
    <n v="7800"/>
    <m/>
    <m/>
    <m/>
    <m/>
    <m/>
    <m/>
    <m/>
    <m/>
    <m/>
    <m/>
    <m/>
    <m/>
    <m/>
    <n v="0"/>
    <s v="2020/7"/>
    <s v=""/>
    <s v=""/>
    <x v="0"/>
    <m/>
    <m/>
  </r>
  <r>
    <d v="2020-07-13T00:00:00"/>
    <s v="■中古美品　Swatch　SISTEM　BLUE　システム・ブルー　SUTS401自動巻き　■□001711"/>
    <m/>
    <x v="3"/>
    <n v="2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16T00:00:00"/>
    <s v="■Cartier サントスドゥカルティエ 長財布 L3000769 中古■□001712"/>
    <m/>
    <x v="3"/>
    <n v="4000"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きのこランプ アンティーク調 ルームランプ 中古■□001729"/>
    <m/>
    <x v="7"/>
    <n v="2000"/>
    <n v="2"/>
    <n v="3"/>
    <n v="20000"/>
    <m/>
    <m/>
    <m/>
    <m/>
    <m/>
    <m/>
    <m/>
    <m/>
    <m/>
    <m/>
    <m/>
    <m/>
    <m/>
    <n v="0"/>
    <s v="2020/7"/>
    <s v=""/>
    <s v=""/>
    <x v="0"/>
    <m/>
    <m/>
  </r>
  <r>
    <d v="2020-07-13T00:00:00"/>
    <s v="■キノコランプ 青 アンティーク調 ルームランプ 中古■□001788"/>
    <m/>
    <x v="7"/>
    <n v="3000"/>
    <n v="2"/>
    <n v="3"/>
    <n v="25000"/>
    <n v="22000"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55849　マーケット　レザートートバッグ　ピンク　中古■□001713"/>
    <m/>
    <x v="3"/>
    <n v="6000"/>
    <n v="3"/>
    <n v="2"/>
    <n v="118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　UCC　ドリップポッド　DP2　レッド■□001749"/>
    <s v="済"/>
    <x v="1"/>
    <m/>
    <n v="3"/>
    <n v="2"/>
    <n v="3000"/>
    <m/>
    <m/>
    <m/>
    <m/>
    <m/>
    <m/>
    <m/>
    <n v="3300"/>
    <n v="1300"/>
    <d v="2021-05-21T00:00:00"/>
    <d v="2021-04-25T00:00:00"/>
    <s v="簡単決済"/>
    <s v="吉村真吾"/>
    <n v="4600"/>
    <s v="2020/7"/>
    <s v="2021/4"/>
    <n v="282"/>
    <x v="1"/>
    <m/>
    <m/>
  </r>
  <r>
    <d v="2020-07-17T00:00:00"/>
    <s v="■コーチ　COACH　ラージ　シグネチャー　ワンショルダーバッグ　F11290　ベージュ×バイオレッド　中古■□001646"/>
    <m/>
    <x v="3"/>
    <n v="2500"/>
    <n v="3"/>
    <n v="2"/>
    <n v="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マキタ 充電式4モードインパクトドライバ TP131DRMX 14.4V 4.0Ah 中古■□001714"/>
    <s v="店売り"/>
    <x v="0"/>
    <n v="5500"/>
    <n v="3"/>
    <n v="2"/>
    <n v="19800"/>
    <m/>
    <m/>
    <m/>
    <m/>
    <m/>
    <m/>
    <m/>
    <m/>
    <m/>
    <m/>
    <m/>
    <m/>
    <m/>
    <n v="0"/>
    <s v="2020/7"/>
    <s v=""/>
    <s v=""/>
    <x v="0"/>
    <m/>
    <m/>
  </r>
  <r>
    <d v="2020-07-17T00:00:00"/>
    <s v="■コーチ　COACH　F14686　ショルダーバッグ　ペネロピレザーショッパー　ブラック　中古■□001777"/>
    <m/>
    <x v="3"/>
    <n v="700"/>
    <n v="3"/>
    <n v="2"/>
    <n v="489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iwaki サラダスピナー KT345SS 耐熱ガラスボウル■□001782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クリヤマ COLORI スープ&amp;シチュー15Pセット サラダ皿 スプーン大■□001678"/>
    <m/>
    <x v="7"/>
    <m/>
    <m/>
    <m/>
    <n v="3300"/>
    <m/>
    <m/>
    <m/>
    <m/>
    <m/>
    <m/>
    <m/>
    <m/>
    <m/>
    <m/>
    <m/>
    <m/>
    <m/>
    <n v="0"/>
    <s v="2020/7"/>
    <s v=""/>
    <s v=""/>
    <x v="0"/>
    <m/>
    <m/>
  </r>
  <r>
    <d v="2020-07-17T00:00:00"/>
    <s v="■未使用 Luminarc アルコフラム蒸し器 耐熱ガラス せいろ■□001793-2"/>
    <m/>
    <x v="7"/>
    <m/>
    <m/>
    <m/>
    <n v="7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ジャンク　マキタ　エンジンカッター　EK7650H　中古■□001762_x000a_"/>
    <m/>
    <x v="0"/>
    <n v="11000"/>
    <n v="3"/>
    <n v="2"/>
    <n v="7000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51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未使用　iwaki　イワキ　アレンチン　レンジココット　KT652-G■□001764"/>
    <m/>
    <x v="7"/>
    <m/>
    <n v="3"/>
    <n v="2"/>
    <n v="2650"/>
    <m/>
    <m/>
    <m/>
    <m/>
    <m/>
    <m/>
    <m/>
    <m/>
    <m/>
    <m/>
    <m/>
    <m/>
    <m/>
    <n v="0"/>
    <s v="2020/7"/>
    <s v=""/>
    <s v=""/>
    <x v="0"/>
    <m/>
    <m/>
  </r>
  <r>
    <d v="2020-07-18T00:00:00"/>
    <s v="■KOKUYO コクヨ オフィスチェアー Duora デュオラチェアー GRS-G3000E6 ハイバック 肘なし ランバーサポートなし 中古■□001732"/>
    <s v="済"/>
    <x v="7"/>
    <n v="2200"/>
    <n v="3"/>
    <n v="2"/>
    <n v="18000"/>
    <m/>
    <m/>
    <m/>
    <m/>
    <m/>
    <m/>
    <m/>
    <n v="16500"/>
    <n v="6710"/>
    <d v="2021-04-21T00:00:00"/>
    <d v="2021-03-05T00:00:00"/>
    <s v="簡単決済"/>
    <s v="齋藤絵美"/>
    <n v="23210"/>
    <s v="2020/7"/>
    <s v="2021/3"/>
    <n v="230"/>
    <x v="5"/>
    <m/>
    <m/>
  </r>
  <r>
    <d v="2020-07-18T00:00:00"/>
    <s v="■引き取り限定　アンティーク風 ドレッサー 鉄製 中古■□001545"/>
    <s v="店売り"/>
    <x v="7"/>
    <n v="1500"/>
    <n v="3"/>
    <n v="2"/>
    <n v="13800"/>
    <m/>
    <m/>
    <m/>
    <m/>
    <m/>
    <m/>
    <m/>
    <m/>
    <m/>
    <m/>
    <m/>
    <m/>
    <m/>
    <n v="0"/>
    <s v="2020/7"/>
    <s v=""/>
    <s v=""/>
    <x v="0"/>
    <m/>
    <m/>
  </r>
  <r>
    <d v="2020-07-18T00:00:00"/>
    <s v="■ダイニング4点セット オーズⅢ 無垢 ブラウン 木製　展示品 引き取り又は運送会社の手配をお願いします■□001725_x000a_"/>
    <s v="店売り"/>
    <x v="4"/>
    <n v="43000"/>
    <n v="2"/>
    <n v="3"/>
    <n v="79800"/>
    <m/>
    <m/>
    <m/>
    <m/>
    <m/>
    <m/>
    <m/>
    <m/>
    <m/>
    <m/>
    <m/>
    <m/>
    <m/>
    <n v="0"/>
    <s v="2020/7"/>
    <s v=""/>
    <s v=""/>
    <x v="0"/>
    <m/>
    <m/>
  </r>
  <r>
    <d v="2020-07-18T00:00:00"/>
    <s v="■FEICE FM019 黒 Mens Automatic 自動巻き 中古美品■□001682_x000a_"/>
    <m/>
    <x v="11"/>
    <n v="8000"/>
    <n v="2"/>
    <n v="3"/>
    <n v="17000"/>
    <m/>
    <m/>
    <m/>
    <m/>
    <m/>
    <m/>
    <m/>
    <m/>
    <m/>
    <m/>
    <m/>
    <m/>
    <m/>
    <n v="0"/>
    <s v="2020/7"/>
    <s v=""/>
    <s v=""/>
    <x v="0"/>
    <m/>
    <m/>
  </r>
  <r>
    <d v="2019-12-29T00:00:00"/>
    <s v="■ジャンク　ヘルメット　原付バイク　オートバイ　125cc以下　ダムトラックス　POPO　GT　白　製造　2012年10月　未使用■□001772"/>
    <s v="店売り"/>
    <x v="14"/>
    <m/>
    <n v="2"/>
    <n v="3"/>
    <n v="4000"/>
    <m/>
    <m/>
    <m/>
    <m/>
    <m/>
    <m/>
    <m/>
    <m/>
    <m/>
    <m/>
    <m/>
    <m/>
    <m/>
    <n v="0"/>
    <s v="2019/12"/>
    <s v=""/>
    <s v=""/>
    <x v="0"/>
    <m/>
    <m/>
  </r>
  <r>
    <d v="2020-07-19T00:00:00"/>
    <s v="■未使用 guzzini グッチーニ ハードチーズナイフ 26910063■□001701"/>
    <m/>
    <x v="7"/>
    <n v="350"/>
    <n v="2"/>
    <n v="3"/>
    <n v="5000"/>
    <n v="4000"/>
    <m/>
    <m/>
    <m/>
    <m/>
    <m/>
    <m/>
    <m/>
    <m/>
    <m/>
    <m/>
    <m/>
    <m/>
    <n v="0"/>
    <s v="2020/7"/>
    <s v=""/>
    <s v=""/>
    <x v="0"/>
    <m/>
    <m/>
  </r>
  <r>
    <d v="2020-07-19T00:00:00"/>
    <s v="■オニツカタイガー 31cm D-TRAINER 1183A581 スニーカー 中古■□001548"/>
    <m/>
    <x v="11"/>
    <n v="4000"/>
    <n v="2"/>
    <n v="3"/>
    <n v="140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エンジンチェーンソー　ハスクバーナ　Husqvarna　型番不明　引き取り又は運送会社の手配をお願いします■□001742"/>
    <m/>
    <x v="0"/>
    <n v="110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軟式野球用バット 約85cm 5本　未使用品■□001677"/>
    <m/>
    <x v="6"/>
    <m/>
    <n v="2"/>
    <n v="3"/>
    <n v="13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当時物 BEN ソフトボール用バット 約85cm 4本 BTS-4310H BTS-850TH 未使用品■□001798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ミスタージャイアンツ　木製バット6本　約75cm　サイン入り　ゼネラルサクライ　未使用品■□001305"/>
    <m/>
    <x v="6"/>
    <m/>
    <n v="2"/>
    <n v="3"/>
    <n v="12000"/>
    <m/>
    <m/>
    <m/>
    <m/>
    <m/>
    <m/>
    <m/>
    <m/>
    <m/>
    <m/>
    <m/>
    <m/>
    <m/>
    <n v="0"/>
    <s v="2020/7"/>
    <s v=""/>
    <s v=""/>
    <x v="0"/>
    <m/>
    <m/>
  </r>
  <r>
    <d v="2020-07-20T00:00:00"/>
    <s v="■引き取り限定　飾り棚　4段　ガラス棚　ライト付き　中古■□001546"/>
    <s v="済"/>
    <x v="7"/>
    <n v="6800"/>
    <n v="3"/>
    <n v="2"/>
    <n v="46000"/>
    <m/>
    <m/>
    <m/>
    <m/>
    <m/>
    <m/>
    <m/>
    <n v="50600"/>
    <n v="0"/>
    <d v="2021-04-21T00:00:00"/>
    <d v="2021-03-14T00:00:00"/>
    <s v="簡単決済"/>
    <s v="羅裕隆"/>
    <n v="50600"/>
    <s v="2020/7"/>
    <s v="2021/3"/>
    <n v="237"/>
    <x v="1"/>
    <m/>
    <m/>
  </r>
  <r>
    <d v="2020-07-20T00:00:00"/>
    <s v="■ジャンク　マキタ　充電式インパクトドライバ　TD160D　14.4V　本体・ケースのみ　中古■□001655_x000a_"/>
    <m/>
    <x v="0"/>
    <n v="6000"/>
    <n v="3"/>
    <n v="2"/>
    <n v="6800"/>
    <m/>
    <m/>
    <m/>
    <m/>
    <m/>
    <m/>
    <m/>
    <m/>
    <m/>
    <m/>
    <m/>
    <m/>
    <m/>
    <n v="0"/>
    <s v="2020/7"/>
    <s v=""/>
    <s v=""/>
    <x v="0"/>
    <m/>
    <m/>
  </r>
  <r>
    <d v="2020-07-19T00:00:00"/>
    <s v="■コーチ　COACH　キーリング　キーホルダー　星　ブルー　中古■□001628"/>
    <s v="取り下げ"/>
    <x v="3"/>
    <m/>
    <n v="3"/>
    <n v="2"/>
    <n v="1750"/>
    <m/>
    <m/>
    <m/>
    <m/>
    <m/>
    <m/>
    <m/>
    <m/>
    <m/>
    <m/>
    <m/>
    <m/>
    <m/>
    <n v="0"/>
    <s v="2020/7"/>
    <s v=""/>
    <s v=""/>
    <x v="0"/>
    <m/>
    <m/>
  </r>
  <r>
    <d v="2020-07-19T00:00:00"/>
    <s v="■OAKLEY エンデューロ ショーンホワイトモデル 009223-06 オークリー ENDURO 中古■□001686"/>
    <m/>
    <x v="6"/>
    <n v="2000"/>
    <n v="2"/>
    <n v="3"/>
    <n v="8000"/>
    <m/>
    <m/>
    <m/>
    <m/>
    <m/>
    <m/>
    <m/>
    <m/>
    <m/>
    <m/>
    <m/>
    <m/>
    <m/>
    <n v="0"/>
    <s v="2020/7"/>
    <s v=""/>
    <s v=""/>
    <x v="0"/>
    <m/>
    <m/>
  </r>
  <r>
    <d v="2020-07-20T00:00:00"/>
    <s v="■6段チェスト たんす 家具 中古■□K001791"/>
    <m/>
    <x v="4"/>
    <n v="8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ジャンク扱い　29cm　NewBalance　574　グリーン　ハイビスカス　花柄■□001720"/>
    <m/>
    <x v="6"/>
    <n v="4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SEIKO　ファイブ　21JEWELS　メンズ　自動巻き　7S26　中古■□001816"/>
    <m/>
    <x v="3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ジャンヌ・エコール 着脱ハンドル鍋2点セット JE-121 タマハシ■□001901"/>
    <m/>
    <x v="7"/>
    <m/>
    <m/>
    <m/>
    <n v="2500"/>
    <m/>
    <m/>
    <m/>
    <m/>
    <m/>
    <m/>
    <m/>
    <m/>
    <m/>
    <m/>
    <m/>
    <m/>
    <m/>
    <n v="0"/>
    <s v="2020/7"/>
    <s v=""/>
    <s v=""/>
    <x v="0"/>
    <m/>
    <m/>
  </r>
  <r>
    <d v="2020-07-22T00:00:00"/>
    <s v="■THE NORTH FACE ホットショット リュックサック デイパック NM07006 ノースフェイス 中古■□001860"/>
    <m/>
    <x v="6"/>
    <n v="3520"/>
    <n v="2"/>
    <n v="3"/>
    <n v="40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伊藤園 保冷リュック 暑さ対策グッズが絶対もらえる！キャンペーン■□001848"/>
    <m/>
    <x v="6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妖精 ガーデンオブジェ インテリア 中古■□001852"/>
    <m/>
    <x v="7"/>
    <n v="500"/>
    <n v="2"/>
    <n v="3"/>
    <n v="3500"/>
    <m/>
    <m/>
    <m/>
    <m/>
    <m/>
    <m/>
    <m/>
    <m/>
    <m/>
    <m/>
    <m/>
    <m/>
    <m/>
    <n v="0"/>
    <s v="2020/7"/>
    <s v=""/>
    <s v=""/>
    <x v="0"/>
    <m/>
    <m/>
  </r>
  <r>
    <d v="2020-07-22T00:00:00"/>
    <s v="■女性像 置物 洋風 インテリア アンティーク 中古■□001859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2T00:00:00"/>
    <s v="■VANS ERA 25.5cm ブラック V95CLA ヴァンズ エラ スニーカー 中古美品■□001876"/>
    <s v="済"/>
    <x v="11"/>
    <n v="1100"/>
    <n v="2"/>
    <n v="3"/>
    <n v="3000"/>
    <m/>
    <m/>
    <m/>
    <m/>
    <m/>
    <m/>
    <m/>
    <n v="3300"/>
    <n v="1050"/>
    <d v="2021-02-22T00:00:00"/>
    <d v="2021-01-31T00:00:00"/>
    <s v="簡単決済"/>
    <s v="佐野瞳"/>
    <n v="4350"/>
    <s v="2020/7"/>
    <s v="2021/1"/>
    <n v="193"/>
    <x v="1"/>
    <m/>
    <m/>
  </r>
  <r>
    <d v="2020-07-22T00:00:00"/>
    <s v="■VANS Old Skool 25.5cm 黒 オールドスクール VN000D3HY28 スニーカー 中古■□001891"/>
    <m/>
    <x v="11"/>
    <n v="1100"/>
    <n v="2"/>
    <n v="3"/>
    <n v="4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1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WORLD BOSS サビない 中型ステンレス製 上皿自動秤 SA-1S はかり ワールドボス■□001903-2"/>
    <m/>
    <x v="7"/>
    <n v="2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2T00:00:00"/>
    <s v="■送料無料 コーチ 2WAY シグネチャー ストライプ ショルダーバッグ レディース アイボリー キャンバス パテントレザー F23546 中古■□001767"/>
    <m/>
    <x v="3"/>
    <n v="2000"/>
    <n v="3"/>
    <n v="2"/>
    <n v="5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ミニシグネクチャー　ミニホーボーワンショルダー　6351　ベージュ×ブラウン　キャンバス×レザー　中古■□001870"/>
    <m/>
    <x v="3"/>
    <n v="10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 クリヤマ COLORI スープ&amp;シチュー15Pセット サラダ皿 スプーン大■□001898"/>
    <m/>
    <x v="7"/>
    <n v="400"/>
    <n v="3"/>
    <n v="2"/>
    <n v="3300"/>
    <m/>
    <m/>
    <m/>
    <m/>
    <m/>
    <m/>
    <m/>
    <m/>
    <m/>
    <m/>
    <m/>
    <m/>
    <m/>
    <n v="0"/>
    <s v="2020/7"/>
    <s v=""/>
    <s v=""/>
    <x v="0"/>
    <m/>
    <m/>
  </r>
  <r>
    <d v="2020-07-22T00:00:00"/>
    <s v="■未使用　お茶道具　交趾　昇峰　星の光　茶碗　紫■□001569"/>
    <m/>
    <x v="7"/>
    <m/>
    <n v="3"/>
    <n v="2"/>
    <n v="85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定期・カードケース　レザー　ブラック　中古■□001874"/>
    <m/>
    <x v="3"/>
    <m/>
    <n v="3"/>
    <n v="2"/>
    <n v="3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12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　SISKIYOU　シスキュー　インディアン　LIBERTY　1995　U7-5　Made　in　U.S.A　Wolf　中古■□001869"/>
    <m/>
    <x v="3"/>
    <m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ショルダーバッグ　トンプソン　カラーブロック　レザー　メッセンジャーバッグ　71036　中古■□001837"/>
    <s v="店売り"/>
    <x v="3"/>
    <n v="2200"/>
    <n v="3"/>
    <n v="2"/>
    <n v="1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コーチ　COACH　F35030　ミニエリス　2WAY　ショルダー　ハンドバッグ　レザー　LICHK　中古■□001831"/>
    <s v="店売り"/>
    <x v="3"/>
    <n v="2500"/>
    <n v="3"/>
    <n v="2"/>
    <n v="55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 ランチェッティ LANCETTI　腕時計 クロノグラフ LT-6033■□001813"/>
    <s v="取り下げ"/>
    <x v="3"/>
    <n v="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CASIO ネームランド KL-HD1 ラベルライター カシオ■□001803"/>
    <s v="済"/>
    <x v="5"/>
    <n v="1650"/>
    <n v="2"/>
    <n v="3"/>
    <n v="4000"/>
    <m/>
    <m/>
    <m/>
    <m/>
    <m/>
    <m/>
    <m/>
    <n v="4400"/>
    <n v="750"/>
    <d v="2021-02-22T00:00:00"/>
    <d v="2021-01-11T00:00:00"/>
    <s v="簡単決済"/>
    <s v="山野徳久"/>
    <n v="5150"/>
    <s v="2020/7"/>
    <s v="2021/1"/>
    <n v="172"/>
    <x v="4"/>
    <m/>
    <m/>
  </r>
  <r>
    <d v="2020-07-23T00:00:00"/>
    <s v="■エスニック 置物 2体 アジアン インテリア 中古■□001905"/>
    <m/>
    <x v="7"/>
    <n v="15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23T00:00:00"/>
    <s v="■未使用 健康ステッパー ナイスデイ ショップジャパン おまけサポートマット付き■□001727"/>
    <s v="済"/>
    <x v="6"/>
    <n v="2500"/>
    <n v="2"/>
    <n v="3"/>
    <n v="5800"/>
    <m/>
    <m/>
    <m/>
    <m/>
    <m/>
    <m/>
    <m/>
    <n v="6380"/>
    <n v="1500"/>
    <d v="2021-04-21T00:00:00"/>
    <d v="2021-03-26T00:00:00"/>
    <s v="簡単決済"/>
    <s v="草場和人"/>
    <n v="7880"/>
    <s v="2020/7"/>
    <s v="2021/3"/>
    <n v="246"/>
    <x v="5"/>
    <m/>
    <m/>
  </r>
  <r>
    <d v="2020-07-23T00:00:00"/>
    <s v="■中古美品 レディース THE NORTH FACE スモールスクエアロゴTシャツ Lサイズ イオンブルー NTW31900■□001841"/>
    <s v="済"/>
    <x v="11"/>
    <m/>
    <m/>
    <m/>
    <n v="3400"/>
    <m/>
    <m/>
    <m/>
    <m/>
    <m/>
    <m/>
    <m/>
    <n v="3740"/>
    <n v="520"/>
    <d v="2021-05-21T00:00:00"/>
    <d v="2021-04-25T00:00:00"/>
    <s v="簡単決済"/>
    <s v="海原友美"/>
    <n v="4260"/>
    <s v="2020/7"/>
    <s v="2021/4"/>
    <n v="276"/>
    <x v="1"/>
    <m/>
    <m/>
  </r>
  <r>
    <d v="2020-07-23T00:00:00"/>
    <s v="■中古美品 ノースフェイス レディース Lサイズ カラードーム ロゴTシャツ NTW32035 サンベイクドレッド■□001610"/>
    <s v="店売り"/>
    <x v="11"/>
    <m/>
    <m/>
    <m/>
    <n v="3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キャンドル立て&amp;瓶 3点セット 置物 インテリア 中古■□001794"/>
    <m/>
    <x v="7"/>
    <n v="3000"/>
    <n v="2"/>
    <n v="3"/>
    <n v="18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シチズン　エコドライブ　レディース　ベルト約16.5cm　中古■□001829"/>
    <m/>
    <x v="11"/>
    <n v="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3T00:00:00"/>
    <s v="■ジャンク　DIESEL　メンズウォッチ　DZ-7206　アナデジ　グリーン■□001810"/>
    <m/>
    <x v="11"/>
    <n v="1000"/>
    <n v="2"/>
    <n v="3"/>
    <n v="9000"/>
    <m/>
    <m/>
    <m/>
    <m/>
    <m/>
    <m/>
    <m/>
    <m/>
    <m/>
    <m/>
    <m/>
    <m/>
    <m/>
    <n v="0"/>
    <s v="2020/7"/>
    <s v=""/>
    <s v=""/>
    <x v="0"/>
    <m/>
    <m/>
  </r>
  <r>
    <d v="2020-07-25T00:00:00"/>
    <s v="■引き取り限定 製氷機 大和冷機 2012年式 DRI-75LME 中古■□001853"/>
    <m/>
    <x v="5"/>
    <n v="20000"/>
    <n v="3"/>
    <n v="2"/>
    <n v="80000"/>
    <m/>
    <m/>
    <m/>
    <m/>
    <m/>
    <m/>
    <m/>
    <m/>
    <m/>
    <m/>
    <m/>
    <m/>
    <m/>
    <n v="0"/>
    <s v="2020/7"/>
    <s v=""/>
    <s v=""/>
    <x v="0"/>
    <m/>
    <m/>
  </r>
  <r>
    <d v="2020-07-26T00:00:00"/>
    <s v="■GUCCI　グッチ　231835　0416　レザー　二つ折り　長財布　ブラック　中古■□001632"/>
    <m/>
    <x v="3"/>
    <n v="7000"/>
    <n v="3"/>
    <n v="2"/>
    <n v="13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メンズ　INTERMEZZO　インターメッツォ　Gipitex　生地　M-65　ジャケット　Mサイズ　タイガーカモフラージュ　グリーン系　中古■□001808"/>
    <m/>
    <x v="3"/>
    <n v="2000"/>
    <n v="3"/>
    <n v="2"/>
    <n v="8000"/>
    <m/>
    <m/>
    <m/>
    <m/>
    <m/>
    <m/>
    <m/>
    <m/>
    <m/>
    <m/>
    <m/>
    <m/>
    <m/>
    <n v="0"/>
    <s v="2020/7"/>
    <s v=""/>
    <s v=""/>
    <x v="0"/>
    <m/>
    <m/>
  </r>
  <r>
    <d v="2020-07-26T00:00:00"/>
    <s v="■未使用　FIGARO　フィガロ　二つ折り財布　No05355　N　ネイビー■□001885"/>
    <m/>
    <x v="3"/>
    <n v="1100"/>
    <n v="3"/>
    <n v="2"/>
    <n v="6000"/>
    <m/>
    <m/>
    <m/>
    <m/>
    <m/>
    <m/>
    <m/>
    <m/>
    <m/>
    <m/>
    <m/>
    <m/>
    <m/>
    <n v="0"/>
    <s v="2020/7"/>
    <s v=""/>
    <s v=""/>
    <x v="0"/>
    <m/>
    <m/>
  </r>
  <r>
    <d v="2020-07-26T00:00:00"/>
    <s v="■ZOO　二つ折り財布　レザー　ブラウン　メンズ　中古■□001873"/>
    <s v="店売り"/>
    <x v="3"/>
    <n v="1650"/>
    <n v="3"/>
    <n v="2"/>
    <n v="7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カルファス・テラ ハイブリッドマッサージャー 低周波 LC-041 リビングテクノロジー 中古■□001912"/>
    <s v="済"/>
    <x v="13"/>
    <n v="10000"/>
    <n v="2"/>
    <n v="3"/>
    <n v="30000"/>
    <m/>
    <m/>
    <m/>
    <m/>
    <m/>
    <m/>
    <m/>
    <n v="27500"/>
    <n v="1300"/>
    <d v="2021-03-22T00:00:00"/>
    <d v="2021-03-22T00:00:00"/>
    <s v="銀行振込"/>
    <s v="岡崎勇助"/>
    <n v="28800"/>
    <s v="2020/7"/>
    <s v="2021/3"/>
    <n v="237"/>
    <x v="4"/>
    <m/>
    <m/>
  </r>
  <r>
    <d v="2020-07-26T00:00:00"/>
    <s v="■火鉢 鉄製 松 竹 年代物 骨董 中古■□001920"/>
    <m/>
    <x v="12"/>
    <n v="3000"/>
    <n v="2"/>
    <n v="3"/>
    <n v="45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陶芸 骨董 中古■□001880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茶碗 骨董 中古■□001892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6T00:00:00"/>
    <s v="■信楽焼 花瓶 陶芸 骨董 中古■□001753"/>
    <m/>
    <x v="12"/>
    <m/>
    <m/>
    <m/>
    <n v="2800"/>
    <m/>
    <m/>
    <m/>
    <m/>
    <m/>
    <m/>
    <m/>
    <m/>
    <m/>
    <m/>
    <m/>
    <m/>
    <m/>
    <n v="0"/>
    <s v="2020/7"/>
    <s v=""/>
    <s v=""/>
    <x v="0"/>
    <m/>
    <m/>
  </r>
  <r>
    <d v="2020-07-28T00:00:00"/>
    <s v="■鉄瓶 工芸 骨董 中古■□001914"/>
    <s v="店売り"/>
    <x v="12"/>
    <n v="55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7-28T00:00:00"/>
    <s v="■南部鉄瓶 小 鉄瓶 中古■□001695"/>
    <m/>
    <x v="1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未開封 劇場版マクロスF イツワリノウタヒメ C賞 ラズベリーキャンディver. ランカ・リー 一番くじプレミアム■□001916"/>
    <m/>
    <x v="2"/>
    <m/>
    <m/>
    <m/>
    <n v="2000"/>
    <m/>
    <m/>
    <m/>
    <m/>
    <m/>
    <m/>
    <m/>
    <m/>
    <m/>
    <m/>
    <m/>
    <m/>
    <m/>
    <n v="0"/>
    <s v="2020/7"/>
    <s v=""/>
    <s v=""/>
    <x v="0"/>
    <m/>
    <m/>
  </r>
  <r>
    <d v="2020-07-28T00:00:00"/>
    <s v="■PENTAX　ペンタックス　Super-Muliti-Coated　TAKUMAR　1：3.5/135　レンズ　中古■□001778"/>
    <m/>
    <x v="9"/>
    <n v="25000"/>
    <n v="3"/>
    <n v="2"/>
    <n v="40000"/>
    <n v="30000"/>
    <m/>
    <m/>
    <m/>
    <m/>
    <m/>
    <m/>
    <m/>
    <m/>
    <m/>
    <m/>
    <m/>
    <m/>
    <n v="0"/>
    <s v="2020/7"/>
    <s v=""/>
    <s v=""/>
    <x v="0"/>
    <m/>
    <m/>
  </r>
  <r>
    <d v="2020-07-28T00:00:00"/>
    <s v="■鹿 スカル 鹿の角 壁掛け オブジェ 中古■□001911"/>
    <m/>
    <x v="12"/>
    <n v="1500"/>
    <n v="2"/>
    <n v="3"/>
    <n v="7500"/>
    <m/>
    <m/>
    <m/>
    <m/>
    <m/>
    <m/>
    <m/>
    <m/>
    <m/>
    <m/>
    <m/>
    <m/>
    <m/>
    <n v="0"/>
    <s v="2020/7"/>
    <s v=""/>
    <s v=""/>
    <x v="0"/>
    <m/>
    <m/>
  </r>
  <r>
    <d v="2020-07-28T00:00:00"/>
    <s v="■現状品 置時計 ゼンマイ時計 レトロ アンティーク トレードマーク■□001842"/>
    <m/>
    <x v="7"/>
    <n v="3000"/>
    <n v="2"/>
    <n v="3"/>
    <n v="5500"/>
    <m/>
    <m/>
    <m/>
    <m/>
    <m/>
    <m/>
    <m/>
    <m/>
    <m/>
    <m/>
    <m/>
    <m/>
    <m/>
    <n v="0"/>
    <s v="2020/7"/>
    <s v=""/>
    <s v=""/>
    <x v="0"/>
    <m/>
    <m/>
  </r>
  <r>
    <d v="2020-07-28T00:00:00"/>
    <s v="■引取限定 壺 和風 鳥 全高157cm 中古■□001908"/>
    <s v="取り下げ"/>
    <x v="12"/>
    <n v="3000"/>
    <n v="2"/>
    <n v="3"/>
    <n v="30000"/>
    <m/>
    <m/>
    <m/>
    <m/>
    <m/>
    <m/>
    <m/>
    <m/>
    <m/>
    <m/>
    <m/>
    <m/>
    <m/>
    <n v="0"/>
    <s v="2020/7"/>
    <s v=""/>
    <s v=""/>
    <x v="0"/>
    <m/>
    <m/>
  </r>
  <r>
    <d v="2020-07-28T00:00:00"/>
    <s v="■アディダス 27.5cm 岡本太郎 ADICOLOR HI Y2 中古■□001839"/>
    <m/>
    <x v="11"/>
    <n v="2000"/>
    <n v="2"/>
    <n v="3"/>
    <n v="7000"/>
    <m/>
    <m/>
    <m/>
    <m/>
    <m/>
    <m/>
    <m/>
    <m/>
    <m/>
    <m/>
    <m/>
    <m/>
    <m/>
    <n v="0"/>
    <s v="2020/7"/>
    <s v=""/>
    <s v=""/>
    <x v="0"/>
    <m/>
    <m/>
  </r>
  <r>
    <d v="2020-07-29T00:00:00"/>
    <s v="■未使用　2.5kW　エアコン　日立　白くまくん　RAS-AJ25G　白　8畳　2017年製■□001849-K"/>
    <m/>
    <x v="1"/>
    <n v="22500"/>
    <n v="2"/>
    <n v="3"/>
    <n v="40000"/>
    <m/>
    <m/>
    <m/>
    <m/>
    <m/>
    <m/>
    <m/>
    <m/>
    <m/>
    <m/>
    <m/>
    <m/>
    <m/>
    <n v="0"/>
    <s v="2020/7"/>
    <s v=""/>
    <s v=""/>
    <x v="0"/>
    <m/>
    <m/>
  </r>
  <r>
    <d v="2020-07-29T00:00:00"/>
    <s v="■PORTER 80周年記念 タンカー ショルダーバッグ 吉田カバン ポーター 中古■□001875"/>
    <m/>
    <x v="11"/>
    <n v="3000"/>
    <n v="2"/>
    <n v="3"/>
    <n v="10000"/>
    <m/>
    <m/>
    <m/>
    <m/>
    <m/>
    <m/>
    <m/>
    <m/>
    <m/>
    <m/>
    <m/>
    <m/>
    <m/>
    <n v="0"/>
    <s v="2020/7"/>
    <s v=""/>
    <s v=""/>
    <x v="0"/>
    <m/>
    <m/>
  </r>
  <r>
    <d v="2020-07-30T00:00:00"/>
    <s v="■未使用　長期保管品　マキタ　充電式インパクトドライバ　TD137DRTX　14.4V　5.0Ah■□001835"/>
    <s v="店売り"/>
    <x v="0"/>
    <n v="20000"/>
    <n v="3"/>
    <n v="2"/>
    <n v="3200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2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3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4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5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6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7-22T00:00:00"/>
    <s v="■バックル SISKIYOU シスキュー インディアン LIBERTY 1995 U7-5 Made in U.S.A Wolf 中古■□001869-7_x000a_"/>
    <m/>
    <x v="11"/>
    <s v="_x000a_"/>
    <n v="3"/>
    <n v="2"/>
    <n v="2980"/>
    <m/>
    <m/>
    <m/>
    <m/>
    <m/>
    <m/>
    <m/>
    <m/>
    <m/>
    <m/>
    <m/>
    <m/>
    <m/>
    <n v="0"/>
    <s v="2020/7"/>
    <s v=""/>
    <s v=""/>
    <x v="0"/>
    <m/>
    <m/>
  </r>
  <r>
    <d v="2020-08-01T00:00:00"/>
    <s v="■ソニー ウォークマン NW-A25 16GB ブラック ハイレゾ 中古■□001709_x000a_"/>
    <m/>
    <x v="1"/>
    <n v="1500"/>
    <n v="2"/>
    <n v="3"/>
    <n v="8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高遮音性イヤホン SHURE SE215 クリア ケーブル EAC64 クリア ケース付き カナル型 中古■□001828"/>
    <m/>
    <x v="1"/>
    <n v="165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7-31T00:00:00"/>
    <s v="■ジャンク　角穴カッター　EZ3571　12V 3.0Ah　本体・バッテリー　松下電工■□001805"/>
    <m/>
    <x v="0"/>
    <n v="2000"/>
    <n v="2"/>
    <n v="3"/>
    <n v="5000"/>
    <m/>
    <m/>
    <m/>
    <m/>
    <m/>
    <m/>
    <m/>
    <m/>
    <m/>
    <m/>
    <m/>
    <m/>
    <m/>
    <n v="0"/>
    <s v="2020/7"/>
    <s v=""/>
    <s v=""/>
    <x v="0"/>
    <m/>
    <m/>
  </r>
  <r>
    <d v="2020-08-01T00:00:00"/>
    <s v="■COACH　コーチ　ショルダーバッグ　ソーホー　プリーテットレザー　ホーボー　F13730　中古■□001887"/>
    <m/>
    <x v="3"/>
    <n v="2500"/>
    <n v="3"/>
    <n v="2"/>
    <n v="539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　ロデオノベルティ　RODEO　CROWNS　ポップアップテント　クラシックフラワー　赤■□001893_x000a_"/>
    <m/>
    <x v="6"/>
    <n v="1500"/>
    <n v="3"/>
    <n v="2"/>
    <n v="8000"/>
    <m/>
    <m/>
    <m/>
    <m/>
    <m/>
    <m/>
    <m/>
    <m/>
    <m/>
    <m/>
    <m/>
    <m/>
    <m/>
    <n v="0"/>
    <s v="2020/8"/>
    <s v=""/>
    <s v=""/>
    <x v="0"/>
    <m/>
    <m/>
  </r>
  <r>
    <d v="2020-08-01T00:00:00"/>
    <s v="■ジャンク ORION オリオン 小型標準ドライポンプ KRF08A-VB-02A 動作未確認 中古■□001866"/>
    <m/>
    <x v="0"/>
    <n v="3500"/>
    <n v="3"/>
    <n v="2"/>
    <n v="15800"/>
    <m/>
    <m/>
    <m/>
    <m/>
    <m/>
    <m/>
    <m/>
    <m/>
    <m/>
    <m/>
    <m/>
    <m/>
    <m/>
    <n v="0"/>
    <s v="2020/8"/>
    <s v=""/>
    <s v=""/>
    <x v="0"/>
    <m/>
    <m/>
  </r>
  <r>
    <d v="2020-08-01T00:00:00"/>
    <s v="■未使用 南部鉄器 急須 0.35L スクエア型 運南堂■□001765"/>
    <s v="済"/>
    <x v="12"/>
    <m/>
    <m/>
    <m/>
    <n v="3500"/>
    <m/>
    <m/>
    <m/>
    <m/>
    <m/>
    <m/>
    <m/>
    <n v="3850"/>
    <n v="750"/>
    <d v="2021-02-22T00:00:00"/>
    <d v="2021-01-25T00:00:00"/>
    <s v="簡単決済"/>
    <s v="兼田宗徹"/>
    <n v="4600"/>
    <s v="2020/8"/>
    <s v="2021/1"/>
    <n v="177"/>
    <x v="4"/>
    <m/>
    <m/>
  </r>
  <r>
    <d v="2020-08-01T00:00:00"/>
    <s v="■未使用 南部鐵 急須鉄瓶 0.3L 南部鉄瓶■□001897"/>
    <m/>
    <x v="12"/>
    <m/>
    <m/>
    <m/>
    <n v="3500"/>
    <m/>
    <m/>
    <m/>
    <m/>
    <m/>
    <m/>
    <m/>
    <m/>
    <m/>
    <m/>
    <m/>
    <m/>
    <m/>
    <n v="0"/>
    <s v="2020/8"/>
    <s v=""/>
    <s v=""/>
    <x v="0"/>
    <m/>
    <m/>
  </r>
  <r>
    <d v="2020-08-01T00:00:00"/>
    <s v="■風水 李家幽竹プロデュース 開運 長財布 ピンクフラワー コインケース付き 中古■□001809"/>
    <s v="済"/>
    <x v="11"/>
    <m/>
    <m/>
    <m/>
    <n v="4500"/>
    <m/>
    <m/>
    <m/>
    <m/>
    <m/>
    <m/>
    <m/>
    <n v="4950"/>
    <n v="750"/>
    <d v="2021-04-21T00:00:00"/>
    <d v="2021-03-24T00:00:00"/>
    <s v="簡単決済"/>
    <s v="山崎正代"/>
    <n v="5700"/>
    <s v="2020/8"/>
    <s v="2021/3"/>
    <n v="235"/>
    <x v="3"/>
    <m/>
    <m/>
  </r>
  <r>
    <d v="2020-08-01T00:00:00"/>
    <s v="■宇宙戦艦ヤマト2199 原田真琴 フィギュア 1/8スケール 中古■□001910"/>
    <s v="済"/>
    <x v="2"/>
    <m/>
    <m/>
    <m/>
    <n v="3000"/>
    <m/>
    <m/>
    <m/>
    <m/>
    <m/>
    <m/>
    <m/>
    <n v="3300"/>
    <n v="1050"/>
    <d v="2021-02-22T00:00:00"/>
    <d v="2021-01-31T00:00:00"/>
    <s v="簡単決済"/>
    <s v="根本光晴"/>
    <n v="4350"/>
    <s v="2020/8"/>
    <s v="2021/1"/>
    <n v="183"/>
    <x v="1"/>
    <m/>
    <m/>
  </r>
  <r>
    <d v="2020-08-04T00:00:00"/>
    <s v="■ジャンク扱い プリウスα前期 ZVW41W 純正スプリング 中古■□002023"/>
    <s v="済"/>
    <x v="14"/>
    <n v="2000"/>
    <n v="2"/>
    <n v="3"/>
    <n v="4000"/>
    <m/>
    <m/>
    <m/>
    <m/>
    <m/>
    <m/>
    <m/>
    <n v="4400"/>
    <n v="1300"/>
    <d v="2021-03-23T00:00:00"/>
    <d v="2021-02-19T00:00:00"/>
    <s v="簡単決済"/>
    <s v="㈱オリエントジャパン"/>
    <n v="5700"/>
    <s v="2020/8"/>
    <s v="2021/2"/>
    <n v="199"/>
    <x v="5"/>
    <m/>
    <m/>
  </r>
  <r>
    <d v="2020-08-02T00:00:00"/>
    <s v="■NEW ERA コカ・コーラ 59FIFTY キャップ 58.7cm ニューエラ 中古■□002015"/>
    <m/>
    <x v="11"/>
    <m/>
    <m/>
    <m/>
    <n v="2600"/>
    <m/>
    <m/>
    <m/>
    <m/>
    <m/>
    <m/>
    <m/>
    <m/>
    <m/>
    <m/>
    <m/>
    <m/>
    <m/>
    <n v="0"/>
    <s v="2020/8"/>
    <s v=""/>
    <s v=""/>
    <x v="0"/>
    <m/>
    <m/>
  </r>
  <r>
    <d v="2020-08-02T00:00:00"/>
    <s v="■COACH 長財布 カーディナルレッド×ピンクルビー F52756 クロスグレーン コーチ 中古■□002017"/>
    <m/>
    <x v="11"/>
    <n v="7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4T00:00:00"/>
    <s v="■YAMAHA　ﾔﾏﾊ　アコースティックギター　FG-423S　BL　6弦　中古■□002029-S"/>
    <m/>
    <x v="8"/>
    <n v="2875"/>
    <n v="3"/>
    <n v="2"/>
    <n v="145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クオバディバス　QUOVADIS　8.8cm×17cm　手帳カバー　スプリットレザー　カバーデュオ(カバーのみ)■□002000"/>
    <m/>
    <x v="11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04T00:00:00"/>
    <s v="■現状品　カルティエ　ガスライター　中古■□001776"/>
    <m/>
    <x v="3"/>
    <n v="2200"/>
    <n v="3"/>
    <n v="2"/>
    <n v="5800"/>
    <m/>
    <m/>
    <m/>
    <m/>
    <m/>
    <m/>
    <m/>
    <m/>
    <m/>
    <m/>
    <m/>
    <m/>
    <m/>
    <n v="0"/>
    <s v="2020/8"/>
    <s v=""/>
    <s v=""/>
    <x v="0"/>
    <m/>
    <m/>
  </r>
  <r>
    <d v="2020-08-04T00:00:00"/>
    <s v="出品保留中　においが消えたら■ルイヴィトン　LOUIS　VUITTON　長財布　ダミエ　ポルトフォイユ　サラ　N63209　中古■□001825"/>
    <m/>
    <x v="3"/>
    <n v="26250"/>
    <n v="3"/>
    <n v="2"/>
    <n v="398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　バーバリー　Burberrys　ネクタイ　シルク100%■□001819"/>
    <m/>
    <x v="3"/>
    <n v="1100"/>
    <n v="3"/>
    <n v="2"/>
    <n v="3980"/>
    <m/>
    <m/>
    <m/>
    <m/>
    <m/>
    <m/>
    <m/>
    <m/>
    <m/>
    <m/>
    <m/>
    <m/>
    <m/>
    <n v="0"/>
    <s v="2020/8"/>
    <s v=""/>
    <s v=""/>
    <x v="0"/>
    <m/>
    <m/>
  </r>
  <r>
    <d v="2020-08-04T00:00:00"/>
    <s v="■DIESEL ウエストバッグ D253150 ボディバッグ ウエストポーチ ディーゼル 中古■□001987"/>
    <m/>
    <x v="11"/>
    <n v="3000"/>
    <n v="2"/>
    <n v="3"/>
    <n v="6200"/>
    <m/>
    <m/>
    <m/>
    <m/>
    <m/>
    <m/>
    <m/>
    <m/>
    <m/>
    <m/>
    <m/>
    <m/>
    <m/>
    <n v="0"/>
    <s v="2020/8"/>
    <s v=""/>
    <s v=""/>
    <x v="0"/>
    <m/>
    <m/>
  </r>
  <r>
    <d v="2020-08-04T00:00:00"/>
    <s v="■未使用 ニトリ フロアランプ ホワイト 照明 インテリア■□002024"/>
    <m/>
    <x v="7"/>
    <n v="1000"/>
    <n v="2"/>
    <n v="3"/>
    <n v="35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コミネ　レディース　JP　WL　EU　WM　プロテクトライド　メッシュジャケット　07-068　中古■□001952"/>
    <s v="済"/>
    <x v="14"/>
    <n v="2200"/>
    <n v="2"/>
    <n v="3"/>
    <n v="5000"/>
    <m/>
    <m/>
    <m/>
    <m/>
    <m/>
    <m/>
    <m/>
    <n v="5500"/>
    <n v="1050"/>
    <d v="2021-07-19T00:00:00"/>
    <d v="2021-06-09T00:00:00"/>
    <s v="簡単決済"/>
    <s v="池田隆二"/>
    <n v="6550"/>
    <s v="2020/8"/>
    <s v="2021/6"/>
    <n v="308"/>
    <x v="3"/>
    <m/>
    <m/>
  </r>
  <r>
    <d v="2020-08-05T00:00:00"/>
    <s v="■ジャンク　アルマーニ　腕時計　AR-5330　シルバー　不動品■□002010"/>
    <m/>
    <x v="3"/>
    <n v="40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05T00:00:00"/>
    <s v="■エプソン　液晶プロジェクター　EMP-TWD1　DVD内蔵　スピーカー搭載　中古■□001959"/>
    <m/>
    <x v="1"/>
    <n v="1575"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07T00:00:00"/>
    <s v="■Epiphone エレキベース SG チェリー　ソフトケース付き　中古■□S001980"/>
    <s v="店売り"/>
    <x v="8"/>
    <n v="20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06T00:00:00"/>
    <s v="■インデペンデンスデイ iD4 エイリアン フィギュア 中古■□001969"/>
    <m/>
    <x v="2"/>
    <m/>
    <m/>
    <m/>
    <n v="4000"/>
    <m/>
    <m/>
    <m/>
    <m/>
    <m/>
    <m/>
    <m/>
    <m/>
    <m/>
    <m/>
    <m/>
    <m/>
    <m/>
    <n v="0"/>
    <s v="2020/8"/>
    <s v=""/>
    <s v=""/>
    <x v="0"/>
    <m/>
    <m/>
  </r>
  <r>
    <d v="2020-08-07T00:00:00"/>
    <s v="■Folli Follie トートバッグ フォリフォリ レディース 中古■□001943"/>
    <s v="店売り"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組立 ニチモ フェアレディ SR311 1/24 ソフトトップ■□001970"/>
    <s v="済"/>
    <x v="2"/>
    <m/>
    <m/>
    <m/>
    <n v="2000"/>
    <m/>
    <m/>
    <m/>
    <m/>
    <m/>
    <m/>
    <m/>
    <n v="2200"/>
    <n v="1050"/>
    <d v="2021-02-22T00:00:00"/>
    <d v="2021-01-14T00:00:00"/>
    <s v="簡単決済"/>
    <s v="西川裕二"/>
    <n v="3250"/>
    <s v="2020/8"/>
    <s v="2021/1"/>
    <n v="161"/>
    <x v="6"/>
    <m/>
    <m/>
  </r>
  <r>
    <d v="2020-08-07T00:00:00"/>
    <s v="■未組立 タミヤ メルセデスベンツ 500SL 1/24■□002033"/>
    <s v="済"/>
    <x v="2"/>
    <m/>
    <m/>
    <m/>
    <n v="3000"/>
    <m/>
    <m/>
    <m/>
    <m/>
    <m/>
    <m/>
    <m/>
    <n v="3300"/>
    <n v="1050"/>
    <d v="2021-05-21T00:00:00"/>
    <d v="2021-04-19T00:00:00"/>
    <s v="簡単決済"/>
    <s v="渡部洋士"/>
    <n v="4350"/>
    <s v="2020/8"/>
    <s v="2021/4"/>
    <n v="255"/>
    <x v="4"/>
    <m/>
    <m/>
  </r>
  <r>
    <d v="2020-08-07T00:00:00"/>
    <s v="■TVチューナー内蔵 9型ワイド ポータブルDVDプレーヤー 地デジ・ワンセグ対応 グリーンハウス GH-PDV9NTG　中古■□001925_x000a_"/>
    <s v="店売り"/>
    <x v="1"/>
    <n v="5750"/>
    <n v="3"/>
    <n v="2"/>
    <n v="10000"/>
    <m/>
    <m/>
    <m/>
    <m/>
    <m/>
    <m/>
    <m/>
    <m/>
    <m/>
    <m/>
    <m/>
    <m/>
    <m/>
    <n v="0"/>
    <s v="2020/8"/>
    <s v=""/>
    <s v=""/>
    <x v="0"/>
    <m/>
    <m/>
  </r>
  <r>
    <d v="2020-08-07T00:00:00"/>
    <s v="■Reebok　リーボック　イージートーン　フェイス　23cm　赤系　中古■□001944_x000a_"/>
    <m/>
    <x v="11"/>
    <n v="310"/>
    <n v="3"/>
    <n v="2"/>
    <n v="3000"/>
    <m/>
    <m/>
    <m/>
    <m/>
    <m/>
    <m/>
    <m/>
    <m/>
    <m/>
    <m/>
    <m/>
    <m/>
    <m/>
    <n v="0"/>
    <s v="2020/8"/>
    <s v=""/>
    <s v=""/>
    <x v="0"/>
    <m/>
    <m/>
  </r>
  <r>
    <d v="2020-08-07T00:00:00"/>
    <s v="■CRUTCH　GALFY　ガルフィー　半袖Tシャツ　172151　パープル　Fサイズ　中古■□001921"/>
    <m/>
    <x v="11"/>
    <m/>
    <n v="3"/>
    <n v="2"/>
    <n v="4300"/>
    <m/>
    <m/>
    <m/>
    <m/>
    <m/>
    <m/>
    <m/>
    <m/>
    <m/>
    <m/>
    <m/>
    <m/>
    <m/>
    <n v="0"/>
    <s v="2020/8"/>
    <s v=""/>
    <s v=""/>
    <x v="0"/>
    <m/>
    <m/>
  </r>
  <r>
    <d v="2020-08-07T00:00:00"/>
    <s v="■ルイヴィトン　LOUIS　VUITTON　カデナ　パドロック　南京錠　鍵　ロゴ　308　中古■□001931"/>
    <m/>
    <x v="11"/>
    <n v="500"/>
    <n v="3"/>
    <n v="2"/>
    <n v="3120"/>
    <m/>
    <m/>
    <m/>
    <m/>
    <m/>
    <m/>
    <m/>
    <m/>
    <m/>
    <m/>
    <m/>
    <m/>
    <m/>
    <n v="0"/>
    <s v="2020/8"/>
    <s v=""/>
    <s v=""/>
    <x v="0"/>
    <m/>
    <m/>
  </r>
  <r>
    <d v="2020-08-06T00:00:00"/>
    <s v="■未開封 仮面ライダーオーズ フォーゼ ビッグマスク 他 4点まとめ■□002036"/>
    <m/>
    <x v="2"/>
    <m/>
    <m/>
    <m/>
    <n v="4900"/>
    <m/>
    <m/>
    <m/>
    <m/>
    <m/>
    <m/>
    <m/>
    <m/>
    <m/>
    <m/>
    <m/>
    <m/>
    <m/>
    <n v="0"/>
    <s v="2020/8"/>
    <s v=""/>
    <s v=""/>
    <x v="0"/>
    <m/>
    <m/>
  </r>
  <r>
    <d v="2020-08-06T00:00:00"/>
    <s v="■ワンピース ルフィ エース P.O.P DX フィギュア 2体 中古■□001961"/>
    <m/>
    <x v="2"/>
    <m/>
    <m/>
    <m/>
    <n v="5800"/>
    <m/>
    <m/>
    <m/>
    <m/>
    <m/>
    <m/>
    <m/>
    <m/>
    <m/>
    <m/>
    <m/>
    <m/>
    <m/>
    <n v="0"/>
    <s v="2020/8"/>
    <s v=""/>
    <s v=""/>
    <x v="0"/>
    <m/>
    <m/>
  </r>
  <r>
    <d v="2020-08-08T00:00:00"/>
    <s v="■ウォーターサーバー　PREMIUM　WATER　HC14D1S-WD-WB SM3　中古■□S001974"/>
    <s v="店売り"/>
    <x v="7"/>
    <n v="5175"/>
    <n v="2"/>
    <n v="3"/>
    <n v="14000"/>
    <m/>
    <m/>
    <m/>
    <m/>
    <m/>
    <m/>
    <m/>
    <m/>
    <m/>
    <m/>
    <m/>
    <m/>
    <m/>
    <n v="0"/>
    <s v="2020/8"/>
    <s v=""/>
    <s v=""/>
    <x v="0"/>
    <m/>
    <m/>
  </r>
  <r>
    <d v="2020-08-08T00:00:00"/>
    <s v="■美品 アディダスゴルフ 3XDRY レディース M ゴルフパンツ シュガープラム■□001929"/>
    <m/>
    <x v="6"/>
    <m/>
    <m/>
    <m/>
    <n v="5000"/>
    <m/>
    <m/>
    <m/>
    <m/>
    <m/>
    <m/>
    <m/>
    <m/>
    <m/>
    <m/>
    <m/>
    <m/>
    <m/>
    <n v="0"/>
    <s v="2020/8"/>
    <s v=""/>
    <s v=""/>
    <x v="0"/>
    <m/>
    <m/>
  </r>
  <r>
    <d v="2020-08-08T00:00:00"/>
    <s v="■CROCODILE 多ポケットリュック レディース ベージュ クロコダイル 中古■□001886"/>
    <m/>
    <x v="11"/>
    <n v="100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08T00:00:00"/>
    <s v="■未使用 リップサービス テーラードジャケット S ブラック■□001838"/>
    <m/>
    <x v="11"/>
    <m/>
    <m/>
    <m/>
    <n v="3800"/>
    <m/>
    <m/>
    <m/>
    <m/>
    <m/>
    <m/>
    <m/>
    <m/>
    <m/>
    <m/>
    <m/>
    <m/>
    <m/>
    <n v="0"/>
    <s v="2020/8"/>
    <s v=""/>
    <s v=""/>
    <x v="0"/>
    <m/>
    <m/>
  </r>
  <r>
    <d v="2020-08-10T00:00:00"/>
    <s v="■ジャンク　OMEGA　SEA　MASTER　PROFESSIONAL　200m　■□001997"/>
    <s v="取り下げ"/>
    <x v="3"/>
    <n v="40000"/>
    <n v="2"/>
    <n v="3"/>
    <n v="420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プレミアムレザーブーツ　黒　9.5W　27.5cm　ウォータープルーフ　A1H6X　中古■□001948"/>
    <m/>
    <x v="3"/>
    <n v="3000"/>
    <n v="2"/>
    <n v="3"/>
    <n v="10500"/>
    <m/>
    <m/>
    <m/>
    <m/>
    <m/>
    <m/>
    <m/>
    <m/>
    <m/>
    <m/>
    <m/>
    <m/>
    <m/>
    <n v="0"/>
    <s v="2020/8"/>
    <s v=""/>
    <s v=""/>
    <x v="0"/>
    <m/>
    <m/>
  </r>
  <r>
    <d v="2020-08-12T00:00:00"/>
    <s v="■ティンバーランド　6インチ　プレミアム　ブーツ　7.5インチ　A114V　展示品■□001896"/>
    <m/>
    <x v="3"/>
    <n v="7000"/>
    <n v="2"/>
    <n v="3"/>
    <n v="1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27cm　marchercher レザーブーツ　サイドボタン　サイズ42　マーシェルシェ　中古■□001986"/>
    <m/>
    <x v="3"/>
    <n v="6159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10T00:00:00"/>
    <s v="■LL　Bean　ハンティングブーツ　US11M　29cm　MAINE　HUNTHING　SHOE USED■□002007"/>
    <m/>
    <x v="3"/>
    <n v="9196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0T00:00:00"/>
    <s v="■未使用　i-Air　アイエアー　ライト　ヘア　ドライヤー　ホワイト　GM-1605■□001995"/>
    <m/>
    <x v="1"/>
    <m/>
    <n v="3"/>
    <n v="2"/>
    <n v="33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オリエンタルモーター　ギヤヘット　2GN50L■□001927"/>
    <m/>
    <x v="0"/>
    <m/>
    <n v="3"/>
    <n v="2"/>
    <n v="2000"/>
    <m/>
    <m/>
    <m/>
    <m/>
    <m/>
    <m/>
    <m/>
    <m/>
    <m/>
    <m/>
    <m/>
    <m/>
    <m/>
    <n v="0"/>
    <s v="2020/8"/>
    <s v=""/>
    <s v=""/>
    <x v="0"/>
    <m/>
    <m/>
  </r>
  <r>
    <d v="2020-08-10T00:00:00"/>
    <s v="■現状品　長野計器　普通形圧力計　(屋内・耐食用)　Φ75　立形　AC10-133-25MPA■□001953"/>
    <s v="取り下げ"/>
    <x v="0"/>
    <m/>
    <n v="3"/>
    <n v="2"/>
    <n v="5000"/>
    <m/>
    <m/>
    <m/>
    <m/>
    <m/>
    <m/>
    <m/>
    <m/>
    <m/>
    <m/>
    <m/>
    <m/>
    <m/>
    <n v="0"/>
    <s v="2020/8"/>
    <s v=""/>
    <s v=""/>
    <x v="0"/>
    <m/>
    <m/>
  </r>
  <r>
    <d v="2020-08-10T00:00:00"/>
    <s v="■フジ医療器　マイリラ　シートマッサージャー　MRL-1000　ブラック　中古■□001972"/>
    <s v="済"/>
    <x v="13"/>
    <n v="4400"/>
    <n v="3"/>
    <n v="2"/>
    <n v="9580"/>
    <m/>
    <m/>
    <m/>
    <m/>
    <m/>
    <m/>
    <m/>
    <n v="10538"/>
    <n v="2000"/>
    <d v="2021-07-19T00:00:00"/>
    <d v="2021-06-01T00:00:00"/>
    <s v="簡単決済"/>
    <s v="三嶌正一"/>
    <n v="12538"/>
    <s v="2020/8"/>
    <s v="2021/6"/>
    <n v="295"/>
    <x v="2"/>
    <m/>
    <m/>
  </r>
  <r>
    <d v="2020-08-10T00:00:00"/>
    <s v="■OMRON　オムロン　クッションマッサージャー　HM-342-DB　(ディープ　ブラウン)　中古■□001930"/>
    <s v="店売り"/>
    <x v="13"/>
    <m/>
    <n v="3"/>
    <n v="2"/>
    <n v="2300"/>
    <m/>
    <m/>
    <m/>
    <m/>
    <m/>
    <m/>
    <m/>
    <m/>
    <m/>
    <m/>
    <m/>
    <m/>
    <m/>
    <n v="0"/>
    <s v="2020/8"/>
    <s v=""/>
    <s v=""/>
    <x v="0"/>
    <m/>
    <m/>
  </r>
  <r>
    <d v="2020-08-12T00:00:00"/>
    <s v="■コーチ　COACH　キーリング付き　ポーチ　キーケース　パスケース　カードケース　中古■□001933"/>
    <m/>
    <x v="3"/>
    <n v="300"/>
    <n v="3"/>
    <n v="2"/>
    <n v="2700"/>
    <m/>
    <m/>
    <m/>
    <m/>
    <m/>
    <m/>
    <m/>
    <m/>
    <m/>
    <m/>
    <m/>
    <m/>
    <m/>
    <n v="0"/>
    <s v="2020/8"/>
    <s v=""/>
    <s v=""/>
    <x v="0"/>
    <m/>
    <m/>
  </r>
  <r>
    <d v="2020-08-15T00:00:00"/>
    <s v="■東京マルイ M4A1 カービン No.57 バッテリー&amp;充電器付き 電動ガン 18歳以上 競技専用 中古■□002005"/>
    <m/>
    <x v="2"/>
    <n v="44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13T00:00:00"/>
    <s v="■miu miu メンズ ローファー サイズ8 ミュウミュウ シューズ 中古■□001894"/>
    <m/>
    <x v="3"/>
    <n v="400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13T00:00:00"/>
    <s v="■グッチ　GUCCI　メンズ　キーリング　グッチシマレザー　プレート　キーホルダー　ブラック×シルバー　１９９９１６　中古■□002006"/>
    <m/>
    <x v="3"/>
    <n v="4400"/>
    <n v="3"/>
    <n v="2"/>
    <n v="8900"/>
    <m/>
    <m/>
    <m/>
    <m/>
    <m/>
    <m/>
    <m/>
    <m/>
    <m/>
    <m/>
    <m/>
    <m/>
    <m/>
    <n v="0"/>
    <s v="2020/8"/>
    <s v=""/>
    <s v=""/>
    <x v="0"/>
    <m/>
    <m/>
  </r>
  <r>
    <d v="2020-08-15T00:00:00"/>
    <s v="■陶器製　西洋レース人形　飾り皿　壁掛け　中古■□001939_x000a_"/>
    <m/>
    <x v="7"/>
    <m/>
    <n v="3"/>
    <n v="2"/>
    <n v="8500"/>
    <m/>
    <m/>
    <m/>
    <m/>
    <m/>
    <m/>
    <m/>
    <m/>
    <m/>
    <m/>
    <m/>
    <m/>
    <m/>
    <n v="0"/>
    <s v="2020/8"/>
    <s v=""/>
    <s v=""/>
    <x v="0"/>
    <m/>
    <m/>
  </r>
  <r>
    <d v="2020-08-15T00:00:00"/>
    <s v="■Sun　Ruck　保冷温庫　8L　SR-AQ8　中古■□001856"/>
    <m/>
    <x v="1"/>
    <m/>
    <n v="3"/>
    <n v="2"/>
    <n v="6100"/>
    <m/>
    <m/>
    <m/>
    <m/>
    <m/>
    <m/>
    <m/>
    <m/>
    <m/>
    <m/>
    <m/>
    <m/>
    <m/>
    <n v="0"/>
    <s v="2020/8"/>
    <s v=""/>
    <s v=""/>
    <x v="0"/>
    <m/>
    <m/>
  </r>
  <r>
    <d v="2020-08-15T00:00:00"/>
    <s v="■現状品 Daniel Wellington ダニエル ウェリントン メンズ 腕時計 2針 3TM Classic B40R37 中古■□001928"/>
    <m/>
    <x v="3"/>
    <n v="3700"/>
    <n v="3"/>
    <n v="2"/>
    <n v="7580"/>
    <m/>
    <m/>
    <m/>
    <m/>
    <m/>
    <m/>
    <m/>
    <m/>
    <m/>
    <m/>
    <m/>
    <m/>
    <m/>
    <n v="0"/>
    <s v="2020/8"/>
    <s v=""/>
    <s v=""/>
    <x v="0"/>
    <m/>
    <m/>
  </r>
  <r>
    <d v="2020-08-17T00:00:00"/>
    <s v="■機関車トーマス　三輪車　説明書あり　サンシェード　中古　引き取り歓迎　長野県伊那市■□K-001963"/>
    <m/>
    <x v="7"/>
    <n v="2000"/>
    <n v="2"/>
    <n v="3"/>
    <n v="7000"/>
    <n v="6000"/>
    <m/>
    <m/>
    <m/>
    <m/>
    <m/>
    <m/>
    <m/>
    <m/>
    <m/>
    <m/>
    <m/>
    <m/>
    <n v="0"/>
    <s v="2020/8"/>
    <s v=""/>
    <s v=""/>
    <x v="0"/>
    <m/>
    <m/>
  </r>
  <r>
    <d v="2020-08-18T00:00:00"/>
    <s v="■未開封 ヨスガノソラ 春日野穹 1/7スケール フィギュア■□001983"/>
    <s v="取り下げ"/>
    <x v="2"/>
    <n v="4500"/>
    <n v="2"/>
    <n v="3"/>
    <n v="15000"/>
    <m/>
    <m/>
    <m/>
    <m/>
    <m/>
    <m/>
    <m/>
    <m/>
    <m/>
    <m/>
    <m/>
    <m/>
    <m/>
    <n v="0"/>
    <s v="2020/8"/>
    <s v=""/>
    <s v=""/>
    <x v="0"/>
    <m/>
    <m/>
  </r>
  <r>
    <d v="2020-08-20T00:00:00"/>
    <s v="■DENIME　デュニーム　lot835　W31　L36　濃紺　USED■□002092"/>
    <s v="済"/>
    <x v="11"/>
    <n v="0"/>
    <n v="2"/>
    <n v="3"/>
    <n v="9000"/>
    <m/>
    <m/>
    <m/>
    <m/>
    <m/>
    <m/>
    <m/>
    <n v="9900"/>
    <n v="0"/>
    <d v="2021-05-10T00:00:00"/>
    <d v="2021-05-10T00:00:00"/>
    <s v="簡単決済"/>
    <s v="阪本和哉"/>
    <n v="9900"/>
    <s v="2020/8"/>
    <s v="2021/5"/>
    <n v="263"/>
    <x v="4"/>
    <m/>
    <m/>
  </r>
  <r>
    <d v="2020-08-18T00:00:00"/>
    <s v="■Levi's　702　リーバイス　インディゴブルー　日本製　1996年　赤耳　USED■□002091"/>
    <m/>
    <x v="11"/>
    <n v="0"/>
    <n v="2"/>
    <n v="3"/>
    <n v="9000"/>
    <m/>
    <m/>
    <m/>
    <m/>
    <m/>
    <m/>
    <m/>
    <m/>
    <m/>
    <m/>
    <m/>
    <m/>
    <m/>
    <n v="0"/>
    <s v="2020/8"/>
    <s v=""/>
    <s v=""/>
    <x v="0"/>
    <m/>
    <m/>
  </r>
  <r>
    <d v="2020-08-20T00:00:00"/>
    <s v="■業務用 スライサー 替刃 3枚 スライス用 千切り用 おろし用 箱付き 中古■□001971"/>
    <s v="済"/>
    <x v="5"/>
    <m/>
    <n v="3"/>
    <n v="2"/>
    <n v="23000"/>
    <m/>
    <m/>
    <m/>
    <m/>
    <m/>
    <m/>
    <m/>
    <n v="25300"/>
    <n v="1500"/>
    <d v="2021-02-22T00:00:00"/>
    <d v="2021-01-25T00:00:00"/>
    <s v="簡単決済"/>
    <s v="亀山和巳"/>
    <n v="26800"/>
    <s v="2020/8"/>
    <s v="2021/1"/>
    <n v="158"/>
    <x v="4"/>
    <m/>
    <m/>
  </r>
  <r>
    <d v="2020-08-20T00:00:00"/>
    <s v="■LOUIS　VUITTON　ルイヴィトン　財布　N62665　ダミエ・グラフィック　メンズ　長財布　ポルトフォイユ・ブラザ　中古■□002052"/>
    <m/>
    <x v="3"/>
    <n v="25000"/>
    <n v="3"/>
    <n v="2"/>
    <n v="35000"/>
    <m/>
    <m/>
    <m/>
    <m/>
    <m/>
    <m/>
    <m/>
    <m/>
    <m/>
    <m/>
    <m/>
    <m/>
    <m/>
    <n v="0"/>
    <s v="2020/8"/>
    <s v=""/>
    <s v=""/>
    <x v="0"/>
    <m/>
    <m/>
  </r>
  <r>
    <d v="2020-08-22T00:00:00"/>
    <s v="■引取限定 Roland 電子ピアノ HP-100 ローランドピアノ 76鍵 中古■□002160"/>
    <s v="店売り"/>
    <x v="8"/>
    <n v="115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2T00:00:00"/>
    <s v="■TREK　トレック　1000　ALPHA　CUSTOM　ALUMINUM　23-622(700×23C)　ロードバイク　中古■□002030"/>
    <m/>
    <x v="6"/>
    <n v="23000"/>
    <n v="3"/>
    <n v="2"/>
    <n v="4198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WHITE　SHELL　ネックレス　白蝶貝　中古■□002053"/>
    <m/>
    <x v="3"/>
    <m/>
    <n v="3"/>
    <n v="2"/>
    <n v="7500"/>
    <m/>
    <m/>
    <m/>
    <m/>
    <m/>
    <m/>
    <m/>
    <m/>
    <m/>
    <m/>
    <m/>
    <m/>
    <m/>
    <n v="0"/>
    <s v="2020/8"/>
    <s v=""/>
    <s v=""/>
    <x v="0"/>
    <m/>
    <m/>
  </r>
  <r>
    <d v="2020-08-22T00:00:00"/>
    <s v="■Paul　Smith　ポールスミス　メンズ　ネックレス　ギターピック型　シルバー　中古■□002113"/>
    <s v="済"/>
    <x v="3"/>
    <m/>
    <n v="3"/>
    <n v="2"/>
    <n v="10000"/>
    <m/>
    <m/>
    <m/>
    <m/>
    <m/>
    <m/>
    <m/>
    <n v="11000"/>
    <n v="750"/>
    <d v="2021-04-21T00:00:00"/>
    <d v="2021-03-24T00:00:00"/>
    <s v="簡単決済"/>
    <s v="有村卓也"/>
    <n v="11750"/>
    <s v="2020/8"/>
    <s v="2021/3"/>
    <n v="214"/>
    <x v="3"/>
    <m/>
    <m/>
  </r>
  <r>
    <d v="2020-08-22T00:00:00"/>
    <s v="■未使用　Vixen　単眼鏡　ジョイフルモノキュラー　HZ7-21×21　パールホワイト■□002110"/>
    <s v="済"/>
    <x v="6"/>
    <n v="920"/>
    <n v="3"/>
    <n v="2"/>
    <n v="3580"/>
    <m/>
    <m/>
    <m/>
    <m/>
    <m/>
    <m/>
    <m/>
    <n v="3938"/>
    <n v="750"/>
    <d v="2021-06-23T00:00:00"/>
    <d v="2021-05-26T00:00:00"/>
    <s v="簡単決済"/>
    <s v="高橋義典"/>
    <n v="4688"/>
    <s v="2020/8"/>
    <s v="2021/5"/>
    <n v="277"/>
    <x v="3"/>
    <m/>
    <m/>
  </r>
  <r>
    <d v="2020-08-23T00:00:00"/>
    <s v="■未使用 Folli Follie トートバッグ 目玉柄 フォリフォリ■□002061"/>
    <m/>
    <x v="11"/>
    <n v="150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23T00:00:00"/>
    <s v="■のみ　鑿　銘　市政　大工道具　6本　中古■□002084"/>
    <s v="済"/>
    <x v="4"/>
    <n v="0"/>
    <n v="2"/>
    <n v="3"/>
    <n v="5000"/>
    <m/>
    <m/>
    <m/>
    <m/>
    <m/>
    <m/>
    <m/>
    <n v="5500"/>
    <n v="750"/>
    <d v="2021-02-22T00:00:00"/>
    <d v="2021-01-27T00:00:00"/>
    <s v="簡単決済"/>
    <s v="千葉直哉"/>
    <n v="6250"/>
    <s v="2020/8"/>
    <s v="2021/1"/>
    <n v="157"/>
    <x v="3"/>
    <m/>
    <m/>
  </r>
  <r>
    <d v="2020-08-23T00:00:00"/>
    <s v="■CASIO　Gショック　GA-300BA　ブラックxブルー　中古■□002055"/>
    <s v="店売り"/>
    <x v="6"/>
    <n v="4200"/>
    <n v="2"/>
    <n v="3"/>
    <n v="7500"/>
    <m/>
    <m/>
    <m/>
    <m/>
    <m/>
    <m/>
    <m/>
    <m/>
    <m/>
    <m/>
    <m/>
    <m/>
    <m/>
    <n v="0"/>
    <s v="2020/8"/>
    <s v=""/>
    <s v=""/>
    <x v="0"/>
    <m/>
    <m/>
  </r>
  <r>
    <d v="2020-08-24T00:00:00"/>
    <s v="■レイバン　ボシュロム　B&amp;L　ティアドロップ　アビエイター　USA製　Ray-Ban for Driving BAUSCH &amp;LOMB　中古■□002058"/>
    <s v="済"/>
    <x v="11"/>
    <n v="1300"/>
    <n v="2"/>
    <n v="3"/>
    <n v="6800"/>
    <m/>
    <m/>
    <m/>
    <m/>
    <m/>
    <m/>
    <m/>
    <n v="7480"/>
    <n v="750"/>
    <d v="2021-06-23T00:00:00"/>
    <d v="2021-05-28T00:00:00"/>
    <s v="簡単決済"/>
    <s v="EZCARGO"/>
    <n v="8230"/>
    <s v="2020/8"/>
    <s v="2021/5"/>
    <n v="277"/>
    <x v="5"/>
    <m/>
    <m/>
  </r>
  <r>
    <d v="2020-08-24T00:00:00"/>
    <s v="■HERMES　エルメス　ブレスレット　トゥルニ　レザー　ブラウン×ゴールド　中古■□002101"/>
    <s v="済"/>
    <x v="3"/>
    <n v="1000"/>
    <n v="3"/>
    <n v="2"/>
    <n v="4980"/>
    <m/>
    <m/>
    <m/>
    <m/>
    <m/>
    <m/>
    <m/>
    <n v="4950"/>
    <n v="520"/>
    <d v="2021-02-22T00:00:00"/>
    <d v="2021-01-05T00:00:00"/>
    <s v="簡単決済"/>
    <s v="山本エレナパティガード"/>
    <n v="5470"/>
    <s v="2020/8"/>
    <s v="2021/1"/>
    <n v="134"/>
    <x v="2"/>
    <m/>
    <m/>
  </r>
  <r>
    <d v="2020-08-24T00:00:00"/>
    <s v="■未使用　Entil　脱毛器　IPL　家庭用光脱毛器　照射回数99万回■□002136"/>
    <m/>
    <x v="13"/>
    <n v="1500"/>
    <n v="3"/>
    <n v="2"/>
    <n v="7300"/>
    <m/>
    <m/>
    <m/>
    <m/>
    <m/>
    <m/>
    <m/>
    <m/>
    <m/>
    <m/>
    <m/>
    <m/>
    <m/>
    <n v="0"/>
    <s v="2020/8"/>
    <s v=""/>
    <s v=""/>
    <x v="0"/>
    <m/>
    <m/>
  </r>
  <r>
    <d v="2020-08-24T00:00:00"/>
    <s v="■未使用　VOSEN　電気ケルト　1.2L　ZDH-A12×3　ホワイト■□002112"/>
    <m/>
    <x v="1"/>
    <n v="1500"/>
    <n v="3"/>
    <n v="2"/>
    <n v="2500"/>
    <m/>
    <m/>
    <m/>
    <m/>
    <m/>
    <m/>
    <m/>
    <m/>
    <m/>
    <m/>
    <m/>
    <m/>
    <m/>
    <n v="0"/>
    <s v="2020/8"/>
    <s v=""/>
    <s v=""/>
    <x v="0"/>
    <m/>
    <m/>
  </r>
  <r>
    <d v="2020-08-25T00:00:00"/>
    <s v="■リーバイス　501XX　米国製　バレンシア　555　1996年製　W33　L36　USED■□002106"/>
    <s v="済"/>
    <x v="11"/>
    <n v="0"/>
    <n v="2"/>
    <n v="3"/>
    <n v="8000"/>
    <m/>
    <m/>
    <m/>
    <m/>
    <m/>
    <m/>
    <m/>
    <n v="8800"/>
    <n v="1050"/>
    <d v="2021-06-23T00:00:00"/>
    <d v="2021-05-29T00:00:00"/>
    <s v="簡単決済"/>
    <s v="畑田昌彰"/>
    <n v="9850"/>
    <s v="2020/8"/>
    <s v="2021/5"/>
    <n v="277"/>
    <x v="7"/>
    <m/>
    <m/>
  </r>
  <r>
    <d v="2020-08-25T00:00:00"/>
    <s v="■COACH シグネチャー キャンバス トートバッグ 10125 コーチ 中古■□002060"/>
    <s v="済"/>
    <x v="3"/>
    <n v="3000"/>
    <n v="2"/>
    <n v="3"/>
    <n v="4000"/>
    <m/>
    <m/>
    <m/>
    <m/>
    <m/>
    <m/>
    <m/>
    <n v="4400"/>
    <n v="1300"/>
    <d v="2021-04-21T00:00:00"/>
    <d v="2021-03-03T00:00:00"/>
    <s v="簡単決済"/>
    <s v="チョウショウ"/>
    <n v="5700"/>
    <s v="2020/8"/>
    <s v="2021/3"/>
    <n v="190"/>
    <x v="3"/>
    <m/>
    <m/>
  </r>
  <r>
    <d v="2020-08-25T00:00:00"/>
    <s v="■未使用 アンダーアーマー サイズLG パーペチュアル フルジップジャケット 1306388■□002072"/>
    <m/>
    <x v="6"/>
    <n v="960"/>
    <n v="2"/>
    <n v="3"/>
    <n v="4800"/>
    <m/>
    <m/>
    <m/>
    <m/>
    <m/>
    <m/>
    <m/>
    <m/>
    <m/>
    <m/>
    <m/>
    <m/>
    <m/>
    <n v="0"/>
    <s v="2020/8"/>
    <s v=""/>
    <s v=""/>
    <x v="0"/>
    <m/>
    <m/>
  </r>
  <r>
    <d v="2020-08-26T00:00:00"/>
    <s v="■MICHAEL　KORS　ミケルコース　6連　キーケース　中古■□002128"/>
    <s v="店売り"/>
    <x v="3"/>
    <n v="920"/>
    <n v="3"/>
    <n v="2"/>
    <n v="3800"/>
    <m/>
    <m/>
    <m/>
    <m/>
    <m/>
    <m/>
    <m/>
    <m/>
    <m/>
    <m/>
    <m/>
    <m/>
    <m/>
    <n v="0"/>
    <s v="2020/8"/>
    <s v=""/>
    <s v=""/>
    <x v="0"/>
    <m/>
    <m/>
  </r>
  <r>
    <d v="2020-08-26T00:00:00"/>
    <s v="■未使用 LE CREUSET ルクルーゼ プレート お皿 19cm オレンジ■□002132"/>
    <m/>
    <x v="7"/>
    <n v="450"/>
    <n v="3"/>
    <n v="2"/>
    <n v="1500"/>
    <m/>
    <m/>
    <m/>
    <m/>
    <m/>
    <m/>
    <m/>
    <m/>
    <m/>
    <m/>
    <m/>
    <m/>
    <m/>
    <n v="0"/>
    <s v="2020/8"/>
    <s v=""/>
    <s v=""/>
    <x v="0"/>
    <m/>
    <m/>
  </r>
  <r>
    <d v="2020-08-28T00:00:00"/>
    <s v="■美品 90s BESCHWA ナイロンジャケット M ビシュワ エイリアン■□002139"/>
    <s v="済"/>
    <x v="11"/>
    <m/>
    <m/>
    <m/>
    <n v="7000"/>
    <m/>
    <m/>
    <m/>
    <m/>
    <m/>
    <m/>
    <m/>
    <n v="7920"/>
    <n v="1300"/>
    <d v="2021-06-23T00:00:00"/>
    <d v="2021-05-17T00:00:00"/>
    <s v="簡単決済"/>
    <s v="オッソリオアルベルト"/>
    <n v="9220"/>
    <s v="2020/8"/>
    <s v="2021/5"/>
    <n v="262"/>
    <x v="4"/>
    <m/>
    <m/>
  </r>
  <r>
    <d v="2020-08-28T00:00:00"/>
    <s v="■現状品　Canon　EOS　55　レンズ　SIGMA　ZOOM　28-80mm　1:3.5-5.5　MACRO　Φ55　中古■□002075"/>
    <m/>
    <x v="9"/>
    <n v="550"/>
    <n v="3"/>
    <n v="2"/>
    <n v="5500"/>
    <m/>
    <m/>
    <m/>
    <m/>
    <m/>
    <m/>
    <m/>
    <m/>
    <m/>
    <m/>
    <m/>
    <m/>
    <m/>
    <n v="0"/>
    <s v="2020/8"/>
    <s v=""/>
    <s v=""/>
    <x v="0"/>
    <m/>
    <m/>
  </r>
  <r>
    <d v="2020-08-28T00:00:00"/>
    <s v="■ノリタケ　バイオレットソング　カップ＆ソーサー　2客　中古■□002119"/>
    <m/>
    <x v="7"/>
    <n v="1900"/>
    <n v="2"/>
    <n v="3"/>
    <n v="2000"/>
    <m/>
    <m/>
    <m/>
    <m/>
    <m/>
    <m/>
    <m/>
    <m/>
    <m/>
    <m/>
    <m/>
    <m/>
    <m/>
    <n v="0"/>
    <s v="2020/8"/>
    <s v=""/>
    <s v=""/>
    <x v="0"/>
    <m/>
    <m/>
  </r>
  <r>
    <d v="2020-08-28T00:00:00"/>
    <s v="■未使用　ノリタケ　花更紗　カップ＆ソーサー　ペアセット■□002135"/>
    <m/>
    <x v="7"/>
    <m/>
    <m/>
    <m/>
    <n v="2200"/>
    <m/>
    <m/>
    <m/>
    <m/>
    <m/>
    <m/>
    <m/>
    <m/>
    <m/>
    <m/>
    <m/>
    <m/>
    <m/>
    <n v="0"/>
    <s v="2020/8"/>
    <s v=""/>
    <s v=""/>
    <x v="0"/>
    <m/>
    <m/>
  </r>
  <r>
    <d v="2020-08-28T00:00:00"/>
    <s v="■MITSUBISHI 23型 液晶ディスプレイ VISEO MDT231WG 中古■□002154"/>
    <s v="済"/>
    <x v="1"/>
    <n v="5500"/>
    <n v="2"/>
    <n v="3"/>
    <n v="15800"/>
    <m/>
    <m/>
    <m/>
    <m/>
    <m/>
    <m/>
    <m/>
    <n v="17380"/>
    <n v="2000"/>
    <d v="2021-05-21T00:00:00"/>
    <d v="2021-04-19T00:00:00"/>
    <s v="簡単決済"/>
    <s v="林茂"/>
    <n v="19380"/>
    <s v="2020/8"/>
    <s v="2021/4"/>
    <n v="234"/>
    <x v="4"/>
    <m/>
    <m/>
  </r>
  <r>
    <d v="2020-08-29T00:00:00"/>
    <s v="■ジャンク 製造2011年 ヤマハ YF-5Ⅱ Roll Bahn サイズL ラバートーンブラック■□002158"/>
    <s v="店売り"/>
    <x v="14"/>
    <n v="2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ハーレーダビッドソン　サイズ　7　1/2　約25.5cm　96004　中古■□002104"/>
    <m/>
    <x v="11"/>
    <n v="0"/>
    <n v="2"/>
    <n v="3"/>
    <n v="10000"/>
    <m/>
    <m/>
    <m/>
    <m/>
    <m/>
    <m/>
    <m/>
    <m/>
    <m/>
    <m/>
    <m/>
    <m/>
    <m/>
    <n v="0"/>
    <s v="2020/8"/>
    <s v=""/>
    <s v=""/>
    <x v="0"/>
    <m/>
    <m/>
  </r>
  <r>
    <d v="2020-08-29T00:00:00"/>
    <s v="■エンジニアブーツ　サイズ7　25cm　CDW-370　中古■□002064"/>
    <m/>
    <x v="11"/>
    <n v="3000"/>
    <n v="2"/>
    <n v="3"/>
    <n v="5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　キャロウェイ　X2　HOT　5W　FLEX　S　Loft　19°　中古■□002153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Callaway キャロウェイ X2 HOT 3W FLEX S 中古■□002088"/>
    <m/>
    <x v="6"/>
    <n v="670"/>
    <n v="2"/>
    <n v="3"/>
    <n v="8000"/>
    <m/>
    <m/>
    <m/>
    <m/>
    <m/>
    <m/>
    <m/>
    <m/>
    <m/>
    <m/>
    <m/>
    <m/>
    <m/>
    <n v="0"/>
    <s v="2020/8"/>
    <s v=""/>
    <s v=""/>
    <x v="0"/>
    <m/>
    <m/>
  </r>
  <r>
    <d v="2020-08-30T00:00:00"/>
    <s v="■ZHEART ゼハート ネックレス ペンダントセット 4点 中古■□002063"/>
    <s v="店売り"/>
    <x v="3"/>
    <n v="2500"/>
    <n v="3"/>
    <n v="2"/>
    <n v="3400"/>
    <m/>
    <m/>
    <m/>
    <m/>
    <m/>
    <m/>
    <m/>
    <m/>
    <m/>
    <m/>
    <m/>
    <m/>
    <m/>
    <n v="0"/>
    <s v="2020/8"/>
    <s v=""/>
    <s v=""/>
    <x v="0"/>
    <m/>
    <m/>
  </r>
  <r>
    <d v="2020-08-30T00:00:00"/>
    <s v="■現状品　HUNTING　WORLD　ハンティングワールド　HW-006　腕時計　中古■□002124"/>
    <s v="済"/>
    <x v="3"/>
    <n v="7700"/>
    <n v="3"/>
    <n v="2"/>
    <n v="13200"/>
    <m/>
    <m/>
    <m/>
    <m/>
    <m/>
    <m/>
    <m/>
    <n v="14520"/>
    <n v="750"/>
    <d v="2021-03-23T00:00:00"/>
    <d v="2021-02-22T00:00:00"/>
    <s v="簡単決済"/>
    <s v="小川晋"/>
    <n v="15270"/>
    <s v="2020/8"/>
    <s v="2021/2"/>
    <n v="176"/>
    <x v="4"/>
    <m/>
    <m/>
  </r>
  <r>
    <d v="2020-09-01T00:00:00"/>
    <s v="■BLACK CLOUD Custom Made Sigma RNBS-2 ベースモデル SigmaSSH 中古■□S002202"/>
    <m/>
    <x v="8"/>
    <n v="88000"/>
    <n v="2"/>
    <n v="3"/>
    <n v="175000"/>
    <n v="160000"/>
    <n v="148000"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　オーバル　ココット　910068-00　チェリーレッド■□002183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　ル・クルーゼ　ミニ オーバル　ココット　910068-00　チェリーレッド■□002179"/>
    <m/>
    <x v="7"/>
    <n v="565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歓迎　LOGOS　ロゴス　ポップシェード　210　グリーン　中古■□002209_x000a_"/>
    <m/>
    <x v="6"/>
    <m/>
    <n v="3"/>
    <n v="2"/>
    <n v="4300"/>
    <m/>
    <m/>
    <m/>
    <m/>
    <m/>
    <m/>
    <m/>
    <m/>
    <m/>
    <m/>
    <m/>
    <m/>
    <m/>
    <n v="0"/>
    <s v="2020/9"/>
    <s v=""/>
    <s v=""/>
    <x v="0"/>
    <m/>
    <m/>
  </r>
  <r>
    <d v="2020-09-01T00:00:00"/>
    <s v="■引き取り限定　座卓　民芸風　テーブル　中古■□002082"/>
    <m/>
    <x v="7"/>
    <n v="1000"/>
    <n v="3"/>
    <n v="2"/>
    <n v="7980"/>
    <m/>
    <m/>
    <m/>
    <m/>
    <m/>
    <m/>
    <m/>
    <m/>
    <m/>
    <m/>
    <m/>
    <m/>
    <m/>
    <n v="0"/>
    <s v="2020/9"/>
    <s v=""/>
    <s v=""/>
    <x v="0"/>
    <m/>
    <m/>
  </r>
  <r>
    <d v="2020-09-01T00:00:00"/>
    <s v="■ミニカー　ディズニー　35周年　トミカ　・Jolly Trolley ・Grand Circuit Raceway ・Splash Mountain　対象年齢3歳以上　中古■□002192"/>
    <s v="済"/>
    <x v="2"/>
    <m/>
    <n v="3"/>
    <n v="2"/>
    <n v="2550"/>
    <m/>
    <m/>
    <m/>
    <m/>
    <m/>
    <m/>
    <m/>
    <n v="2805"/>
    <n v="750"/>
    <d v="2021-04-21T00:00:00"/>
    <d v="2021-03-09T00:00:00"/>
    <s v="簡単決済"/>
    <s v="神山英輝"/>
    <n v="3555"/>
    <s v="2020/9"/>
    <s v="2021/3"/>
    <n v="189"/>
    <x v="2"/>
    <m/>
    <m/>
  </r>
  <r>
    <d v="2020-09-01T00:00:00"/>
    <s v="■ミニカー　ディズニー 　バレンタインエディション　ポピュート　ハイハットクラシック　ポピンズ　ミッキー・ミニー　トミカ　中古■□002170"/>
    <m/>
    <x v="2"/>
    <m/>
    <n v="3"/>
    <n v="2"/>
    <n v="3700"/>
    <m/>
    <m/>
    <m/>
    <m/>
    <m/>
    <m/>
    <m/>
    <m/>
    <m/>
    <m/>
    <m/>
    <m/>
    <m/>
    <n v="0"/>
    <s v="2020/9"/>
    <s v=""/>
    <s v=""/>
    <x v="0"/>
    <m/>
    <m/>
  </r>
  <r>
    <d v="2020-09-01T00:00:00"/>
    <s v="■トミカ ディズニー 15周年 ・グランドフィナーレ ・リゾートライン ・ビークルコレクション3台　トミカ　対象年齢3歳以上 中古■□002199"/>
    <m/>
    <x v="2"/>
    <m/>
    <n v="3"/>
    <n v="2"/>
    <n v="4000"/>
    <m/>
    <m/>
    <m/>
    <m/>
    <m/>
    <m/>
    <m/>
    <m/>
    <m/>
    <m/>
    <m/>
    <m/>
    <m/>
    <n v="0"/>
    <s v="2020/9"/>
    <s v=""/>
    <s v=""/>
    <x v="0"/>
    <m/>
    <m/>
  </r>
  <r>
    <d v="2020-09-01T00:00:00"/>
    <s v="■未使用 dyson ハンディクリーナー DC61 モーターヘッドMO 特別セット ダイソン■□002156"/>
    <s v="済"/>
    <x v="1"/>
    <n v="10500"/>
    <n v="2"/>
    <n v="3"/>
    <n v="16000"/>
    <m/>
    <m/>
    <m/>
    <m/>
    <m/>
    <m/>
    <m/>
    <n v="17600"/>
    <n v="1500"/>
    <d v="2021-02-22T00:00:00"/>
    <d v="2021-01-14T00:00:00"/>
    <s v="簡単決済"/>
    <s v="石井直"/>
    <n v="19100"/>
    <s v="2020/9"/>
    <s v="2021/1"/>
    <n v="135"/>
    <x v="6"/>
    <m/>
    <m/>
  </r>
  <r>
    <d v="2020-09-02T00:00:00"/>
    <s v="j■ジャンク　FORBEL　SWISS　FB-11619　クオーツ　腕時計　黒/青　ラバーバンド　中古■□002186"/>
    <m/>
    <x v="3"/>
    <n v="5500"/>
    <n v="2"/>
    <n v="3"/>
    <n v="12000"/>
    <n v="8000"/>
    <m/>
    <m/>
    <m/>
    <m/>
    <m/>
    <m/>
    <m/>
    <m/>
    <m/>
    <m/>
    <m/>
    <m/>
    <n v="0"/>
    <s v="2020/9"/>
    <s v=""/>
    <s v=""/>
    <x v="0"/>
    <m/>
    <m/>
  </r>
  <r>
    <d v="2020-09-02T00:00:00"/>
    <s v="■WEGWOOD　ウェッジウッド　ストロベリー　&amp;　バイン　マグカップ　2個セット　中古■□002236"/>
    <s v="済"/>
    <x v="7"/>
    <m/>
    <n v="3"/>
    <n v="2"/>
    <n v="2270"/>
    <m/>
    <m/>
    <m/>
    <m/>
    <m/>
    <m/>
    <m/>
    <n v="2497"/>
    <n v="1050"/>
    <d v="2021-02-22T00:00:00"/>
    <d v="2021-01-16T00:00:00"/>
    <s v="簡単決済"/>
    <s v="山元MARYLOULAO"/>
    <n v="3547"/>
    <s v="2020/9"/>
    <s v="2021/1"/>
    <n v="136"/>
    <x v="7"/>
    <m/>
    <m/>
  </r>
  <r>
    <d v="2020-09-02T00:00:00"/>
    <s v="■ＷＥＤＧＷＯＯＤ　ウェッジウッド　ストロベリー　＆　バイン　マグカップ　中古■□002163"/>
    <s v="済"/>
    <x v="7"/>
    <m/>
    <n v="3"/>
    <n v="2"/>
    <n v="1136"/>
    <m/>
    <m/>
    <m/>
    <m/>
    <m/>
    <m/>
    <m/>
    <n v="1249"/>
    <n v="750"/>
    <d v="2021-03-23T00:00:00"/>
    <d v="2021-02-25T00:00:00"/>
    <s v="簡単決済"/>
    <s v="田崎薫"/>
    <n v="1999"/>
    <s v="2020/9"/>
    <s v="2021/2"/>
    <n v="176"/>
    <x v="6"/>
    <m/>
    <m/>
  </r>
  <r>
    <d v="2020-09-04T00:00:00"/>
    <s v="■バランスバイク　ビタミン　ファクトリー　へんしんバイク　ペダル付き　赤　ブレーキのメンテナンス必要　中古■□K002262"/>
    <s v="済"/>
    <x v="6"/>
    <n v="2500"/>
    <n v="3"/>
    <n v="2"/>
    <n v="5500"/>
    <m/>
    <m/>
    <m/>
    <m/>
    <m/>
    <m/>
    <m/>
    <n v="6050"/>
    <n v="0"/>
    <d v="2021-06-23T00:00:00"/>
    <d v="2021-05-21T00:00:00"/>
    <s v="簡単決済"/>
    <s v="金井律子 "/>
    <n v="6050"/>
    <s v="2020/9"/>
    <s v="2021/5"/>
    <n v="259"/>
    <x v="5"/>
    <m/>
    <m/>
  </r>
  <r>
    <d v="2020-09-04T00:00:00"/>
    <s v="■現状品　Christian　Domani　クリスチャーノ・ドマーニ　腕時計　NAVIGATER　CD-2003　替えベルト付き　中古■□002245"/>
    <m/>
    <x v="11"/>
    <n v="1100"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04T00:00:00"/>
    <s v="■OMRON　オムロン　家庭用電熱式　吸入器　NE-S19　中古■□002185"/>
    <m/>
    <x v="13"/>
    <n v="990"/>
    <n v="3"/>
    <n v="2"/>
    <n v="4580"/>
    <m/>
    <m/>
    <m/>
    <m/>
    <m/>
    <m/>
    <m/>
    <m/>
    <m/>
    <m/>
    <m/>
    <m/>
    <m/>
    <n v="0"/>
    <s v="2020/9"/>
    <s v=""/>
    <s v=""/>
    <x v="0"/>
    <m/>
    <m/>
  </r>
  <r>
    <d v="2020-09-04T00:00:00"/>
    <s v="■L.L.Bean ボストンバッグ ショルダー付き 中古■□002232"/>
    <m/>
    <x v="6"/>
    <n v="4000"/>
    <n v="2"/>
    <n v="3"/>
    <n v="9000"/>
    <m/>
    <m/>
    <m/>
    <m/>
    <m/>
    <m/>
    <m/>
    <m/>
    <m/>
    <m/>
    <m/>
    <m/>
    <m/>
    <n v="0"/>
    <s v="2020/9"/>
    <s v=""/>
    <s v=""/>
    <x v="0"/>
    <m/>
    <m/>
  </r>
  <r>
    <d v="2020-09-04T00:00:00"/>
    <s v="■テクノス 2018年製 冷風扇風機 TCI-007 テクノイオン搭載 リモコン付き 中古■□002280"/>
    <m/>
    <x v="1"/>
    <n v="1150"/>
    <n v="2"/>
    <n v="3"/>
    <n v="4800"/>
    <m/>
    <m/>
    <m/>
    <m/>
    <m/>
    <m/>
    <m/>
    <m/>
    <m/>
    <m/>
    <m/>
    <m/>
    <m/>
    <n v="0"/>
    <s v="2020/9"/>
    <s v=""/>
    <s v=""/>
    <x v="0"/>
    <m/>
    <m/>
  </r>
  <r>
    <d v="2020-09-04T00:00:00"/>
    <s v="■クックマン Mサイズ チェッカー シェフパンツ イージーパンツ 白×ピンク 中古■□002226"/>
    <m/>
    <x v="11"/>
    <m/>
    <m/>
    <m/>
    <n v="37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 パンクハザード編 A賞スモーカー 未開封■□002205"/>
    <m/>
    <x v="2"/>
    <m/>
    <m/>
    <m/>
    <n v="1900"/>
    <m/>
    <m/>
    <m/>
    <m/>
    <m/>
    <m/>
    <m/>
    <m/>
    <m/>
    <m/>
    <m/>
    <m/>
    <m/>
    <n v="0"/>
    <s v="2020/9"/>
    <s v=""/>
    <s v=""/>
    <x v="0"/>
    <m/>
    <m/>
  </r>
  <r>
    <d v="2020-09-05T00:00:00"/>
    <s v="■一番くじ ワンピースメモリーズ C賞 エース フィギュア 中古■□002213"/>
    <m/>
    <x v="2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05T00:00:00"/>
    <s v="■CASIO Baby-G レディース腕時計 BA-120 ホワイト 5457 中古■□002238"/>
    <m/>
    <x v="11"/>
    <n v="3000"/>
    <n v="2"/>
    <n v="3"/>
    <n v="7000"/>
    <m/>
    <m/>
    <m/>
    <m/>
    <m/>
    <m/>
    <m/>
    <m/>
    <m/>
    <m/>
    <m/>
    <m/>
    <m/>
    <n v="0"/>
    <s v="2020/9"/>
    <s v=""/>
    <s v=""/>
    <x v="0"/>
    <m/>
    <m/>
  </r>
  <r>
    <d v="2020-09-06T00:00:00"/>
    <s v="■保管品　TOTO　タオルリング　YHT100　未使用■□002190"/>
    <s v="済"/>
    <x v="7"/>
    <m/>
    <n v="3"/>
    <n v="2"/>
    <n v="1400"/>
    <m/>
    <m/>
    <m/>
    <m/>
    <m/>
    <m/>
    <m/>
    <n v="1540"/>
    <n v="750"/>
    <d v="2021-05-21T00:00:00"/>
    <d v="2021-04-30T00:00:00"/>
    <s v="簡単決済"/>
    <s v="河角博之"/>
    <n v="2290"/>
    <s v="2020/9"/>
    <s v="2021/4"/>
    <n v="236"/>
    <x v="5"/>
    <m/>
    <m/>
  </r>
  <r>
    <d v="2020-09-06T00:00:00"/>
    <s v="■未使用 VIVA ビュンビュン スクリューモップ キャッチパッド×2 スクラブパッド×2■□002211"/>
    <m/>
    <x v="7"/>
    <m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20T00:00:00"/>
    <s v="■吉田カバン　PORTER　GIRL　ポーター　ガール　ラウンドファスナー　長財布　ドット柄　黒　中古■□002235"/>
    <m/>
    <x v="3"/>
    <n v="1500"/>
    <n v="3"/>
    <n v="2"/>
    <n v="3900"/>
    <m/>
    <m/>
    <m/>
    <m/>
    <m/>
    <m/>
    <m/>
    <m/>
    <m/>
    <m/>
    <m/>
    <m/>
    <m/>
    <n v="0"/>
    <s v="2020/9"/>
    <s v=""/>
    <s v=""/>
    <x v="0"/>
    <m/>
    <m/>
  </r>
  <r>
    <d v="2020-09-07T00:00:00"/>
    <s v="■ジャンク 東洋計器 20mm 詳細不明 流量計？ 写真を見て判断出来る方限定■□002271_x000a_"/>
    <s v="済"/>
    <x v="7"/>
    <n v="2500"/>
    <n v="2"/>
    <n v="3"/>
    <n v="3500"/>
    <m/>
    <m/>
    <m/>
    <m/>
    <m/>
    <m/>
    <m/>
    <n v="3850"/>
    <n v="750"/>
    <d v="2021-04-21T00:00:00"/>
    <d v="2021-03-28T00:00:00"/>
    <s v="簡単決済"/>
    <s v="平井良典"/>
    <n v="4600"/>
    <s v="2020/9"/>
    <s v="2021/3"/>
    <n v="202"/>
    <x v="1"/>
    <m/>
    <m/>
  </r>
  <r>
    <d v="2020-09-07T00:00:00"/>
    <s v="■オーヤラックス ソレノイドポンプ NSP 1P-1型 100V ケミカフィーダー ジャンク 詳細不明　写真を見て判断出来る方限定■□002274"/>
    <s v="済"/>
    <x v="0"/>
    <n v="2500"/>
    <n v="2"/>
    <n v="3"/>
    <n v="10000"/>
    <m/>
    <m/>
    <m/>
    <m/>
    <m/>
    <m/>
    <m/>
    <n v="11000"/>
    <n v="1300"/>
    <d v="2021-03-23T00:00:00"/>
    <d v="2021-02-26T00:00:00"/>
    <s v="簡単決済"/>
    <s v="小林賢彦"/>
    <n v="12300"/>
    <s v="2020/9"/>
    <s v="2021/2"/>
    <n v="172"/>
    <x v="5"/>
    <m/>
    <m/>
  </r>
  <r>
    <d v="2020-09-10T00:00:00"/>
    <s v="■ザ・ノースフェイス コンパクトジャケット シェイディーブルー メンズLサイズ 中古■□002240"/>
    <s v="店売り"/>
    <x v="3"/>
    <n v="25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地底走行車 ビッグバンドビート インディー・ジョーンズ ハイハットクラシック 中古■□002172"/>
    <m/>
    <x v="2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 ディズニー クリスマス2016 クルーザークリスマス2016 アナ雪2017 クリスタルシリーズプリンセス 中古■□002182"/>
    <m/>
    <x v="2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10T00:00:00"/>
    <s v="■トミカ ミニカー　ディズニー　ハロウィン2016・2017　タイガー 　タワー・オブ・テラ― 中古■□002187_x000a_"/>
    <m/>
    <x v="2"/>
    <m/>
    <n v="3"/>
    <n v="2"/>
    <n v="3100"/>
    <m/>
    <m/>
    <m/>
    <m/>
    <m/>
    <m/>
    <m/>
    <m/>
    <m/>
    <m/>
    <m/>
    <m/>
    <m/>
    <n v="0"/>
    <s v="2020/9"/>
    <s v=""/>
    <s v=""/>
    <x v="0"/>
    <m/>
    <m/>
  </r>
  <r>
    <d v="2020-09-12T00:00:00"/>
    <s v="■DAIKIN ダイキン 加湿空気清浄機 床置形 加湿 ストリーマ空気清浄機 MCK70RKS-W 中古■□002210"/>
    <m/>
    <x v="7"/>
    <n v="2200"/>
    <n v="3"/>
    <n v="2"/>
    <n v="6800"/>
    <m/>
    <m/>
    <m/>
    <m/>
    <m/>
    <m/>
    <m/>
    <m/>
    <m/>
    <m/>
    <m/>
    <m/>
    <m/>
    <n v="0"/>
    <s v="2020/9"/>
    <s v=""/>
    <s v=""/>
    <x v="0"/>
    <m/>
    <m/>
  </r>
  <r>
    <d v="2020-09-13T00:00:00"/>
    <s v="■SHAPTON　シャプトン　セラミック砥石　M15　台付　＃180　荒砥石　モス　中古■□002115_x000a_"/>
    <s v="済"/>
    <x v="7"/>
    <m/>
    <n v="3"/>
    <n v="2"/>
    <n v="2500"/>
    <m/>
    <m/>
    <m/>
    <m/>
    <m/>
    <m/>
    <m/>
    <n v="2750"/>
    <n v="750"/>
    <d v="2021-06-23T00:00:00"/>
    <d v="2021-05-11T00:00:00"/>
    <s v="簡単決済"/>
    <s v="西野福城"/>
    <n v="3500"/>
    <s v="2020/9"/>
    <s v="2021/5"/>
    <n v="240"/>
    <x v="2"/>
    <m/>
    <m/>
  </r>
  <r>
    <d v="2020-09-13T00:00:00"/>
    <s v="■アテックス　ルルド　マッサージクッション　AX-HL148us　ダークブラウン　中古美品■□002259"/>
    <m/>
    <x v="13"/>
    <m/>
    <n v="3"/>
    <n v="2"/>
    <n v="2780"/>
    <m/>
    <m/>
    <m/>
    <m/>
    <m/>
    <m/>
    <m/>
    <m/>
    <m/>
    <m/>
    <m/>
    <m/>
    <m/>
    <n v="0"/>
    <s v="2020/9"/>
    <s v=""/>
    <s v=""/>
    <x v="0"/>
    <m/>
    <m/>
  </r>
  <r>
    <d v="2020-09-13T00:00:00"/>
    <s v="■軽量! FUJITSU ノートPC FMV-LIFE BOOK UH75/C3 FMVU75C3R ガーネットレッド 中古■□002196"/>
    <s v="済"/>
    <x v="1"/>
    <n v="46000"/>
    <n v="2"/>
    <n v="3"/>
    <n v="75000"/>
    <m/>
    <m/>
    <m/>
    <m/>
    <m/>
    <m/>
    <m/>
    <n v="44000"/>
    <n v="1300"/>
    <d v="2021-01-21T00:00:00"/>
    <d v="2021-01-08T00:00:00"/>
    <s v="簡単決済"/>
    <s v="榎田郁男"/>
    <n v="45300"/>
    <s v="2020/9"/>
    <s v="2021/1"/>
    <n v="117"/>
    <x v="5"/>
    <m/>
    <m/>
  </r>
  <r>
    <d v="2020-09-13T00:00:00"/>
    <s v="■ルイヴィトン ダミエ ジッピーウォレット 長財布 N41661 中古■□002127"/>
    <s v="取り下げ"/>
    <x v="3"/>
    <n v="21000"/>
    <n v="2"/>
    <n v="3"/>
    <n v="34000"/>
    <m/>
    <m/>
    <m/>
    <m/>
    <m/>
    <m/>
    <m/>
    <m/>
    <m/>
    <m/>
    <m/>
    <m/>
    <m/>
    <n v="0"/>
    <s v="2020/9"/>
    <s v=""/>
    <s v=""/>
    <x v="0"/>
    <m/>
    <m/>
  </r>
  <r>
    <d v="2020-09-13T00:00:00"/>
    <s v="■未使用 ノリタケ レースウッドゴールド ティー・コーヒー碗皿ペア カップ＆ソーサー■□002228"/>
    <s v="店売り"/>
    <x v="7"/>
    <m/>
    <m/>
    <m/>
    <n v="2000"/>
    <m/>
    <m/>
    <m/>
    <m/>
    <m/>
    <m/>
    <m/>
    <m/>
    <m/>
    <m/>
    <m/>
    <m/>
    <m/>
    <n v="0"/>
    <s v="2020/9"/>
    <s v=""/>
    <s v=""/>
    <x v="0"/>
    <m/>
    <m/>
  </r>
  <r>
    <d v="2020-09-13T00:00:00"/>
    <s v="■ノースフェイス オーガニックコットン トートバッグ 中古■□002267"/>
    <s v="済"/>
    <x v="11"/>
    <n v="1170"/>
    <n v="2"/>
    <n v="3"/>
    <n v="1700"/>
    <m/>
    <m/>
    <m/>
    <m/>
    <m/>
    <m/>
    <m/>
    <n v="1870"/>
    <n v="750"/>
    <d v="2021-03-23T00:00:00"/>
    <d v="2021-02-25T00:00:00"/>
    <s v="簡単決済"/>
    <s v="小林美香"/>
    <n v="2620"/>
    <s v="2020/9"/>
    <s v="2021/2"/>
    <n v="165"/>
    <x v="6"/>
    <m/>
    <m/>
  </r>
  <r>
    <d v="2020-09-14T00:00:00"/>
    <s v="■現状品　SEIKO　セイコー　30DAY　１カ月巻掛け時計　中古■□002165"/>
    <s v="済"/>
    <x v="7"/>
    <n v="500"/>
    <n v="3"/>
    <n v="2"/>
    <n v="4000"/>
    <m/>
    <m/>
    <m/>
    <m/>
    <m/>
    <m/>
    <m/>
    <n v="4400"/>
    <n v="1300"/>
    <d v="2021-03-23T00:00:00"/>
    <d v="2021-02-25T00:00:00"/>
    <s v="簡単決済"/>
    <s v="大阪バイイー"/>
    <n v="5700"/>
    <s v="2020/9"/>
    <s v="2021/2"/>
    <n v="164"/>
    <x v="6"/>
    <m/>
    <m/>
  </r>
  <r>
    <d v="2020-09-14T00:00:00"/>
    <s v="■アンティーク　セス　トーマス　時計　外枠のみ　中古■□002225"/>
    <m/>
    <x v="7"/>
    <m/>
    <n v="3"/>
    <n v="2"/>
    <n v="5500"/>
    <m/>
    <m/>
    <m/>
    <m/>
    <m/>
    <m/>
    <m/>
    <m/>
    <m/>
    <m/>
    <m/>
    <m/>
    <m/>
    <n v="0"/>
    <s v="2020/9"/>
    <s v=""/>
    <s v=""/>
    <x v="0"/>
    <m/>
    <m/>
  </r>
  <r>
    <d v="2020-09-14T00:00:00"/>
    <s v="■フォーティーン　アイアン　DJ-11　52度　56度　2本セット　中古■□002045"/>
    <s v="済"/>
    <x v="6"/>
    <n v="3300"/>
    <n v="3"/>
    <n v="2"/>
    <n v="11800"/>
    <m/>
    <m/>
    <m/>
    <m/>
    <m/>
    <m/>
    <m/>
    <n v="12980"/>
    <n v="1500"/>
    <d v="2021-04-21T00:00:00"/>
    <d v="2021-03-26T00:00:00"/>
    <s v="簡単決済"/>
    <s v="石川勝彦"/>
    <n v="14480"/>
    <s v="2020/9"/>
    <s v="2021/3"/>
    <n v="193"/>
    <x v="5"/>
    <m/>
    <m/>
  </r>
  <r>
    <d v="2020-09-15T00:00:00"/>
    <s v="■エムテック フラッシュ脱毛器 ケノン NIPL-2080 Ke-non 家庭用脱毛器 中古■□002248"/>
    <m/>
    <x v="13"/>
    <n v="7000"/>
    <n v="2"/>
    <n v="3"/>
    <n v="240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未使用 チーズフォンデュセット ふぉんじゅ亭 耐熱セラミック リバティコーポレーション■□002080 "/>
    <m/>
    <x v="7"/>
    <n v="0"/>
    <n v="2"/>
    <n v="3"/>
    <n v="2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スポルディング エグゼクティブ SPALDING EXECUTIVE アイアン 3～9 P×1 S×1 9本セット 中古■□002027"/>
    <m/>
    <x v="6"/>
    <m/>
    <n v="3"/>
    <n v="2"/>
    <n v="19800"/>
    <n v="17000"/>
    <m/>
    <m/>
    <m/>
    <m/>
    <m/>
    <m/>
    <m/>
    <m/>
    <m/>
    <m/>
    <m/>
    <m/>
    <n v="0"/>
    <s v="2020/9"/>
    <s v=""/>
    <s v=""/>
    <x v="0"/>
    <m/>
    <m/>
  </r>
  <r>
    <d v="2020-09-16T00:00:00"/>
    <s v="■Taylor Made R11 アイアン 5～6/P 6本セット N.S.PRO 950GH S XXIO ゴルフバッグ付き 中古■□002056"/>
    <m/>
    <x v="6"/>
    <n v="6500"/>
    <n v="3"/>
    <n v="2"/>
    <n v="23800"/>
    <n v="21000"/>
    <m/>
    <m/>
    <m/>
    <m/>
    <m/>
    <m/>
    <m/>
    <m/>
    <m/>
    <m/>
    <m/>
    <m/>
    <n v="0"/>
    <s v="2020/9"/>
    <s v=""/>
    <s v=""/>
    <x v="0"/>
    <m/>
    <m/>
  </r>
  <r>
    <d v="2020-09-16T00:00:00"/>
    <s v="■Baccarat　バカラ　ロックグラス　クリスタル　中古■□002233"/>
    <m/>
    <x v="7"/>
    <m/>
    <n v="3"/>
    <n v="2"/>
    <n v="5000"/>
    <m/>
    <m/>
    <m/>
    <m/>
    <m/>
    <m/>
    <m/>
    <m/>
    <m/>
    <m/>
    <m/>
    <m/>
    <m/>
    <n v="0"/>
    <s v="2020/9"/>
    <s v=""/>
    <s v=""/>
    <x v="0"/>
    <m/>
    <m/>
  </r>
  <r>
    <d v="2020-09-16T00:00:00"/>
    <s v="■コロナ 衣類乾燥除湿機 CD-S6316 ホワイト 中古■□002277"/>
    <s v="店売り"/>
    <x v="1"/>
    <n v="2750"/>
    <n v="3"/>
    <n v="2"/>
    <n v="7000"/>
    <m/>
    <m/>
    <m/>
    <m/>
    <m/>
    <m/>
    <m/>
    <m/>
    <m/>
    <m/>
    <m/>
    <m/>
    <m/>
    <n v="0"/>
    <s v="2020/9"/>
    <s v=""/>
    <s v=""/>
    <x v="0"/>
    <m/>
    <m/>
  </r>
  <r>
    <d v="2020-09-16T00:00:00"/>
    <s v="■未使用 サーモス 真空断熱オフィスマグ 2個セット JCP-GP1■□002241"/>
    <s v="店売り"/>
    <x v="7"/>
    <m/>
    <n v="3"/>
    <n v="2"/>
    <n v="1980"/>
    <m/>
    <m/>
    <m/>
    <m/>
    <m/>
    <m/>
    <m/>
    <m/>
    <m/>
    <m/>
    <m/>
    <m/>
    <m/>
    <n v="0"/>
    <s v="2020/9"/>
    <s v=""/>
    <s v=""/>
    <x v="0"/>
    <m/>
    <m/>
  </r>
  <r>
    <d v="2020-09-17T00:00:00"/>
    <s v="■未使用　MEYER　マイヤー　セラミックポッ　2点セット　ピンク　マイヤー レシピ本付き■□002105"/>
    <m/>
    <x v="7"/>
    <n v="300"/>
    <n v="3"/>
    <n v="2"/>
    <n v="3200"/>
    <m/>
    <m/>
    <m/>
    <m/>
    <m/>
    <m/>
    <m/>
    <m/>
    <m/>
    <m/>
    <m/>
    <m/>
    <m/>
    <n v="0"/>
    <s v="2020/9"/>
    <s v=""/>
    <s v=""/>
    <x v="0"/>
    <m/>
    <m/>
  </r>
  <r>
    <d v="2020-09-17T00:00:00"/>
    <s v="■ティファニー　TIFFANY　＆　Co．小物入れ　ミニブルーボウボックス　美品■□002044"/>
    <s v="済"/>
    <x v="3"/>
    <n v="300"/>
    <n v="3"/>
    <n v="2"/>
    <n v="4500"/>
    <m/>
    <m/>
    <m/>
    <m/>
    <m/>
    <m/>
    <m/>
    <n v="4950"/>
    <n v="750"/>
    <d v="2021-07-19T00:00:00"/>
    <d v="2021-06-22T00:00:00"/>
    <s v="簡単決済"/>
    <s v="谷田浩一"/>
    <n v="5700"/>
    <s v="2020/9"/>
    <s v="2021/6"/>
    <n v="278"/>
    <x v="2"/>
    <m/>
    <m/>
  </r>
  <r>
    <d v="2020-09-17T00:00:00"/>
    <s v="■ティファニー　TIFFANY　＆　Co．リターントゥー　ハートプレート　キーホルダー　STERLING　中古■□002282"/>
    <m/>
    <x v="3"/>
    <n v="300"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7T00:00:00"/>
    <s v="■ジャンク 昭和レトロ 蓄音機 コロンビア Grafonola No.207 レコード11枚付き■□002327"/>
    <m/>
    <x v="12"/>
    <n v="3000"/>
    <n v="2"/>
    <n v="3"/>
    <n v="14500"/>
    <m/>
    <m/>
    <m/>
    <m/>
    <m/>
    <m/>
    <m/>
    <m/>
    <m/>
    <m/>
    <m/>
    <m/>
    <m/>
    <n v="0"/>
    <s v="2020/9"/>
    <s v=""/>
    <s v=""/>
    <x v="0"/>
    <m/>
    <m/>
  </r>
  <r>
    <d v="2020-09-17T00:00:00"/>
    <s v="■PS3 CECH-4300C 500GB チャコールブラック 中古■□002442"/>
    <s v="済"/>
    <x v="2"/>
    <n v="4000"/>
    <n v="2"/>
    <n v="3"/>
    <n v="11000"/>
    <m/>
    <m/>
    <m/>
    <m/>
    <m/>
    <m/>
    <m/>
    <n v="12100"/>
    <n v="1500"/>
    <d v="2021-04-21T00:00:00"/>
    <d v="2021-03-05T00:00:00"/>
    <s v="簡単決済"/>
    <s v="上村渉"/>
    <n v="13600"/>
    <s v="2020/9"/>
    <s v="2021/3"/>
    <n v="169"/>
    <x v="5"/>
    <m/>
    <m/>
  </r>
  <r>
    <d v="2020-09-19T00:00:00"/>
    <s v="■LOUIS　VUITTON　ルイヴィトン　長財布　ポルトフォイユ　サラ　N63209　中古■□002360"/>
    <s v="取り下げ"/>
    <x v="3"/>
    <n v="13000"/>
    <n v="3"/>
    <n v="2"/>
    <n v="2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SZM スズミ スピニングリール SERGEANT 1000 中古■□002370"/>
    <s v="済"/>
    <x v="6"/>
    <m/>
    <n v="3"/>
    <n v="2"/>
    <n v="2000"/>
    <m/>
    <m/>
    <m/>
    <m/>
    <m/>
    <m/>
    <m/>
    <n v="2200"/>
    <n v="750"/>
    <d v="2021-04-21T00:00:00"/>
    <d v="2021-03-04T00:00:00"/>
    <s v="簡単決済"/>
    <s v="景山和美"/>
    <n v="2950"/>
    <s v="2020/9"/>
    <s v="2021/3"/>
    <n v="166"/>
    <x v="6"/>
    <m/>
    <m/>
  </r>
  <r>
    <d v="2020-09-19T00:00:00"/>
    <s v="■ダイワ Cy2500 スピニングリール 中古■□002354"/>
    <s v="店売り"/>
    <x v="6"/>
    <m/>
    <n v="3"/>
    <n v="2"/>
    <n v="3000"/>
    <m/>
    <m/>
    <m/>
    <m/>
    <m/>
    <m/>
    <m/>
    <m/>
    <m/>
    <m/>
    <m/>
    <m/>
    <m/>
    <n v="0"/>
    <s v="2020/9"/>
    <s v=""/>
    <s v=""/>
    <x v="0"/>
    <m/>
    <m/>
  </r>
  <r>
    <d v="2020-09-19T00:00:00"/>
    <s v="■美女と野獣 ビースト マスク コスプレ 仮面 被り物 中古■□002453"/>
    <m/>
    <x v="2"/>
    <n v="500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ヒラキ 急速充電草刈り機 コードレス 草刈リーナ KKN-8000PK 中古■□002460"/>
    <s v="済"/>
    <x v="0"/>
    <n v="1100"/>
    <n v="2"/>
    <n v="3"/>
    <n v="4000"/>
    <m/>
    <m/>
    <m/>
    <m/>
    <m/>
    <m/>
    <m/>
    <n v="4400"/>
    <n v="2000"/>
    <d v="2021-05-08T00:00:00"/>
    <d v="2021-05-10T00:00:00"/>
    <s v="銀行振込"/>
    <s v=" 朝日めり"/>
    <n v="6400"/>
    <s v="2020/9"/>
    <s v="2021/5"/>
    <n v="233"/>
    <x v="4"/>
    <m/>
    <m/>
  </r>
  <r>
    <d v="2020-09-19T00:00:00"/>
    <s v="■アディダス 23.5cm adiZERO F50 スパイクシューズ フットボール サッカー 未使用に近い■□002376"/>
    <m/>
    <x v="6"/>
    <n v="2400"/>
    <n v="2"/>
    <n v="3"/>
    <n v="5300"/>
    <m/>
    <m/>
    <m/>
    <m/>
    <m/>
    <m/>
    <m/>
    <m/>
    <m/>
    <m/>
    <m/>
    <m/>
    <m/>
    <n v="0"/>
    <s v="2020/9"/>
    <s v=""/>
    <s v=""/>
    <x v="0"/>
    <m/>
    <m/>
  </r>
  <r>
    <d v="2020-09-19T00:00:00"/>
    <s v="■一番くじ ワンピース マリンフォード最終決戦編 C賞ルフィ 未開封■□002300"/>
    <m/>
    <x v="2"/>
    <m/>
    <n v="3"/>
    <n v="2"/>
    <n v="1600"/>
    <m/>
    <m/>
    <m/>
    <m/>
    <m/>
    <m/>
    <m/>
    <m/>
    <m/>
    <m/>
    <m/>
    <m/>
    <m/>
    <n v="0"/>
    <s v="2020/9"/>
    <s v=""/>
    <s v=""/>
    <x v="0"/>
    <m/>
    <m/>
  </r>
  <r>
    <d v="2020-09-19T00:00:00"/>
    <s v="■本体のみ Pioneer スタイリッシュCDコンポ X-SMC01BT-K ミニコンポ パイオニア 中古■□002293"/>
    <s v="店売り"/>
    <x v="1"/>
    <n v="1500"/>
    <n v="2"/>
    <n v="3"/>
    <n v="6000"/>
    <m/>
    <m/>
    <m/>
    <m/>
    <m/>
    <m/>
    <m/>
    <m/>
    <m/>
    <m/>
    <m/>
    <m/>
    <m/>
    <n v="0"/>
    <s v="2020/9"/>
    <s v=""/>
    <s v=""/>
    <x v="0"/>
    <m/>
    <m/>
  </r>
  <r>
    <d v="2020-09-19T00:00:00"/>
    <s v="■タニタ　カロリズム　活動量計　AM-131　パールミント　女性用　CALORISM　ダイエットサポート機能搭載　中古■□002366"/>
    <m/>
    <x v="13"/>
    <n v="0"/>
    <n v="2"/>
    <n v="3"/>
    <n v="2700"/>
    <m/>
    <m/>
    <m/>
    <m/>
    <m/>
    <m/>
    <m/>
    <m/>
    <m/>
    <m/>
    <m/>
    <m/>
    <m/>
    <n v="0"/>
    <s v="2020/9"/>
    <s v=""/>
    <s v=""/>
    <x v="0"/>
    <m/>
    <m/>
  </r>
  <r>
    <d v="2020-09-21T00:00:00"/>
    <s v="■メンズベスト　Lサイズ　CEDAR　CREST　中綿　グリーン　裏地　迷彩　収納フード　未使用■□002330"/>
    <m/>
    <x v="3"/>
    <n v="0"/>
    <n v="2"/>
    <n v="3"/>
    <n v="5600"/>
    <m/>
    <m/>
    <m/>
    <m/>
    <m/>
    <m/>
    <m/>
    <m/>
    <m/>
    <m/>
    <m/>
    <m/>
    <m/>
    <n v="0"/>
    <s v="2020/9"/>
    <s v=""/>
    <s v=""/>
    <x v="0"/>
    <m/>
    <m/>
  </r>
  <r>
    <d v="2020-09-21T00:00:00"/>
    <s v="■SONY PS4 500GB CUH-2200A グレイシャーホワイト プレイステーション4 箱なし 初期化済　中古■□002319"/>
    <s v="取り下げ"/>
    <x v="2"/>
    <n v="16500"/>
    <n v="2"/>
    <n v="3"/>
    <n v="25000"/>
    <n v="20000"/>
    <m/>
    <m/>
    <m/>
    <m/>
    <m/>
    <m/>
    <m/>
    <m/>
    <m/>
    <m/>
    <m/>
    <m/>
    <n v="0"/>
    <s v="2020/9"/>
    <s v=""/>
    <s v=""/>
    <x v="0"/>
    <m/>
    <m/>
  </r>
  <r>
    <d v="2020-09-21T00:00:00"/>
    <s v="■FERNANDES ぞうさん アンプ内蔵ギター ソフトケース付き ブルー フェルナンデス ZO-3 中古■□002325"/>
    <m/>
    <x v="8"/>
    <n v="3075"/>
    <n v="2"/>
    <n v="3"/>
    <n v="13500"/>
    <m/>
    <m/>
    <m/>
    <m/>
    <m/>
    <m/>
    <m/>
    <m/>
    <m/>
    <m/>
    <m/>
    <m/>
    <m/>
    <n v="0"/>
    <s v="2020/9"/>
    <s v=""/>
    <s v=""/>
    <x v="0"/>
    <m/>
    <m/>
  </r>
  <r>
    <d v="2020-09-22T00:00:00"/>
    <s v="■現状品　SONY　ソニー　レンズ交換式デジタルカメラ　NEX-3CD　中古■□002429"/>
    <s v="店売り"/>
    <x v="9"/>
    <n v="6050"/>
    <n v="3"/>
    <n v="2"/>
    <n v="16000"/>
    <m/>
    <m/>
    <m/>
    <m/>
    <m/>
    <m/>
    <m/>
    <m/>
    <m/>
    <m/>
    <m/>
    <m/>
    <m/>
    <n v="0"/>
    <s v="2020/9"/>
    <s v=""/>
    <s v=""/>
    <x v="0"/>
    <m/>
    <m/>
  </r>
  <r>
    <d v="2020-09-22T00:00:00"/>
    <s v="■Many　マニー　陶器製　リングケース　小物入れ　3点セット　中古■□002427"/>
    <s v="店売り"/>
    <x v="7"/>
    <m/>
    <n v="3"/>
    <n v="2"/>
    <n v="2800"/>
    <m/>
    <m/>
    <m/>
    <m/>
    <m/>
    <m/>
    <m/>
    <m/>
    <m/>
    <m/>
    <m/>
    <m/>
    <m/>
    <n v="0"/>
    <s v="2020/9"/>
    <s v=""/>
    <s v=""/>
    <x v="0"/>
    <m/>
    <m/>
  </r>
  <r>
    <d v="2020-09-22T00:00:00"/>
    <s v="■TWINBIRD　ツインバード　振動クッションマッサージャー　EM-2594　ミッシェルクラン　コラボ　美品■□002312"/>
    <m/>
    <x v="13"/>
    <m/>
    <n v="3"/>
    <n v="2"/>
    <n v="2500"/>
    <m/>
    <m/>
    <m/>
    <m/>
    <m/>
    <m/>
    <m/>
    <m/>
    <m/>
    <m/>
    <m/>
    <m/>
    <m/>
    <n v="0"/>
    <s v="2020/9"/>
    <s v=""/>
    <s v=""/>
    <x v="0"/>
    <m/>
    <m/>
  </r>
  <r>
    <d v="2020-09-22T00:00:00"/>
    <s v="■ノリタケ　ORCHARD　GARDE　オーチャードガーデン　38cm　オーバルプラター　中古■□002415"/>
    <s v="済"/>
    <x v="7"/>
    <n v="330"/>
    <n v="3"/>
    <n v="2"/>
    <n v="4000"/>
    <m/>
    <m/>
    <m/>
    <m/>
    <m/>
    <m/>
    <m/>
    <n v="4400"/>
    <n v="1050"/>
    <d v="2021-04-21T00:00:00"/>
    <d v="2021-03-31T00:00:00"/>
    <s v="簡単決済"/>
    <s v="佃吉郎"/>
    <n v="5450"/>
    <s v="2020/9"/>
    <s v="2021/3"/>
    <n v="190"/>
    <x v="3"/>
    <m/>
    <m/>
  </r>
  <r>
    <d v="2020-09-22T00:00:00"/>
    <s v="■RYOBI リョービ 電気ドリル YD-10 中古■□002351"/>
    <s v="済"/>
    <x v="0"/>
    <m/>
    <m/>
    <m/>
    <n v="1900"/>
    <m/>
    <m/>
    <m/>
    <m/>
    <m/>
    <m/>
    <m/>
    <n v="2090"/>
    <n v="750"/>
    <d v="2021-03-23T00:00:00"/>
    <d v="2021-02-12T00:00:00"/>
    <s v="簡単決済"/>
    <s v="高橋佳嗣"/>
    <n v="2840"/>
    <s v="2020/9"/>
    <s v="2021/2"/>
    <n v="143"/>
    <x v="5"/>
    <m/>
    <m/>
  </r>
  <r>
    <d v="2020-09-23T00:00:00"/>
    <s v="■ノリタケ　ロイヤルオーチャード　キッシュ　直径25.5cm　中古■□002423"/>
    <s v="済"/>
    <x v="7"/>
    <n v="330"/>
    <n v="2"/>
    <n v="3"/>
    <n v="3500"/>
    <m/>
    <m/>
    <m/>
    <m/>
    <m/>
    <m/>
    <m/>
    <n v="3850"/>
    <n v="1050"/>
    <d v="2021-04-21T00:00:00"/>
    <d v="2021-04-03T00:00:00"/>
    <s v="簡単決済"/>
    <s v="石川幸枝"/>
    <n v="4900"/>
    <s v="2020/9"/>
    <s v="2021/4"/>
    <n v="192"/>
    <x v="7"/>
    <m/>
    <m/>
  </r>
  <r>
    <d v="2020-09-23T00:00:00"/>
    <s v="■クエルボ・イ・ソブリノス　ヒストリアドール ペキニョス セゴンドス　3195-1BS　自動巻き　CUERVO Y SOBRINOS　中古■□002436"/>
    <m/>
    <x v="3"/>
    <n v="45000"/>
    <n v="2"/>
    <n v="3"/>
    <n v="82000"/>
    <m/>
    <m/>
    <m/>
    <m/>
    <m/>
    <m/>
    <m/>
    <m/>
    <m/>
    <m/>
    <m/>
    <m/>
    <m/>
    <n v="0"/>
    <s v="2020/9"/>
    <s v=""/>
    <s v=""/>
    <x v="0"/>
    <m/>
    <m/>
  </r>
  <r>
    <d v="2020-09-25T00:00:00"/>
    <s v="■日本刀　刀　國廣　長さ66.3cm　反り1.6cm■□002344"/>
    <s v="済"/>
    <x v="12"/>
    <n v="35000"/>
    <n v="3"/>
    <n v="2"/>
    <n v="119800"/>
    <m/>
    <m/>
    <m/>
    <m/>
    <m/>
    <m/>
    <m/>
    <n v="131780"/>
    <n v="1500"/>
    <d v="2021-03-23T00:00:00"/>
    <d v="2021-02-12T00:00:00"/>
    <s v="簡単決済"/>
    <s v="小林浩二"/>
    <n v="133280"/>
    <s v="2020/9"/>
    <s v="2021/2"/>
    <n v="140"/>
    <x v="5"/>
    <m/>
    <m/>
  </r>
  <r>
    <d v="2020-09-25T00:00:00"/>
    <s v="■Cartier　カルティエ　二つ折り財布　レザー　ブラック　シルバー　中古■□002412"/>
    <m/>
    <x v="3"/>
    <n v="4000"/>
    <n v="3"/>
    <n v="2"/>
    <n v="10000"/>
    <m/>
    <m/>
    <m/>
    <m/>
    <m/>
    <m/>
    <m/>
    <m/>
    <m/>
    <m/>
    <m/>
    <m/>
    <m/>
    <n v="0"/>
    <s v="2020/9"/>
    <s v=""/>
    <s v=""/>
    <x v="0"/>
    <m/>
    <m/>
  </r>
  <r>
    <d v="2020-09-25T00:00:00"/>
    <s v="■美品 POLO RALPH LAUREN かぶせ長財布 グリーン ポロ ラルフローレン■□002289"/>
    <s v="店売り"/>
    <x v="11"/>
    <n v="66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09-25T00:00:00"/>
    <s v="■脇差し 無銘 52.7cm 日本刀 中古■□002323"/>
    <m/>
    <x v="12"/>
    <n v="15000"/>
    <n v="2"/>
    <n v="3"/>
    <n v="65500"/>
    <n v="60000"/>
    <m/>
    <m/>
    <m/>
    <m/>
    <m/>
    <m/>
    <m/>
    <m/>
    <m/>
    <m/>
    <m/>
    <m/>
    <n v="0"/>
    <s v="2020/9"/>
    <s v=""/>
    <s v=""/>
    <x v="0"/>
    <m/>
    <m/>
  </r>
  <r>
    <d v="2020-09-26T00:00:00"/>
    <s v="■美品 使用数回 フードセーバー 家庭用真空パック機 V2240 ■□002295"/>
    <m/>
    <x v="7"/>
    <n v="5500"/>
    <n v="2"/>
    <n v="3"/>
    <n v="14500"/>
    <n v="12000"/>
    <m/>
    <m/>
    <m/>
    <m/>
    <m/>
    <m/>
    <m/>
    <m/>
    <m/>
    <m/>
    <m/>
    <m/>
    <n v="0"/>
    <s v="2020/9"/>
    <s v=""/>
    <s v=""/>
    <x v="0"/>
    <m/>
    <m/>
  </r>
  <r>
    <d v="2020-09-26T00:00:00"/>
    <s v="■フジプラ ラミネーター CLIVIA A3対応 LPD3223 中古■□002321"/>
    <m/>
    <x v="5"/>
    <n v="300"/>
    <n v="2"/>
    <n v="3"/>
    <n v="5000"/>
    <m/>
    <m/>
    <m/>
    <m/>
    <m/>
    <m/>
    <m/>
    <m/>
    <m/>
    <m/>
    <m/>
    <m/>
    <m/>
    <n v="0"/>
    <s v="2020/9"/>
    <s v=""/>
    <s v=""/>
    <x v="0"/>
    <m/>
    <m/>
  </r>
  <r>
    <d v="2020-09-28T00:00:00"/>
    <s v="■ギター用マルチエフェクター　ZOOM　G5n　Multi Effect Prosessor 中古■□002458"/>
    <s v="済"/>
    <x v="8"/>
    <n v="2000"/>
    <n v="2"/>
    <n v="3"/>
    <n v="17000"/>
    <m/>
    <m/>
    <m/>
    <m/>
    <m/>
    <m/>
    <m/>
    <n v="15400"/>
    <n v="1300"/>
    <d v="2021-04-21T00:00:00"/>
    <d v="2021-03-15T00:00:00"/>
    <s v="簡単決済"/>
    <s v="hasegawatoshihiro（ハセガワトシヒロ） "/>
    <n v="16700"/>
    <s v="2020/9"/>
    <s v="2021/3"/>
    <n v="168"/>
    <x v="4"/>
    <m/>
    <m/>
  </r>
  <r>
    <d v="2020-09-28T00:00:00"/>
    <s v="■スロウガン Mサイズ相当 スタジャン SLOW GUN サイズ2 ウール 袖 シープスキン USED■□002440"/>
    <m/>
    <x v="11"/>
    <n v="2000"/>
    <n v="2"/>
    <n v="3"/>
    <n v="15000"/>
    <m/>
    <m/>
    <m/>
    <m/>
    <m/>
    <m/>
    <m/>
    <m/>
    <m/>
    <m/>
    <m/>
    <m/>
    <m/>
    <n v="0"/>
    <s v="2020/9"/>
    <s v=""/>
    <s v=""/>
    <x v="0"/>
    <m/>
    <m/>
  </r>
  <r>
    <d v="2020-10-01T00:00:00"/>
    <s v="■現状品　CyDen　サイデン　家庭用光脱毛美容器　スムーズスキン　bare　ブラック　SSBARE-BLK　中古■□002407"/>
    <s v="済"/>
    <x v="13"/>
    <n v="2200"/>
    <n v="3"/>
    <n v="2"/>
    <n v="14500"/>
    <m/>
    <m/>
    <m/>
    <m/>
    <m/>
    <m/>
    <m/>
    <n v="13200"/>
    <n v="1050"/>
    <d v="2021-03-23T00:00:00"/>
    <d v="2021-02-02T00:00:00"/>
    <s v="簡単決済"/>
    <s v="村上たまき"/>
    <n v="14250"/>
    <s v="2020/10"/>
    <s v="2021/2"/>
    <n v="124"/>
    <x v="2"/>
    <m/>
    <m/>
  </r>
  <r>
    <d v="2020-10-01T00:00:00"/>
    <s v="■アマノ タイムレコーダー BX2000 タイムカード58枚付き 中古■□002480"/>
    <s v="店売り"/>
    <x v="5"/>
    <n v="1000"/>
    <n v="2"/>
    <n v="3"/>
    <n v="6000"/>
    <m/>
    <m/>
    <m/>
    <m/>
    <m/>
    <m/>
    <m/>
    <m/>
    <m/>
    <m/>
    <m/>
    <m/>
    <m/>
    <n v="0"/>
    <s v="2020/10"/>
    <s v=""/>
    <s v=""/>
    <x v="0"/>
    <m/>
    <m/>
  </r>
  <r>
    <d v="2020-10-01T00:00:00"/>
    <s v="■未使用 アメリカンイーグル メンズ XXL エクストリームフレックスデニムジャケット ブラック■□002307"/>
    <s v="店売り"/>
    <x v="11"/>
    <n v="2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02T00:00:00"/>
    <s v="■未使用　アイリスオーヤマ　マルチロースター　EMT-1100-S　シルバー■□002379"/>
    <s v="済"/>
    <x v="1"/>
    <n v="1000"/>
    <n v="2"/>
    <n v="3"/>
    <n v="4500"/>
    <m/>
    <m/>
    <m/>
    <m/>
    <m/>
    <m/>
    <m/>
    <n v="4950"/>
    <n v="1500"/>
    <d v="2021-02-22T00:00:00"/>
    <d v="2021-01-31T00:00:00"/>
    <s v="簡単決済"/>
    <s v="伊藤正修"/>
    <n v="6450"/>
    <s v="2020/10"/>
    <s v="2021/1"/>
    <n v="121"/>
    <x v="1"/>
    <m/>
    <m/>
  </r>
  <r>
    <d v="2020-10-03T00:00:00"/>
    <s v="■LOUIS　VUITTON　ルイ・ヴィトン　モノグラム　ブロワ　ショルダーバッグ　M51221　肩掛けストッパー無し　中古■□002472_x000a_"/>
    <s v="済"/>
    <x v="3"/>
    <n v="30000"/>
    <n v="3"/>
    <n v="2"/>
    <n v="79800"/>
    <m/>
    <m/>
    <m/>
    <m/>
    <m/>
    <m/>
    <m/>
    <n v="77000"/>
    <n v="0"/>
    <d v="2021-03-08T00:00:00"/>
    <d v="2021-03-09T00:00:00"/>
    <s v="銀行振込"/>
    <s v="こ　こうれい"/>
    <n v="77000"/>
    <s v="2020/10"/>
    <s v="2021/3"/>
    <n v="157"/>
    <x v="2"/>
    <m/>
    <m/>
  </r>
  <r>
    <d v="2020-10-04T00:00:00"/>
    <s v="■未使用開封品 IQOS 3 DUO ステラーブルー■□002363"/>
    <s v="済"/>
    <x v="7"/>
    <m/>
    <m/>
    <m/>
    <n v="6500"/>
    <m/>
    <m/>
    <m/>
    <m/>
    <m/>
    <m/>
    <m/>
    <n v="7425"/>
    <n v="750"/>
    <d v="2021-02-22T00:00:00"/>
    <d v="2021-01-05T00:00:00"/>
    <s v="簡単決済"/>
    <s v="西原英樹"/>
    <n v="8175"/>
    <s v="2020/10"/>
    <s v="2021/1"/>
    <n v="93"/>
    <x v="2"/>
    <m/>
    <m/>
  </r>
  <r>
    <d v="2020-10-04T00:00:00"/>
    <s v="■ポールスミス トートバッグ バーガンディー 中古■□002315"/>
    <s v="済"/>
    <x v="11"/>
    <n v="1650"/>
    <n v="2"/>
    <n v="3"/>
    <n v="4800"/>
    <m/>
    <m/>
    <m/>
    <m/>
    <m/>
    <m/>
    <m/>
    <n v="5280"/>
    <n v="1300"/>
    <d v="2021-05-21T00:00:00"/>
    <d v="2021-04-15T00:00:00"/>
    <s v="簡単決済"/>
    <s v="青木里砂"/>
    <n v="6580"/>
    <s v="2020/10"/>
    <s v="2021/4"/>
    <n v="193"/>
    <x v="6"/>
    <m/>
    <m/>
  </r>
  <r>
    <d v="2020-10-05T00:00:00"/>
    <s v="■Fender MADE IN JAPAN HYBRID 60S STRATOCASTER カリフォルニアブルー CBL 使用頻度極少 ソフトケース付き 中古■□S002508"/>
    <s v="済"/>
    <x v="8"/>
    <m/>
    <n v="2"/>
    <n v="3"/>
    <n v="76500"/>
    <m/>
    <m/>
    <m/>
    <m/>
    <m/>
    <m/>
    <m/>
    <n v="88000"/>
    <n v="3410"/>
    <d v="2021-02-23T00:00:00"/>
    <d v="2021-02-23T00:00:00"/>
    <s v="銀行振込"/>
    <s v="PAVEYBRUCE"/>
    <n v="91410"/>
    <s v="2020/10"/>
    <s v="2021/2"/>
    <n v="141"/>
    <x v="2"/>
    <m/>
    <m/>
  </r>
  <r>
    <d v="2020-10-06T00:00:00"/>
    <s v="■中古美品 シチズン ウィッカ Wicca レディース ソーラーテック KP2-566-91 腕時計 電池交換不要■□002435 "/>
    <m/>
    <x v="11"/>
    <n v="7700"/>
    <n v="2"/>
    <n v="3"/>
    <n v="17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第4世代　iPad　Pro　12.9インチ　256GB　Wi-Fi　Silver 新品■□002482"/>
    <s v="済"/>
    <x v="1"/>
    <n v="100000"/>
    <n v="2"/>
    <n v="3"/>
    <n v="110000"/>
    <m/>
    <m/>
    <m/>
    <m/>
    <m/>
    <m/>
    <m/>
    <n v="106700"/>
    <n v="1050"/>
    <d v="2021-03-23T00:00:00"/>
    <d v="2021-02-22T00:00:00"/>
    <s v="簡単決済"/>
    <s v="阪井麗美"/>
    <n v="107750"/>
    <s v="2020/10"/>
    <s v="2021/2"/>
    <n v="139"/>
    <x v="4"/>
    <m/>
    <m/>
  </r>
  <r>
    <d v="2020-10-06T00:00:00"/>
    <s v="■TREK　トレック　OCLV　5500　CARBON　120　23-622(700×23C)　ロードバイク　黒　中古■□K002385"/>
    <s v="済"/>
    <x v="6"/>
    <n v="47000"/>
    <n v="3"/>
    <n v="2"/>
    <n v="70000"/>
    <m/>
    <m/>
    <m/>
    <m/>
    <m/>
    <m/>
    <m/>
    <n v="77000"/>
    <n v="16776"/>
    <d v="2021-04-21T00:00:00"/>
    <d v="2021-03-04T00:00:00"/>
    <s v="簡単決済"/>
    <s v="富永多呂"/>
    <n v="93776"/>
    <s v="2020/10"/>
    <s v="2021/3"/>
    <n v="149"/>
    <x v="6"/>
    <m/>
    <m/>
  </r>
  <r>
    <d v="2020-10-06T00:00:00"/>
    <s v="■トニーラマ ウエスタンブーツ サイズ9（26.5～27cm） パイソン 中古■□002303"/>
    <s v="店売り"/>
    <x v="11"/>
    <n v="2000"/>
    <n v="2"/>
    <n v="3"/>
    <n v="9000"/>
    <m/>
    <m/>
    <m/>
    <m/>
    <m/>
    <m/>
    <m/>
    <m/>
    <m/>
    <m/>
    <m/>
    <m/>
    <m/>
    <n v="0"/>
    <s v="2020/10"/>
    <s v=""/>
    <s v=""/>
    <x v="0"/>
    <m/>
    <m/>
  </r>
  <r>
    <d v="2020-10-06T00:00:00"/>
    <s v="■エジプト 猫 バステト 猫神 置物 インテリア 中古■□002450"/>
    <s v="店売り"/>
    <x v="7"/>
    <n v="500"/>
    <n v="2"/>
    <n v="3"/>
    <n v="3300"/>
    <m/>
    <m/>
    <m/>
    <m/>
    <m/>
    <m/>
    <m/>
    <m/>
    <m/>
    <m/>
    <m/>
    <m/>
    <m/>
    <n v="0"/>
    <s v="2020/10"/>
    <s v=""/>
    <s v=""/>
    <x v="0"/>
    <m/>
    <m/>
  </r>
  <r>
    <d v="2020-10-06T00:00:00"/>
    <s v="■Schott ショット 革ジャン レザージャケット フライトジャケット 中古■□002404"/>
    <s v="済"/>
    <x v="11"/>
    <n v="1000"/>
    <n v="2"/>
    <n v="3"/>
    <n v="10000"/>
    <m/>
    <m/>
    <m/>
    <m/>
    <m/>
    <m/>
    <m/>
    <n v="11000"/>
    <n v="1500"/>
    <d v="2021-07-19T00:00:00"/>
    <d v="2021-06-17T00:00:00"/>
    <s v="簡単決済"/>
    <s v="株式会社BESTJAPAN"/>
    <n v="12500"/>
    <s v="2020/10"/>
    <s v="2021/6"/>
    <n v="254"/>
    <x v="6"/>
    <m/>
    <m/>
  </r>
  <r>
    <d v="2020-10-09T00:00:00"/>
    <s v="■dyson　V6　cord-free　pro　ダイソン　コードレスクリーナー　SV07　フューシャ(赤紫色)　中古■□002507"/>
    <m/>
    <x v="1"/>
    <n v="8000"/>
    <n v="3"/>
    <n v="2"/>
    <n v="15000"/>
    <m/>
    <m/>
    <m/>
    <m/>
    <m/>
    <m/>
    <m/>
    <m/>
    <m/>
    <m/>
    <m/>
    <m/>
    <m/>
    <n v="0"/>
    <s v="2020/10"/>
    <s v=""/>
    <s v=""/>
    <x v="0"/>
    <m/>
    <m/>
  </r>
  <r>
    <d v="2020-10-09T00:00:00"/>
    <s v="■ベース＋アンプセット　Bacchus　ベース　BJB-1R　SOB　アンプ　BBA-10　使用頻度極少　中古■□S002504"/>
    <m/>
    <x v="8"/>
    <n v="4000"/>
    <n v="2"/>
    <n v="3"/>
    <n v="12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TERUMO　テルモ　血圧計　てくび式　ES-T100ZZ　美品■□002421"/>
    <s v="店売り"/>
    <x v="13"/>
    <m/>
    <n v="3"/>
    <n v="2"/>
    <n v="2300"/>
    <m/>
    <m/>
    <m/>
    <m/>
    <m/>
    <m/>
    <m/>
    <m/>
    <m/>
    <m/>
    <m/>
    <m/>
    <m/>
    <n v="0"/>
    <s v="2020/10"/>
    <s v=""/>
    <s v=""/>
    <x v="0"/>
    <m/>
    <m/>
  </r>
  <r>
    <d v="2020-10-10T00:00:00"/>
    <s v="■現状品 マキタ 電池5型 インパクトレンチ 6902D 中古■□002368"/>
    <m/>
    <x v="0"/>
    <m/>
    <n v="3"/>
    <n v="2"/>
    <n v="3000"/>
    <m/>
    <m/>
    <m/>
    <m/>
    <m/>
    <m/>
    <m/>
    <m/>
    <m/>
    <m/>
    <m/>
    <m/>
    <m/>
    <n v="0"/>
    <s v="2020/10"/>
    <s v=""/>
    <s v=""/>
    <x v="0"/>
    <m/>
    <m/>
  </r>
  <r>
    <d v="2020-10-10T00:00:00"/>
    <s v="■ドクターエア 3DスーパーブレードS マット付き SB-002 / リモコン・USBメモリ・取説欠品 中古■□002506"/>
    <s v="済"/>
    <x v="13"/>
    <n v="6600"/>
    <n v="2"/>
    <n v="3"/>
    <n v="17500"/>
    <m/>
    <m/>
    <m/>
    <m/>
    <m/>
    <m/>
    <m/>
    <n v="16500"/>
    <n v="2970"/>
    <d v="2021-02-22T00:00:00"/>
    <d v="2021-01-29T00:00:00"/>
    <s v="簡単決済"/>
    <s v="城山恵二"/>
    <n v="19470"/>
    <s v="2020/10"/>
    <s v="2021/1"/>
    <n v="111"/>
    <x v="5"/>
    <m/>
    <m/>
  </r>
  <r>
    <d v="2020-10-10T00:00:00"/>
    <s v="■中古美品 ナイキ 27cm M2K テクノ AO3108-005 黒×白 ウィメンズモデル■□002418"/>
    <s v="店売り"/>
    <x v="11"/>
    <n v="2000"/>
    <n v="2"/>
    <n v="3"/>
    <n v="5500"/>
    <m/>
    <m/>
    <m/>
    <m/>
    <m/>
    <m/>
    <m/>
    <m/>
    <m/>
    <m/>
    <m/>
    <m/>
    <m/>
    <n v="0"/>
    <s v="2020/10"/>
    <s v=""/>
    <s v=""/>
    <x v="0"/>
    <m/>
    <m/>
  </r>
  <r>
    <d v="2020-10-10T00:00:00"/>
    <s v="■PUMA 26.5cm RS-X TOYS ランニングシューズ 369449-01 中古美品■□002171"/>
    <s v="店売り"/>
    <x v="11"/>
    <n v="1500"/>
    <n v="2"/>
    <n v="3"/>
    <n v="4700"/>
    <m/>
    <m/>
    <m/>
    <m/>
    <m/>
    <m/>
    <m/>
    <m/>
    <m/>
    <m/>
    <m/>
    <m/>
    <m/>
    <n v="0"/>
    <s v="2020/10"/>
    <s v=""/>
    <s v=""/>
    <x v="0"/>
    <m/>
    <m/>
  </r>
  <r>
    <d v="2020-10-11T00:00:00"/>
    <s v="■超ロングインパクトソケットセット　TOP トップ工業　差込角12.7mm　薄肉タイプ　中古■□002467"/>
    <s v="済"/>
    <x v="0"/>
    <n v="3500"/>
    <n v="2"/>
    <n v="3"/>
    <n v="8000"/>
    <m/>
    <m/>
    <m/>
    <m/>
    <m/>
    <m/>
    <m/>
    <n v="8800"/>
    <n v="750"/>
    <d v="2021-02-22T00:00:00"/>
    <d v="2021-01-17T00:00:00"/>
    <s v="簡単決済"/>
    <s v="中塚瑞貴"/>
    <n v="9550"/>
    <s v="2020/10"/>
    <s v="2021/1"/>
    <n v="98"/>
    <x v="1"/>
    <m/>
    <m/>
  </r>
  <r>
    <d v="2020-10-13T00:00:00"/>
    <s v="■ミニカー　ダイキャスト製　NISSAN　日産　シーマ　1/30　グリーン系　中古■□002462"/>
    <m/>
    <x v="2"/>
    <n v="880"/>
    <n v="3"/>
    <n v="2"/>
    <n v="4000"/>
    <m/>
    <m/>
    <m/>
    <m/>
    <m/>
    <m/>
    <m/>
    <m/>
    <m/>
    <m/>
    <m/>
    <m/>
    <m/>
    <n v="0"/>
    <s v="2020/10"/>
    <s v=""/>
    <s v=""/>
    <x v="0"/>
    <m/>
    <m/>
  </r>
  <r>
    <d v="2020-10-16T00:00:00"/>
    <s v="■現状品　キャンピングガス　1097DC　ツインバーナー/トースター付き　LPガス用　屋外専用　中古■□002426"/>
    <s v="済"/>
    <x v="6"/>
    <n v="2200"/>
    <n v="3"/>
    <n v="2"/>
    <n v="4800"/>
    <m/>
    <m/>
    <m/>
    <m/>
    <m/>
    <m/>
    <m/>
    <n v="5280"/>
    <n v="1300"/>
    <d v="2021-06-23T00:00:00"/>
    <d v="2021-05-04T00:00:00"/>
    <s v="簡単決済"/>
    <s v="オフィスレジェンド"/>
    <n v="6580"/>
    <s v="2020/10"/>
    <s v="2021/5"/>
    <n v="200"/>
    <x v="2"/>
    <m/>
    <m/>
  </r>
  <r>
    <d v="2020-10-15T00:00:00"/>
    <s v="■CHANEL シャネル ハンガー 2本セット 中古■□002365"/>
    <m/>
    <x v="3"/>
    <m/>
    <m/>
    <m/>
    <n v="2500"/>
    <m/>
    <m/>
    <m/>
    <m/>
    <m/>
    <m/>
    <m/>
    <m/>
    <m/>
    <m/>
    <m/>
    <m/>
    <m/>
    <n v="0"/>
    <s v="2020/10"/>
    <s v=""/>
    <s v=""/>
    <x v="0"/>
    <m/>
    <m/>
  </r>
  <r>
    <d v="2020-10-15T00:00:00"/>
    <s v="■CHANEL ベゼル J12 H0970用 ケース 空箱 コマなど シャネル 中古■□002483"/>
    <s v="済"/>
    <x v="3"/>
    <n v="3000"/>
    <n v="2"/>
    <n v="3"/>
    <n v="16000"/>
    <m/>
    <m/>
    <m/>
    <m/>
    <m/>
    <m/>
    <m/>
    <n v="17600"/>
    <n v="1050"/>
    <d v="2021-02-22T00:00:00"/>
    <d v="2021-01-05T00:00:00"/>
    <s v="簡単決済"/>
    <s v="大阪バイイー"/>
    <n v="18650"/>
    <s v="2020/10"/>
    <s v="2021/1"/>
    <n v="82"/>
    <x v="2"/>
    <m/>
    <m/>
  </r>
  <r>
    <d v="2020-10-16T00:00:00"/>
    <s v="■未使用開封品 日産 CIMA シーマ 1/30 ミニカー ダイキャスト製 パープル系■□002477"/>
    <m/>
    <x v="2"/>
    <n v="66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Louis Vuitton ジッピーウォレット ダミエ・アズール N60019 ルイヴィトン 中古■□002478"/>
    <m/>
    <x v="3"/>
    <n v="7000"/>
    <n v="2"/>
    <n v="3"/>
    <n v="15000"/>
    <m/>
    <m/>
    <m/>
    <m/>
    <m/>
    <m/>
    <m/>
    <m/>
    <m/>
    <m/>
    <m/>
    <m/>
    <m/>
    <n v="0"/>
    <s v="2020/10"/>
    <s v=""/>
    <s v=""/>
    <x v="0"/>
    <m/>
    <m/>
  </r>
  <r>
    <d v="2020-10-17T00:00:00"/>
    <s v="■4段チェスト ホワイト たんす 中古■□K002329"/>
    <m/>
    <x v="4"/>
    <n v="1250"/>
    <n v="2"/>
    <n v="3"/>
    <n v="5600"/>
    <m/>
    <m/>
    <m/>
    <m/>
    <m/>
    <m/>
    <m/>
    <m/>
    <m/>
    <m/>
    <m/>
    <m/>
    <m/>
    <n v="0"/>
    <s v="2020/10"/>
    <s v=""/>
    <s v=""/>
    <x v="0"/>
    <m/>
    <m/>
  </r>
  <r>
    <d v="2020-10-18T00:00:00"/>
    <s v="■パター　オデッセイ　ホワイトホットプロ　ロッシー　34インチ　ODYSSEY　WHITE　HOT　PRO　ROSSIE　中古■□002287"/>
    <s v="済"/>
    <x v="6"/>
    <n v="4400"/>
    <n v="2"/>
    <n v="3"/>
    <n v="10000"/>
    <m/>
    <m/>
    <m/>
    <m/>
    <m/>
    <m/>
    <m/>
    <n v="11000"/>
    <n v="1500"/>
    <d v="2021-04-21T00:00:00"/>
    <d v="2021-03-22T00:00:00"/>
    <s v="簡単決済"/>
    <s v="下林山誠"/>
    <n v="12500"/>
    <s v="2020/10"/>
    <s v="2021/3"/>
    <n v="155"/>
    <x v="4"/>
    <m/>
    <m/>
  </r>
  <r>
    <d v="2020-10-18T00:00:00"/>
    <s v="■未使用　Vivienne　Westwood　ヴィヴィアンウエストウッド　二つ折り財布　ピンク■□002431"/>
    <m/>
    <x v="3"/>
    <n v="7000"/>
    <n v="3"/>
    <n v="2"/>
    <n v="11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　アースハイテスタ　日置電機　3151　アナログ　バッテリチェックのみ■□002476"/>
    <m/>
    <x v="0"/>
    <n v="1000"/>
    <n v="2"/>
    <n v="3"/>
    <n v="9500"/>
    <m/>
    <m/>
    <m/>
    <m/>
    <m/>
    <m/>
    <m/>
    <m/>
    <m/>
    <m/>
    <m/>
    <m/>
    <m/>
    <n v="0"/>
    <s v="2020/10"/>
    <s v=""/>
    <s v=""/>
    <x v="0"/>
    <m/>
    <m/>
  </r>
  <r>
    <d v="2020-10-19T00:00:00"/>
    <s v=" ■ジャンク　マイクロハイコーダ　日置電機　8202-11　クランプオンプローブ　9131　電圧のレコードのみ確認■□002357"/>
    <m/>
    <x v="0"/>
    <n v="1000"/>
    <n v="2"/>
    <n v="3"/>
    <n v="100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ロータリー式圧着機 西田製作所 NC-150DR 油圧式圧着工具 ハンドプレス■□002509"/>
    <m/>
    <x v="0"/>
    <n v="500"/>
    <n v="2"/>
    <n v="3"/>
    <n v="8800"/>
    <m/>
    <m/>
    <m/>
    <m/>
    <m/>
    <m/>
    <m/>
    <m/>
    <m/>
    <m/>
    <m/>
    <m/>
    <m/>
    <n v="0"/>
    <s v="2020/10"/>
    <s v=""/>
    <s v=""/>
    <x v="0"/>
    <m/>
    <m/>
  </r>
  <r>
    <d v="2020-10-19T00:00:00"/>
    <s v="■ジャンク 泉精機 手動油圧式工具15号 圧着機■□002454"/>
    <s v="済"/>
    <x v="0"/>
    <n v="2000"/>
    <n v="2"/>
    <n v="3"/>
    <n v="10000"/>
    <m/>
    <m/>
    <m/>
    <m/>
    <m/>
    <m/>
    <m/>
    <n v="11000"/>
    <n v="1300"/>
    <d v="2021-02-22T00:00:00"/>
    <d v="2021-01-14T00:00:00"/>
    <s v="簡単決済"/>
    <s v="河口利幸"/>
    <n v="12300"/>
    <s v="2020/10"/>
    <s v="2021/1"/>
    <n v="87"/>
    <x v="6"/>
    <m/>
    <m/>
  </r>
  <r>
    <d v="2020-10-19T00:00:00"/>
    <s v="■ジャンク IZUMI 充電油圧式多機能工具 REC-150EM1 圧着工具■□002387"/>
    <s v="済"/>
    <x v="0"/>
    <n v="3000"/>
    <n v="2"/>
    <n v="3"/>
    <n v="38000"/>
    <m/>
    <m/>
    <m/>
    <m/>
    <m/>
    <m/>
    <m/>
    <n v="41800"/>
    <n v="1500"/>
    <d v="2021-03-23T00:00:00"/>
    <d v="2021-02-07T00:00:00"/>
    <s v="簡単決済"/>
    <s v="藤田航"/>
    <n v="43300"/>
    <s v="2020/10"/>
    <s v="2021/2"/>
    <n v="111"/>
    <x v="1"/>
    <m/>
    <m/>
  </r>
  <r>
    <d v="2020-10-20T00:00:00"/>
    <s v="■ラジコンカー フォーミュラタイプ F-1 1/4スケール 大型　中古■□S002324"/>
    <m/>
    <x v="2"/>
    <n v="10000"/>
    <n v="2"/>
    <n v="3"/>
    <n v="32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日立工機 335mm ブレーキ付丸のこ C13B 中古■□002251"/>
    <m/>
    <x v="0"/>
    <n v="1800"/>
    <n v="2"/>
    <n v="3"/>
    <n v="5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使用 AZUL by moussy 中綿コート サイズS ビッグシルエットコート 2509AW30-3413 レディース■□002479"/>
    <m/>
    <x v="11"/>
    <n v="110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0T00:00:00"/>
    <s v="■未開封 ワンピース ONE PIECE 一番くじ ヒストリー オブ エース 旅立ちエースフィギュア 対象年齢8歳以上■□002294"/>
    <s v="済"/>
    <x v="2"/>
    <m/>
    <n v="3"/>
    <n v="2"/>
    <n v="1700"/>
    <m/>
    <m/>
    <m/>
    <m/>
    <m/>
    <m/>
    <m/>
    <n v="1870"/>
    <n v="1050"/>
    <d v="2021-07-19T00:00:00"/>
    <d v="2021-07-01T00:00:00"/>
    <s v="簡単決済"/>
    <s v="ゴーゴー商事"/>
    <n v="2920"/>
    <s v="2020/10"/>
    <s v="2021/7"/>
    <n v="254"/>
    <x v="6"/>
    <m/>
    <m/>
  </r>
  <r>
    <d v="2020-10-20T00:00:00"/>
    <s v="■未開封　一番くじ　STRONG　WORLD　ストロングワールド　ワンピースフィルム　ロビン　G賞　組立式■□002290_x000a_"/>
    <m/>
    <x v="2"/>
    <m/>
    <n v="3"/>
    <n v="2"/>
    <n v="1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BURBERRY BLACK LABEL バングル ブレスレット シルバー 925 バーバリー ブラック レーベル■□002362"/>
    <m/>
    <x v="3"/>
    <n v="5000"/>
    <n v="2"/>
    <n v="3"/>
    <n v="130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開封 一番くじ ジョジョの奇妙な冒険 第三部 スターダストクルセイダース WHITE SIDE 空条承太郎 A賞 対象年齢10歳以上■□002396"/>
    <m/>
    <x v="2"/>
    <m/>
    <n v="3"/>
    <n v="2"/>
    <n v="3500"/>
    <m/>
    <m/>
    <m/>
    <m/>
    <m/>
    <m/>
    <m/>
    <m/>
    <m/>
    <m/>
    <m/>
    <m/>
    <m/>
    <n v="0"/>
    <s v="2020/10"/>
    <s v=""/>
    <s v=""/>
    <x v="0"/>
    <m/>
    <m/>
  </r>
  <r>
    <d v="2020-10-23T00:00:00"/>
    <s v="■Nintendo　SWITCH　任天堂スイッチ　バッテリー拡張版　HAD-S-KABAA　ネオンブルー・ネオンレッド　美品■□002547"/>
    <s v="取り下げ"/>
    <x v="2"/>
    <n v="27000"/>
    <n v="3"/>
    <n v="2"/>
    <n v="33000"/>
    <m/>
    <m/>
    <m/>
    <m/>
    <m/>
    <m/>
    <m/>
    <m/>
    <m/>
    <m/>
    <m/>
    <m/>
    <m/>
    <n v="0"/>
    <s v="2020/10"/>
    <s v=""/>
    <s v=""/>
    <x v="0"/>
    <m/>
    <m/>
  </r>
  <r>
    <d v="2020-10-24T00:00:00"/>
    <s v="■アガツマ　ディズニー　キャラクター　ファンタジー　サッカー　ゲーム　対象年齢3歳以上　保管品　中古■□002451_x000a_"/>
    <s v="店売り"/>
    <x v="2"/>
    <m/>
    <n v="3"/>
    <n v="2"/>
    <n v="6345"/>
    <m/>
    <m/>
    <m/>
    <m/>
    <m/>
    <m/>
    <m/>
    <m/>
    <m/>
    <m/>
    <m/>
    <m/>
    <m/>
    <n v="0"/>
    <s v="2020/10"/>
    <s v=""/>
    <s v=""/>
    <x v="0"/>
    <m/>
    <m/>
  </r>
  <r>
    <d v="2020-10-24T00:00:00"/>
    <s v="■ROYAL　COPENHAGEN　ロイヤルコペンハーゲン　トートバッグ　ポーチ着脱式付き　カーキ　中古■□002297"/>
    <s v="店売り"/>
    <x v="3"/>
    <n v="1100"/>
    <n v="3"/>
    <n v="2"/>
    <n v="3800"/>
    <m/>
    <m/>
    <m/>
    <m/>
    <m/>
    <m/>
    <m/>
    <m/>
    <m/>
    <m/>
    <m/>
    <m/>
    <m/>
    <n v="0"/>
    <s v="2020/10"/>
    <s v=""/>
    <s v=""/>
    <x v="0"/>
    <m/>
    <m/>
  </r>
  <r>
    <d v="2020-10-23T00:00:00"/>
    <s v="■未使用 GeeMo コードレス掃除機 E3■□002455"/>
    <s v="店売り"/>
    <x v="1"/>
    <n v="4000"/>
    <n v="2"/>
    <n v="3"/>
    <n v="7000"/>
    <m/>
    <m/>
    <m/>
    <m/>
    <m/>
    <m/>
    <m/>
    <m/>
    <m/>
    <m/>
    <m/>
    <m/>
    <m/>
    <n v="0"/>
    <s v="2020/10"/>
    <s v=""/>
    <s v=""/>
    <x v="0"/>
    <m/>
    <m/>
  </r>
  <r>
    <d v="2020-10-25T00:00:00"/>
    <s v="■MAMMUT　マムート　バケットハット　1191-00620　ブラック　Mサイズ　中古■□002597"/>
    <s v="済"/>
    <x v="11"/>
    <n v="1000"/>
    <n v="3"/>
    <n v="2"/>
    <n v="2800"/>
    <m/>
    <m/>
    <m/>
    <m/>
    <m/>
    <m/>
    <m/>
    <n v="3080"/>
    <n v="1050"/>
    <d v="2021-03-23T00:00:00"/>
    <d v="2021-02-14T00:00:00"/>
    <s v="簡単決済"/>
    <s v="勝俣明彦"/>
    <n v="4130"/>
    <s v="2020/10"/>
    <s v="2021/2"/>
    <n v="112"/>
    <x v="1"/>
    <m/>
    <m/>
  </r>
  <r>
    <d v="2020-10-25T00:00:00"/>
    <s v="■COACH シグネチャー アカデミー A1944 73667 キャンバス トートバッグ 中古■□002430"/>
    <m/>
    <x v="3"/>
    <n v="13200"/>
    <n v="2"/>
    <n v="3"/>
    <n v="23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白系■□002542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青黒系■□002599"/>
    <s v="店売り"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ブラック系■□00255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レッド系■□002543"/>
    <m/>
    <x v="2"/>
    <n v="550"/>
    <n v="2"/>
    <n v="3"/>
    <n v="4000"/>
    <m/>
    <m/>
    <m/>
    <m/>
    <m/>
    <m/>
    <m/>
    <m/>
    <m/>
    <m/>
    <m/>
    <m/>
    <m/>
    <n v="0"/>
    <s v="2020/10"/>
    <s v=""/>
    <s v=""/>
    <x v="0"/>
    <m/>
    <m/>
  </r>
  <r>
    <d v="2020-10-26T00:00:00"/>
    <s v="■ミニカー 日産 シーマ 1/30 ダイキャスト製 YONEZAWA ホワイト系■□002554"/>
    <s v="済"/>
    <x v="2"/>
    <n v="550"/>
    <n v="2"/>
    <n v="3"/>
    <n v="4000"/>
    <m/>
    <m/>
    <m/>
    <m/>
    <m/>
    <m/>
    <m/>
    <n v="4400"/>
    <n v="750"/>
    <d v="2021-02-22T00:00:00"/>
    <d v="2021-01-05T00:00:00"/>
    <s v="簡単決済"/>
    <s v="石塚英行"/>
    <n v="5150"/>
    <s v="2020/10"/>
    <s v="2021/1"/>
    <n v="71"/>
    <x v="2"/>
    <m/>
    <m/>
  </r>
  <r>
    <d v="2020-10-27T00:00:00"/>
    <s v="■ほぼ未使用 限定生産 Fender USA FSR American Standard Lipstick Stratocaster シェルピンク ハードケース付き■□003445"/>
    <s v="済"/>
    <x v="8"/>
    <n v="50000"/>
    <n v="2"/>
    <n v="3"/>
    <n v="140000"/>
    <n v="125000"/>
    <n v="110000"/>
    <m/>
    <m/>
    <m/>
    <m/>
    <m/>
    <n v="110000"/>
    <n v="2970"/>
    <d v="2021-04-21T00:00:00"/>
    <d v="2021-03-03T00:00:00"/>
    <s v="簡単決済"/>
    <s v="南川和也"/>
    <n v="112970"/>
    <s v="2020/10"/>
    <s v="2021/3"/>
    <n v="127"/>
    <x v="3"/>
    <m/>
    <m/>
  </r>
  <r>
    <d v="2020-10-27T00:00:00"/>
    <s v="■未使用未開封 奥田民生×Lee イージーストームライダー サイズM■□002617"/>
    <s v="済"/>
    <x v="11"/>
    <n v="11000"/>
    <n v="2"/>
    <n v="3"/>
    <n v="21000"/>
    <m/>
    <m/>
    <m/>
    <m/>
    <m/>
    <m/>
    <m/>
    <n v="23100"/>
    <n v="1500"/>
    <d v="2021-01-21T00:00:00"/>
    <d v="2021-01-09T00:00:00"/>
    <s v="簡単決済"/>
    <s v="大湊洋平"/>
    <n v="24600"/>
    <s v="2020/10"/>
    <s v="2021/1"/>
    <n v="74"/>
    <x v="7"/>
    <m/>
    <m/>
  </r>
  <r>
    <d v="2020-10-27T00:00:00"/>
    <s v="■Gibson USA SG クラシックホワイト ハードケース付き 中古■□002622"/>
    <s v="店売り"/>
    <x v="8"/>
    <n v="45000"/>
    <n v="0"/>
    <n v="3"/>
    <n v="110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DeLonghi　デロンギ　アクティブ　電気ケルト　KBLA1200J-BK■□002618"/>
    <s v="店売り"/>
    <x v="1"/>
    <n v="880"/>
    <n v="3"/>
    <n v="2"/>
    <n v="311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カップ　6客　小花　中古■□002373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RC　深皿　小花　中古■□002313"/>
    <m/>
    <x v="7"/>
    <m/>
    <n v="2"/>
    <n v="3"/>
    <n v="2300"/>
    <m/>
    <m/>
    <m/>
    <m/>
    <m/>
    <m/>
    <m/>
    <m/>
    <m/>
    <m/>
    <m/>
    <m/>
    <m/>
    <n v="0"/>
    <s v="2020/10"/>
    <s v=""/>
    <s v=""/>
    <x v="0"/>
    <m/>
    <m/>
  </r>
  <r>
    <d v="2020-10-28T00:00:00"/>
    <s v="■ノリタケ　ニットーロイヤル　アイボリー　RC　大皿　プレート　小花　中古■□002531"/>
    <m/>
    <x v="7"/>
    <m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28T00:00:00"/>
    <s v="■未使用　SWAROVSKI　SLAK　スワロフスキー　スレーク　2重巻き　ユニセックス　ブレスレッド　5142963■□002499"/>
    <m/>
    <x v="3"/>
    <m/>
    <n v="3"/>
    <n v="2"/>
    <n v="4980"/>
    <m/>
    <m/>
    <m/>
    <m/>
    <m/>
    <m/>
    <m/>
    <m/>
    <m/>
    <m/>
    <m/>
    <m/>
    <m/>
    <n v="0"/>
    <s v="2020/10"/>
    <s v=""/>
    <s v=""/>
    <x v="0"/>
    <m/>
    <m/>
  </r>
  <r>
    <d v="2020-10-29T00:00:00"/>
    <s v="■COACH　コーチ　トートバッグ　ショルダーバッグ　F15147　ギャラリーレザー　ブラック×シルバー　中古■□002534"/>
    <m/>
    <x v="3"/>
    <n v="1000"/>
    <n v="3"/>
    <n v="2"/>
    <n v="4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バンダイ　ヤマトタケル　ソフビ　ウツノイクサガミ　中古■□002610"/>
    <s v="済"/>
    <x v="2"/>
    <m/>
    <n v="2"/>
    <n v="3"/>
    <n v="5000"/>
    <m/>
    <m/>
    <m/>
    <m/>
    <m/>
    <m/>
    <m/>
    <n v="5500"/>
    <n v="1050"/>
    <d v="2021-06-23T00:00:00"/>
    <d v="2021-05-26T00:00:00"/>
    <s v="簡単決済"/>
    <s v="日野バイイー   "/>
    <n v="6550"/>
    <s v="2020/10"/>
    <s v="2021/5"/>
    <n v="208"/>
    <x v="3"/>
    <m/>
    <m/>
  </r>
  <r>
    <d v="2020-10-30T00:00:00"/>
    <s v="■未使用品　レッドバロン　メタルファイトセット　5体　バンダイ■□002584"/>
    <s v="済"/>
    <x v="2"/>
    <n v="800"/>
    <n v="2"/>
    <n v="3"/>
    <n v="8300"/>
    <m/>
    <m/>
    <m/>
    <m/>
    <m/>
    <m/>
    <m/>
    <n v="9130"/>
    <n v="1050"/>
    <d v="2021-05-21T00:00:00"/>
    <d v="2021-04-22T00:00:00"/>
    <s v="簡単決済"/>
    <s v="NAUMOVAEMADA"/>
    <n v="10180"/>
    <s v="2020/10"/>
    <s v="2021/4"/>
    <n v="174"/>
    <x v="6"/>
    <m/>
    <m/>
  </r>
  <r>
    <d v="2020-10-31T00:00:00"/>
    <s v="■SONY ソニー アクティブサブウーファー SA-WX90 中古■□002570_x000a_"/>
    <s v="済"/>
    <x v="1"/>
    <n v="10000"/>
    <n v="3"/>
    <n v="2"/>
    <n v="19800"/>
    <m/>
    <m/>
    <m/>
    <m/>
    <m/>
    <m/>
    <m/>
    <n v="21780"/>
    <n v="0"/>
    <d v="2021-03-23T00:00:00"/>
    <d v="2021-02-18T00:00:00"/>
    <s v="簡単決済"/>
    <s v="HERUNIGROHO"/>
    <n v="21780"/>
    <s v="2020/10"/>
    <s v="2021/2"/>
    <n v="110"/>
    <x v="6"/>
    <m/>
    <m/>
  </r>
  <r>
    <d v="2020-10-30T00:00:00"/>
    <s v="■Noritake ノリタケ カップ&amp;ソーサー 4客 花柄 ブルー 中古■□002474"/>
    <s v="店売り"/>
    <x v="7"/>
    <n v="1100"/>
    <n v="2"/>
    <n v="3"/>
    <n v="2500"/>
    <m/>
    <m/>
    <m/>
    <m/>
    <m/>
    <m/>
    <m/>
    <m/>
    <m/>
    <m/>
    <m/>
    <m/>
    <m/>
    <n v="0"/>
    <s v="2020/10"/>
    <s v=""/>
    <s v=""/>
    <x v="0"/>
    <m/>
    <m/>
  </r>
  <r>
    <d v="2020-10-30T00:00:00"/>
    <s v="■CHANEL チョコバー トートバッグ ブラウン シャネル 中古■□002530"/>
    <s v="店売り"/>
    <x v="3"/>
    <n v="10000"/>
    <n v="2"/>
    <n v="3"/>
    <n v="27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　あかね色に染まる坂　ぽーたぶる　限定版　PSP■□002367"/>
    <m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03 LIVE-GYM BIG MACHINE■□002498"/>
    <s v="済"/>
    <x v="2"/>
    <n v="1500"/>
    <n v="2"/>
    <n v="3"/>
    <n v="3000"/>
    <m/>
    <m/>
    <m/>
    <m/>
    <m/>
    <m/>
    <m/>
    <n v="3300"/>
    <n v="750"/>
    <d v="2021-03-23T00:00:00"/>
    <d v="2021-02-14T00:00:00"/>
    <s v="簡単決済"/>
    <s v="稲場卓也"/>
    <n v="4050"/>
    <s v="2020/10"/>
    <s v="2021/2"/>
    <n v="106"/>
    <x v="1"/>
    <m/>
    <m/>
  </r>
  <r>
    <d v="2020-10-31T00:00:00"/>
    <s v="■未使用 B'z ツアートラック 30TH YEAR EXHIBITION 2006 LIVE-GYM MONSTER'S GARAGE■□002526"/>
    <s v="済"/>
    <x v="2"/>
    <n v="1500"/>
    <n v="2"/>
    <n v="3"/>
    <n v="3000"/>
    <m/>
    <m/>
    <m/>
    <m/>
    <m/>
    <m/>
    <m/>
    <n v="3300"/>
    <n v="750"/>
    <d v="2021-02-22T00:00:00"/>
    <d v="2021-01-11T00:00:00"/>
    <s v="簡単決済"/>
    <s v="福井彩子"/>
    <n v="4050"/>
    <s v="2020/10"/>
    <s v="2021/1"/>
    <n v="72"/>
    <x v="4"/>
    <m/>
    <m/>
  </r>
  <r>
    <d v="2020-10-31T00:00:00"/>
    <s v="■未使用 B'z ツアートラック 30TH YEAR EXHIBITION 2008 LIVE-GYM GLORY DAYS■□002523"/>
    <s v="済"/>
    <x v="2"/>
    <n v="1500"/>
    <n v="2"/>
    <n v="3"/>
    <n v="3000"/>
    <m/>
    <m/>
    <m/>
    <m/>
    <m/>
    <m/>
    <m/>
    <n v="3300"/>
    <n v="750"/>
    <d v="2021-06-23T00:00:00"/>
    <d v="2021-05-01T00:00:00"/>
    <s v="簡単決済"/>
    <s v="松本隆宏"/>
    <n v="4050"/>
    <s v="2020/10"/>
    <s v="2021/5"/>
    <n v="182"/>
    <x v="7"/>
    <m/>
    <m/>
  </r>
  <r>
    <d v="2020-10-31T00:00:00"/>
    <s v="■未使用 B'z ツアートラック 30TH YEAR EXHIBITION 2008 LIVE-GYM ACTION■□002582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使用 B'z ツアートラック 30TH YEAR EXHIBITION 2010 LIVE-GYM Ain't No Magic■□002374"/>
    <m/>
    <x v="2"/>
    <n v="1500"/>
    <n v="2"/>
    <n v="3"/>
    <n v="3000"/>
    <m/>
    <m/>
    <m/>
    <m/>
    <m/>
    <m/>
    <m/>
    <m/>
    <m/>
    <m/>
    <m/>
    <m/>
    <m/>
    <n v="0"/>
    <s v="2020/10"/>
    <s v=""/>
    <s v=""/>
    <x v="0"/>
    <m/>
    <m/>
  </r>
  <r>
    <d v="2020-10-31T00:00:00"/>
    <s v="■未開封品 PSP 初回限定版 真・恋姫†夢想～乙女繚乱☆三国志演義～魏編■□002414"/>
    <s v="店売り"/>
    <x v="2"/>
    <n v="110"/>
    <n v="2"/>
    <n v="3"/>
    <n v="3200"/>
    <m/>
    <m/>
    <m/>
    <m/>
    <m/>
    <m/>
    <m/>
    <m/>
    <m/>
    <m/>
    <m/>
    <m/>
    <m/>
    <n v="0"/>
    <s v="2020/10"/>
    <s v=""/>
    <s v=""/>
    <x v="0"/>
    <m/>
    <m/>
  </r>
  <r>
    <d v="2020-10-31T00:00:00"/>
    <s v="■ファイヤーキング シリアルボウル BCコミック 恐竜 中古■□002079"/>
    <m/>
    <x v="12"/>
    <n v="330"/>
    <n v="2"/>
    <n v="3"/>
    <n v="1800"/>
    <m/>
    <m/>
    <m/>
    <m/>
    <m/>
    <m/>
    <m/>
    <m/>
    <m/>
    <m/>
    <m/>
    <m/>
    <m/>
    <n v="0"/>
    <s v="2020/10"/>
    <s v=""/>
    <s v=""/>
    <x v="0"/>
    <m/>
    <m/>
  </r>
  <r>
    <d v="2020-11-01T00:00:00"/>
    <s v="■ジャンク　ばら釘打　AG090　エアーツール　動作未確認■□002311"/>
    <s v="済"/>
    <x v="0"/>
    <n v="4000"/>
    <n v="2"/>
    <n v="3"/>
    <n v="7000"/>
    <m/>
    <m/>
    <m/>
    <m/>
    <m/>
    <m/>
    <m/>
    <n v="7700"/>
    <n v="1300"/>
    <d v="2021-03-23T00:00:00"/>
    <d v="2021-02-07T00:00:00"/>
    <s v="簡単決済"/>
    <s v="難波一男"/>
    <n v="9000"/>
    <s v="2020/11"/>
    <s v="2021/2"/>
    <n v="98"/>
    <x v="1"/>
    <m/>
    <m/>
  </r>
  <r>
    <d v="2020-11-01T00:00:00"/>
    <s v="■エア釘打ち　MAX　CN-450S　常圧コイルネイラ　マックス　中古■□002193"/>
    <s v="店売り"/>
    <x v="0"/>
    <n v="5400"/>
    <n v="2"/>
    <n v="3"/>
    <n v="12000"/>
    <m/>
    <m/>
    <m/>
    <m/>
    <m/>
    <m/>
    <m/>
    <m/>
    <m/>
    <m/>
    <m/>
    <m/>
    <m/>
    <n v="0"/>
    <s v="2020/11"/>
    <s v=""/>
    <s v=""/>
    <x v="0"/>
    <m/>
    <m/>
  </r>
  <r>
    <d v="2020-11-01T00:00:00"/>
    <s v="■エア釘打ち　コイルネイラ　MAX　CN-510B　中古■□002631"/>
    <m/>
    <x v="0"/>
    <n v="770"/>
    <n v="2"/>
    <n v="3"/>
    <n v="4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セイコー　5　ファイブ　オートマチック　デイデイト　自動巻き　7S26-3040中古■□002521"/>
    <m/>
    <x v="3"/>
    <n v="20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カシオ　G-SHOCK　GA-400　ブラック　中古■□002600"/>
    <s v="店売り"/>
    <x v="3"/>
    <n v="13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コードレス　ガス式釘打　トラックファースト　TF-1100JQ　ショートマガジン■□002537"/>
    <m/>
    <x v="0"/>
    <n v="20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2T00:00:00"/>
    <s v="■ジャンク　高圧釘打機　MAX　HN-50　コイルネイラ　動作未確認■□002406"/>
    <m/>
    <x v="0"/>
    <n v="182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使用 Stola ストラ ファーバッグ ハンド＆ショルダー 黒■□002533"/>
    <m/>
    <x v="11"/>
    <m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未開封品　鬼滅の刃　フィギア　一番くじ　ラストワン賞　冨岡義勇　BANDAI■□002527"/>
    <m/>
    <x v="2"/>
    <n v="1100"/>
    <n v="2"/>
    <n v="3"/>
    <n v="4200"/>
    <m/>
    <m/>
    <m/>
    <m/>
    <m/>
    <m/>
    <m/>
    <m/>
    <m/>
    <m/>
    <m/>
    <m/>
    <m/>
    <n v="0"/>
    <s v="2020/11"/>
    <s v=""/>
    <s v=""/>
    <x v="0"/>
    <m/>
    <m/>
  </r>
  <r>
    <d v="2020-11-03T00:00:00"/>
    <s v="■SONY ソニー ワイヤレスノイズキャンセリング ステレオヘッドホン WF-1000XM3 ブラック 中古■□002616"/>
    <s v="済"/>
    <x v="9"/>
    <n v="8000"/>
    <n v="3"/>
    <n v="2"/>
    <n v="13800"/>
    <m/>
    <m/>
    <m/>
    <m/>
    <m/>
    <m/>
    <m/>
    <n v="15180"/>
    <n v="750"/>
    <d v="2021-02-22T00:00:00"/>
    <d v="2021-01-05T00:00:00"/>
    <s v="簡単決済"/>
    <s v="福岡公樹"/>
    <n v="15930"/>
    <s v="2020/11"/>
    <s v="2021/1"/>
    <n v="63"/>
    <x v="2"/>
    <m/>
    <m/>
  </r>
  <r>
    <d v="2020-11-03T00:00:00"/>
    <s v="■RED WING 28cm プレーントゥ 9070 US10D ワークブーツ ショートブーツ レッドウィング 中古■□002524"/>
    <s v="店売り"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RED WING 27cm 6インチクラシックラウンド US9E スエードプレーントゥ 8167 中古■□002590"/>
    <m/>
    <x v="11"/>
    <n v="3300"/>
    <n v="2"/>
    <n v="3"/>
    <n v="9500"/>
    <m/>
    <m/>
    <m/>
    <m/>
    <m/>
    <m/>
    <m/>
    <m/>
    <m/>
    <m/>
    <m/>
    <m/>
    <m/>
    <n v="0"/>
    <s v="2020/11"/>
    <s v=""/>
    <s v=""/>
    <x v="0"/>
    <m/>
    <m/>
  </r>
  <r>
    <d v="2020-11-03T00:00:00"/>
    <s v="■MAX 常圧釘打機 コイルネイラ CN-565S 中古■□002634"/>
    <m/>
    <x v="0"/>
    <n v="100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03T00:00:00"/>
    <s v="■東京マルイ ナイツM4 SR-16 電動ガン 対象年令18才以上 中古■□002578"/>
    <s v="済"/>
    <x v="0"/>
    <n v="5500"/>
    <n v="2"/>
    <n v="3"/>
    <n v="14000"/>
    <m/>
    <m/>
    <m/>
    <m/>
    <m/>
    <m/>
    <m/>
    <n v="15400"/>
    <n v="2000"/>
    <d v="2021-03-23T00:00:00"/>
    <d v="2021-02-27T00:00:00"/>
    <s v="簡単決済"/>
    <s v="高根康輝"/>
    <n v="17400"/>
    <s v="2020/11"/>
    <s v="2021/2"/>
    <n v="116"/>
    <x v="7"/>
    <m/>
    <m/>
  </r>
  <r>
    <d v="2020-11-05T00:00:00"/>
    <s v="■送料無料　マルチツール　レザーマン　juice　S2　プライヤー　ナイフ　缶切り　はさみ　ドライバ中古■□002592"/>
    <s v="済"/>
    <x v="6"/>
    <m/>
    <n v="2"/>
    <n v="3"/>
    <n v="5000"/>
    <m/>
    <m/>
    <m/>
    <m/>
    <m/>
    <m/>
    <m/>
    <n v="5500"/>
    <n v="0"/>
    <d v="2021-05-21T00:00:00"/>
    <d v="2021-04-08T00:00:00"/>
    <s v="簡単決済"/>
    <s v="高田浩善"/>
    <n v="5500"/>
    <s v="2020/11"/>
    <s v="2021/4"/>
    <n v="154"/>
    <x v="6"/>
    <m/>
    <m/>
  </r>
  <r>
    <d v="2020-11-05T00:00:00"/>
    <s v="■送料無料　マキタ　16mm振動ドリル　M816　AC100V　中古■□002564"/>
    <s v="店売り"/>
    <x v="0"/>
    <n v="225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05T00:00:00"/>
    <s v="■マキタ　ハンマドリル　HR2601F　無段変速・正逆転両用・ライト付き　中古■□002604"/>
    <s v="済"/>
    <x v="0"/>
    <n v="10000"/>
    <n v="3"/>
    <n v="2"/>
    <n v="14000"/>
    <m/>
    <m/>
    <m/>
    <m/>
    <m/>
    <m/>
    <m/>
    <n v="15400"/>
    <n v="1300"/>
    <d v="2021-06-23T00:00:00"/>
    <d v="2021-05-04T00:00:00"/>
    <s v="簡単決済"/>
    <s v="長谷川賢一 "/>
    <n v="16700"/>
    <s v="2020/11"/>
    <s v="2021/5"/>
    <n v="180"/>
    <x v="2"/>
    <m/>
    <m/>
  </r>
  <r>
    <d v="2020-11-07T00:00:00"/>
    <s v="■Louis Vuitton エリプスMM M51126 ハンドバッグ ルイヴィトン 中古■□002589"/>
    <s v="取り下げ"/>
    <x v="3"/>
    <n v="25000"/>
    <n v="2"/>
    <n v="3"/>
    <n v="41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ARMANI JEANS アウター ジャケット サイズ48 メンズ アルマーニジーンズ 中古■□002538"/>
    <m/>
    <x v="11"/>
    <n v="22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ル・クレーゼ　ケトル　やかん　1.1L　オレンジ　中古■□002500"/>
    <m/>
    <x v="7"/>
    <n v="463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07T00:00:00"/>
    <s v="■未開封品 コロナ 石油ストーブ RX-22YA-HD ダークグレイ 木造6畳/コンクリート8畳まで■□002566"/>
    <m/>
    <x v="1"/>
    <n v="2000"/>
    <n v="2"/>
    <n v="3"/>
    <n v="6800"/>
    <m/>
    <m/>
    <m/>
    <m/>
    <m/>
    <m/>
    <m/>
    <m/>
    <m/>
    <m/>
    <m/>
    <m/>
    <m/>
    <n v="0"/>
    <s v="2020/11"/>
    <s v=""/>
    <s v=""/>
    <x v="0"/>
    <m/>
    <m/>
  </r>
  <r>
    <d v="2020-11-07T00:00:00"/>
    <s v="■リール　シマノ　カルカッタコンクエスト　200DC　右　中古■□002575"/>
    <s v="済"/>
    <x v="6"/>
    <n v="3000"/>
    <n v="2"/>
    <n v="3"/>
    <n v="15000"/>
    <m/>
    <m/>
    <m/>
    <m/>
    <m/>
    <m/>
    <m/>
    <n v="16500"/>
    <n v="750"/>
    <d v="2021-04-21T00:00:00"/>
    <d v="2021-03-26T00:00:00"/>
    <s v="簡単決済"/>
    <s v="阿波座店八木"/>
    <n v="17250"/>
    <s v="2020/11"/>
    <s v="2021/3"/>
    <n v="139"/>
    <x v="5"/>
    <m/>
    <m/>
  </r>
  <r>
    <d v="2020-11-07T00:00:00"/>
    <s v="■未使用　Vitabrid　C12　ビタブリッドC12　ヘアートニック　セット　EX　ヘアーパウダー　EX　美容パウダー・頭皮用　未開封■□002540"/>
    <s v="済"/>
    <x v="13"/>
    <m/>
    <n v="3"/>
    <n v="2"/>
    <n v="3500"/>
    <m/>
    <m/>
    <m/>
    <m/>
    <m/>
    <m/>
    <m/>
    <n v="3850"/>
    <n v="750"/>
    <d v="2021-06-23T00:00:00"/>
    <d v="2021-05-13T00:00:00"/>
    <s v="簡単決済"/>
    <s v="一ノ瀬大"/>
    <n v="4600"/>
    <s v="2020/11"/>
    <s v="2021/5"/>
    <n v="187"/>
    <x v="6"/>
    <m/>
    <m/>
  </r>
  <r>
    <d v="2020-11-07T00:00:00"/>
    <s v="■未使用 Vitabrid C12 ビタブリッドC12 ヘアートニック セット EX ヘアーパウダー EX 美容パウダー・頭皮用 未開封■□002304"/>
    <s v="済"/>
    <x v="13"/>
    <m/>
    <n v="3"/>
    <n v="2"/>
    <n v="3500"/>
    <m/>
    <m/>
    <m/>
    <m/>
    <m/>
    <m/>
    <m/>
    <n v="3850"/>
    <n v="750"/>
    <d v="2021-05-21T00:00:00"/>
    <d v="2021-04-19T00:00:00"/>
    <s v="簡単決済"/>
    <s v="光浪忠司"/>
    <n v="4600"/>
    <s v="2020/11"/>
    <s v="2021/4"/>
    <n v="163"/>
    <x v="4"/>
    <m/>
    <m/>
  </r>
  <r>
    <d v="2020-11-07T00:00:00"/>
    <s v="■未使用 Vitabrid C12 ビタブリッドC12 ヘアートニック セット EX ヘアーパウダー EX 美容パウダー・頭皮用 未開封■□002536"/>
    <s v="済"/>
    <x v="13"/>
    <m/>
    <n v="3"/>
    <n v="2"/>
    <n v="3500"/>
    <m/>
    <m/>
    <m/>
    <m/>
    <m/>
    <m/>
    <m/>
    <n v="3850"/>
    <n v="750"/>
    <d v="2021-06-23T00:00:00"/>
    <d v="2021-05-01T00:00:00"/>
    <s v="簡単決済"/>
    <s v="杉山健"/>
    <n v="4600"/>
    <s v="2020/11"/>
    <s v="2021/5"/>
    <n v="175"/>
    <x v="7"/>
    <m/>
    <m/>
  </r>
  <r>
    <d v="2020-11-08T00:00:00"/>
    <s v="■Ｃｏｌｅｍａｎ　コールマン　クイックアップドーム　2000033136　中古■□002579"/>
    <s v="済"/>
    <x v="6"/>
    <n v="1000"/>
    <n v="3"/>
    <n v="2"/>
    <n v="11000"/>
    <m/>
    <m/>
    <m/>
    <m/>
    <m/>
    <m/>
    <m/>
    <n v="7700"/>
    <n v="2000"/>
    <d v="2021-04-21T00:00:00"/>
    <d v="2021-03-16T00:00:00"/>
    <s v="簡単決済"/>
    <s v="林正明"/>
    <n v="9700"/>
    <s v="2020/11"/>
    <s v="2021/3"/>
    <n v="128"/>
    <x v="2"/>
    <m/>
    <m/>
  </r>
  <r>
    <d v="2020-11-08T00:00:00"/>
    <s v="■2Pソファ ピンク 家具 インテリア 中古■□K002563"/>
    <m/>
    <x v="4"/>
    <n v="2000"/>
    <n v="2"/>
    <n v="3"/>
    <n v="10000"/>
    <m/>
    <m/>
    <m/>
    <m/>
    <m/>
    <m/>
    <m/>
    <m/>
    <m/>
    <m/>
    <m/>
    <m/>
    <m/>
    <n v="0"/>
    <s v="2020/11"/>
    <s v=""/>
    <s v=""/>
    <x v="0"/>
    <m/>
    <m/>
  </r>
  <r>
    <d v="2020-11-08T00:00:00"/>
    <s v="■Louis Vuitton リポーターGM M45252 ショルダーバッグ モノグラム ルイヴィトン 中古■□002522"/>
    <m/>
    <x v="3"/>
    <n v="31200"/>
    <n v="2"/>
    <n v="3"/>
    <n v="55000"/>
    <m/>
    <m/>
    <m/>
    <m/>
    <m/>
    <m/>
    <m/>
    <m/>
    <m/>
    <m/>
    <m/>
    <m/>
    <m/>
    <n v="0"/>
    <s v="2020/11"/>
    <s v=""/>
    <s v=""/>
    <x v="0"/>
    <m/>
    <m/>
  </r>
  <r>
    <d v="2020-11-09T00:00:00"/>
    <s v="■Schott ダブルライダース サイズ34 ショット made in USA USED■□002638"/>
    <s v="済"/>
    <x v="3"/>
    <m/>
    <n v="2"/>
    <n v="3"/>
    <n v="18000"/>
    <m/>
    <m/>
    <m/>
    <m/>
    <m/>
    <m/>
    <m/>
    <n v="19800"/>
    <n v="1300"/>
    <d v="2021-06-23T00:00:00"/>
    <d v="2021-05-13T00:00:00"/>
    <s v="簡単決済"/>
    <s v="白石歩"/>
    <n v="21100"/>
    <s v="2020/11"/>
    <s v="2021/5"/>
    <n v="185"/>
    <x v="6"/>
    <m/>
    <m/>
  </r>
  <r>
    <d v="2020-11-09T00:00:00"/>
    <s v="■未使用 未開封 Think Bee シンクビー ミニハンドバッグ ゴブラン織り A001235■□002588"/>
    <m/>
    <x v="3"/>
    <n v="800"/>
    <n v="3"/>
    <n v="2"/>
    <n v="4900"/>
    <m/>
    <m/>
    <m/>
    <m/>
    <m/>
    <m/>
    <m/>
    <m/>
    <m/>
    <m/>
    <m/>
    <m/>
    <m/>
    <n v="0"/>
    <s v="2020/11"/>
    <s v=""/>
    <s v=""/>
    <x v="0"/>
    <m/>
    <m/>
  </r>
  <r>
    <d v="2020-11-09T00:00:00"/>
    <s v="■DIESEL　ディーゼル　リング　スチール　シルバー　エンボストツロゴ　16号　中古■□002532"/>
    <s v="済"/>
    <x v="3"/>
    <n v="1500"/>
    <n v="3"/>
    <n v="2"/>
    <n v="4000"/>
    <m/>
    <m/>
    <m/>
    <m/>
    <m/>
    <m/>
    <m/>
    <n v="6875"/>
    <n v="750"/>
    <d v="2021-04-21T00:00:00"/>
    <d v="2021-03-19T00:00:00"/>
    <s v="簡単決済"/>
    <s v="大野修治"/>
    <n v="7625"/>
    <s v="2020/11"/>
    <s v="2021/3"/>
    <n v="130"/>
    <x v="5"/>
    <m/>
    <m/>
  </r>
  <r>
    <d v="2020-11-09T00:00:00"/>
    <s v="■未使用　ユーエスポロ　アソシエーション US　POLO　ASSN　USPA-1869　トートバッグ■□002641"/>
    <m/>
    <x v="3"/>
    <n v="3500"/>
    <n v="3"/>
    <n v="2"/>
    <n v="6864"/>
    <m/>
    <m/>
    <m/>
    <m/>
    <m/>
    <m/>
    <m/>
    <m/>
    <m/>
    <m/>
    <m/>
    <m/>
    <m/>
    <n v="0"/>
    <s v="2020/11"/>
    <s v=""/>
    <s v=""/>
    <x v="0"/>
    <m/>
    <m/>
  </r>
  <r>
    <d v="2020-11-10T00:00:00"/>
    <s v="■ガスガン　コルト　ガバメント　マーク4　シリーズ'70　東京マルイ　対象年齢18歳以上　中古■□002668"/>
    <s v="済"/>
    <x v="2"/>
    <n v="3850"/>
    <n v="2"/>
    <n v="3"/>
    <n v="9000"/>
    <m/>
    <m/>
    <m/>
    <m/>
    <m/>
    <m/>
    <m/>
    <n v="9900"/>
    <n v="1050"/>
    <d v="2021-02-22T00:00:00"/>
    <d v="2021-01-05T00:00:00"/>
    <s v="簡単決済"/>
    <s v="吉田努"/>
    <n v="10950"/>
    <s v="2020/11"/>
    <s v="2021/1"/>
    <n v="56"/>
    <x v="2"/>
    <m/>
    <m/>
  </r>
  <r>
    <d v="2020-11-10T00:00:00"/>
    <s v="■GUCCI　グッチ　二つ折り財布　Wホック　インターロッキングG　レザー　ブラック　615525/1147　中古■□002710"/>
    <s v="済"/>
    <x v="3"/>
    <n v="15000"/>
    <n v="3"/>
    <n v="2"/>
    <n v="23000"/>
    <m/>
    <m/>
    <m/>
    <m/>
    <m/>
    <m/>
    <m/>
    <n v="22000"/>
    <n v="750"/>
    <d v="2021-02-22T00:00:00"/>
    <d v="2021-01-22T00:00:00"/>
    <s v="簡単決済"/>
    <s v="水平ポンチップ"/>
    <n v="22750"/>
    <s v="2020/11"/>
    <s v="2021/1"/>
    <n v="73"/>
    <x v="5"/>
    <m/>
    <m/>
  </r>
  <r>
    <d v="2020-11-11T00:00:00"/>
    <s v="■未使用開封品 クリスチャンルブタン リップディファイナー レア ニュ L10■□002711"/>
    <s v="済"/>
    <x v="13"/>
    <n v="1650"/>
    <n v="2"/>
    <n v="3"/>
    <n v="3200"/>
    <m/>
    <m/>
    <m/>
    <m/>
    <m/>
    <m/>
    <m/>
    <n v="3520"/>
    <n v="750"/>
    <d v="2021-03-23T00:00:00"/>
    <d v="2021-02-15T00:00:00"/>
    <s v="簡単決済"/>
    <s v="橋本大輝"/>
    <n v="4270"/>
    <s v="2020/11"/>
    <s v="2021/2"/>
    <n v="96"/>
    <x v="4"/>
    <m/>
    <m/>
  </r>
  <r>
    <d v="2020-11-11T00:00:00"/>
    <s v="■未使用開封品 クリスチャンルブタン リップカラー シルキーサテン 400 セヴィジャーナ■□002659"/>
    <m/>
    <x v="13"/>
    <n v="22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2T00:00:00"/>
    <s v="■LOUIS　VUITTON　ルイ・ヴィトン　モノグラム　ポルトフォイユ・パラス　M58414　中古■□002655"/>
    <s v="済"/>
    <x v="3"/>
    <n v="5000"/>
    <n v="3"/>
    <n v="2"/>
    <n v="20980"/>
    <m/>
    <m/>
    <m/>
    <m/>
    <m/>
    <m/>
    <m/>
    <n v="23078"/>
    <n v="750"/>
    <d v="2021-02-22T00:00:00"/>
    <d v="2021-01-05T00:00:00"/>
    <s v="簡単決済"/>
    <s v="堂田浩司"/>
    <n v="23828"/>
    <s v="2020/11"/>
    <s v="2021/1"/>
    <n v="54"/>
    <x v="2"/>
    <m/>
    <m/>
  </r>
  <r>
    <d v="2020-11-13T00:00:00"/>
    <s v="■送料無料　引き取り歓迎　三菱　ノンフロン　冷凍冷蔵庫　MR-CX30E-BR形　300L　2020年製　中古■□002700"/>
    <m/>
    <x v="1"/>
    <n v="39000"/>
    <n v="3"/>
    <n v="2"/>
    <n v="100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未使用未開封 料理鍋用台輪 中華セイロ 30cm用■□002680"/>
    <m/>
    <x v="5"/>
    <m/>
    <m/>
    <m/>
    <n v="4000"/>
    <m/>
    <m/>
    <m/>
    <m/>
    <m/>
    <m/>
    <m/>
    <m/>
    <m/>
    <m/>
    <m/>
    <m/>
    <m/>
    <n v="0"/>
    <s v="2020/11"/>
    <s v=""/>
    <s v=""/>
    <x v="0"/>
    <m/>
    <m/>
  </r>
  <r>
    <d v="2020-11-13T00:00:00"/>
    <s v="■美品 GOODEE ビデオプロジェクター W18 中古■□002714"/>
    <m/>
    <x v="1"/>
    <n v="2500"/>
    <n v="2"/>
    <n v="3"/>
    <n v="4800"/>
    <m/>
    <m/>
    <m/>
    <m/>
    <m/>
    <m/>
    <m/>
    <m/>
    <m/>
    <m/>
    <m/>
    <m/>
    <m/>
    <n v="0"/>
    <s v="2020/11"/>
    <s v=""/>
    <s v=""/>
    <x v="0"/>
    <m/>
    <m/>
  </r>
  <r>
    <d v="2020-11-13T00:00:00"/>
    <s v="■マキタ テクス用スクリュードライバ 6800B 中古■□002748"/>
    <s v="店売り"/>
    <x v="0"/>
    <m/>
    <m/>
    <m/>
    <n v="2400"/>
    <m/>
    <m/>
    <m/>
    <m/>
    <m/>
    <m/>
    <m/>
    <m/>
    <m/>
    <m/>
    <m/>
    <m/>
    <m/>
    <n v="0"/>
    <s v="2020/11"/>
    <s v=""/>
    <s v=""/>
    <x v="0"/>
    <m/>
    <m/>
  </r>
  <r>
    <d v="2020-11-14T00:00:00"/>
    <s v="■未使用未開封 FUNAI ブルーレイディスクプレーヤー FBP-H220■□002650"/>
    <s v="済"/>
    <x v="1"/>
    <n v="4500"/>
    <n v="2"/>
    <n v="3"/>
    <n v="6500"/>
    <m/>
    <m/>
    <m/>
    <m/>
    <m/>
    <m/>
    <m/>
    <n v="7150"/>
    <n v="1300"/>
    <d v="2021-04-21T00:00:00"/>
    <d v="2021-03-29T00:00:00"/>
    <s v="簡単決済"/>
    <s v="苅部喜彰"/>
    <n v="8450"/>
    <s v="2020/11"/>
    <s v="2021/3"/>
    <n v="135"/>
    <x v="4"/>
    <m/>
    <m/>
  </r>
  <r>
    <d v="2020-11-14T00:00:00"/>
    <s v="■TOSHIBA 充電式 ふとんクリーナー VC-CLF1 中古■□002752"/>
    <s v="済"/>
    <x v="1"/>
    <n v="500"/>
    <n v="2"/>
    <n v="3"/>
    <n v="2500"/>
    <m/>
    <m/>
    <m/>
    <m/>
    <m/>
    <m/>
    <m/>
    <n v="2750"/>
    <n v="1500"/>
    <d v="2021-03-23T00:00:00"/>
    <d v="2021-02-28T00:00:00"/>
    <s v="簡単決済"/>
    <s v="高宮武志"/>
    <n v="4250"/>
    <s v="2020/11"/>
    <s v="2021/2"/>
    <n v="106"/>
    <x v="1"/>
    <m/>
    <m/>
  </r>
  <r>
    <d v="2020-11-14T00:00:00"/>
    <s v="■Insta360　ONE　X　防水保護ケース　5.7k　360°アクションカム　中古■□002652"/>
    <s v="済"/>
    <x v="9"/>
    <n v="15000"/>
    <n v="2"/>
    <n v="3"/>
    <n v="32000"/>
    <m/>
    <m/>
    <m/>
    <m/>
    <m/>
    <m/>
    <m/>
    <n v="35200"/>
    <n v="1050"/>
    <d v="2021-04-21T00:00:00"/>
    <d v="2021-03-06T00:00:00"/>
    <s v="簡単決済"/>
    <s v="松岡啓介"/>
    <n v="36250"/>
    <s v="2020/11"/>
    <s v="2021/3"/>
    <n v="112"/>
    <x v="7"/>
    <m/>
    <m/>
  </r>
  <r>
    <d v="2020-11-17T00:00:00"/>
    <s v="■マキタ 充電式インパクトレンチ 10.8V TW161DSMX 中古■□002626"/>
    <s v="済"/>
    <x v="0"/>
    <n v="11000"/>
    <n v="2"/>
    <n v="3"/>
    <n v="18000"/>
    <m/>
    <m/>
    <m/>
    <m/>
    <m/>
    <m/>
    <m/>
    <n v="19800"/>
    <n v="1300"/>
    <d v="2021-03-23T00:00:00"/>
    <d v="2021-02-22T00:00:00"/>
    <s v="簡単決済"/>
    <s v="斉藤秀樹"/>
    <n v="21100"/>
    <s v="2020/11"/>
    <s v="2021/2"/>
    <n v="97"/>
    <x v="4"/>
    <m/>
    <m/>
  </r>
  <r>
    <d v="2020-11-18T00:00:00"/>
    <s v="■Vivienne　Westwood　ヴィヴィアンウエストウッド　ネックレス　クリップモチーフ　シルバー　中古■□002708"/>
    <s v="済"/>
    <x v="3"/>
    <n v="2500"/>
    <n v="3"/>
    <n v="2"/>
    <n v="10000"/>
    <m/>
    <m/>
    <m/>
    <m/>
    <m/>
    <m/>
    <m/>
    <n v="12100"/>
    <n v="750"/>
    <d v="2021-04-21T00:00:00"/>
    <d v="2021-03-01T00:00:00"/>
    <s v="簡単決済"/>
    <s v="鈴置弥生"/>
    <n v="12850"/>
    <s v="2020/11"/>
    <s v="2021/3"/>
    <n v="103"/>
    <x v="4"/>
    <m/>
    <m/>
  </r>
  <r>
    <d v="2020-11-18T00:00:00"/>
    <s v="■LOUIS　VUITTON　ルイ　ヴィトン　ポルトトレゾール　インターナショナル　M61215　ホック付き長財布　中古■□002647"/>
    <m/>
    <x v="3"/>
    <n v="10000"/>
    <n v="3"/>
    <n v="2"/>
    <n v="27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使用　未開封　中佐　ナカサ　バスポンプ　NBP-10H■□002738"/>
    <s v="済"/>
    <x v="1"/>
    <m/>
    <n v="3"/>
    <n v="2"/>
    <n v="3600"/>
    <m/>
    <m/>
    <m/>
    <m/>
    <m/>
    <m/>
    <m/>
    <n v="3960"/>
    <n v="1050"/>
    <d v="2021-04-08T00:00:00"/>
    <d v="2021-04-08T00:00:00"/>
    <s v="銀行振込"/>
    <s v="長谷川忠勝"/>
    <n v="5010"/>
    <s v="2020/11"/>
    <s v="2021/4"/>
    <n v="141"/>
    <x v="6"/>
    <m/>
    <m/>
  </r>
  <r>
    <d v="2020-11-18T00:00:00"/>
    <s v="■iPhone　X　256GB　SIMフリー　ホワイト　中古■□002730"/>
    <s v="店売り"/>
    <x v="9"/>
    <n v="20000"/>
    <n v="3"/>
    <n v="2"/>
    <n v="38000"/>
    <m/>
    <m/>
    <m/>
    <m/>
    <m/>
    <m/>
    <m/>
    <m/>
    <m/>
    <m/>
    <m/>
    <m/>
    <m/>
    <n v="0"/>
    <s v="2020/11"/>
    <s v=""/>
    <s v=""/>
    <x v="0"/>
    <m/>
    <m/>
  </r>
  <r>
    <d v="2020-11-18T00:00:00"/>
    <s v="■LOBSTER　ロブスター　電動リベッター　ER-300N　ロブテックス　中古■□002734"/>
    <s v="済"/>
    <x v="0"/>
    <n v="4400"/>
    <n v="3"/>
    <n v="2"/>
    <n v="10980"/>
    <m/>
    <m/>
    <m/>
    <m/>
    <m/>
    <m/>
    <m/>
    <n v="12078"/>
    <n v="1050"/>
    <d v="2021-02-22T00:00:00"/>
    <d v="2021-01-14T00:00:00"/>
    <s v="簡単決済"/>
    <s v="西原清一"/>
    <n v="13128"/>
    <s v="2020/11"/>
    <s v="2021/1"/>
    <n v="57"/>
    <x v="6"/>
    <m/>
    <m/>
  </r>
  <r>
    <d v="2020-11-18T00:00:00"/>
    <s v="■未使用　未開封　サルヴァトーレ　フェラガモ　シニョリーナ　オーデパルファム　#41212　50ml　フレグランス■□002646"/>
    <m/>
    <x v="3"/>
    <m/>
    <n v="3"/>
    <n v="2"/>
    <n v="3592"/>
    <m/>
    <m/>
    <m/>
    <m/>
    <m/>
    <m/>
    <m/>
    <m/>
    <m/>
    <m/>
    <m/>
    <m/>
    <m/>
    <n v="0"/>
    <s v="2020/11"/>
    <s v=""/>
    <s v=""/>
    <x v="0"/>
    <m/>
    <m/>
  </r>
  <r>
    <d v="2020-11-18T00:00:00"/>
    <s v="■トミカ　黒箱　国産　NO．70　1974　小松　ブルドーザ　D65A　S=1/87　中古■□002657"/>
    <m/>
    <x v="2"/>
    <m/>
    <n v="3"/>
    <n v="2"/>
    <n v="3600"/>
    <m/>
    <m/>
    <m/>
    <m/>
    <m/>
    <m/>
    <m/>
    <m/>
    <m/>
    <m/>
    <m/>
    <m/>
    <m/>
    <n v="0"/>
    <s v="2020/11"/>
    <s v=""/>
    <s v=""/>
    <x v="0"/>
    <m/>
    <m/>
  </r>
  <r>
    <d v="2020-11-18T00:00:00"/>
    <s v="■美品 GUCCI インターロッキングG ネックレス シルバー925 グッチ 中古■□002712"/>
    <s v="済"/>
    <x v="3"/>
    <n v="13000"/>
    <n v="2"/>
    <n v="3"/>
    <n v="16000"/>
    <m/>
    <m/>
    <m/>
    <m/>
    <m/>
    <m/>
    <m/>
    <n v="15950"/>
    <n v="0"/>
    <d v="2021-06-23T00:00:00"/>
    <d v="2021-05-17T00:00:00"/>
    <s v="簡単決済"/>
    <s v="北田泰啓"/>
    <n v="15950"/>
    <s v="2020/11"/>
    <s v="2021/5"/>
    <n v="180"/>
    <x v="4"/>
    <m/>
    <m/>
  </r>
  <r>
    <d v="2020-11-18T00:00:00"/>
    <s v="■未使用 ミズノ 26.5cm ウエーブニットR2 ランニングシューズ J1GD182903■□002642"/>
    <s v="店売り"/>
    <x v="6"/>
    <n v="1500"/>
    <n v="2"/>
    <n v="3"/>
    <n v="4500"/>
    <m/>
    <m/>
    <m/>
    <m/>
    <m/>
    <m/>
    <m/>
    <m/>
    <m/>
    <m/>
    <m/>
    <m/>
    <m/>
    <n v="0"/>
    <s v="2020/11"/>
    <s v=""/>
    <s v=""/>
    <x v="0"/>
    <m/>
    <m/>
  </r>
  <r>
    <d v="2020-11-18T00:00:00"/>
    <s v="■未開封 ディズニーピクサー プレミアムバディフィギュア サリー＆マイク■□002648"/>
    <m/>
    <x v="2"/>
    <m/>
    <m/>
    <m/>
    <n v="1200"/>
    <m/>
    <m/>
    <m/>
    <m/>
    <m/>
    <m/>
    <m/>
    <m/>
    <m/>
    <m/>
    <m/>
    <m/>
    <m/>
    <n v="0"/>
    <s v="2020/11"/>
    <s v=""/>
    <s v=""/>
    <x v="0"/>
    <m/>
    <m/>
  </r>
  <r>
    <d v="2020-11-19T00:00:00"/>
    <s v="■トミカ　黒箱　国産　NO.42　1975　ダットサン　1300　トラック　S=1/62　中古■□002719"/>
    <s v="済"/>
    <x v="2"/>
    <m/>
    <n v="3"/>
    <n v="2"/>
    <n v="10000"/>
    <m/>
    <m/>
    <m/>
    <m/>
    <m/>
    <m/>
    <m/>
    <n v="11000"/>
    <n v="750"/>
    <d v="2021-04-21T00:00:00"/>
    <d v="2021-03-29T00:00:00"/>
    <s v="簡単決済"/>
    <s v="駒場英之"/>
    <n v="11750"/>
    <s v="2020/11"/>
    <s v="2021/3"/>
    <n v="130"/>
    <x v="4"/>
    <m/>
    <m/>
  </r>
  <r>
    <d v="2020-11-19T00:00:00"/>
    <s v="■トミカ　黒箱　国産　NO.2　1979　多田野　ラクターライン　クレーン　TR151S　S=1/96　中古■□002701"/>
    <s v="済"/>
    <x v="2"/>
    <m/>
    <n v="3"/>
    <n v="2"/>
    <n v="3300"/>
    <m/>
    <m/>
    <m/>
    <m/>
    <m/>
    <m/>
    <m/>
    <n v="3630"/>
    <n v="750"/>
    <d v="2021-06-23T00:00:00"/>
    <d v="2021-05-13T00:00:00"/>
    <s v="簡単決済"/>
    <s v="ますかわこうへい"/>
    <n v="4380"/>
    <s v="2020/11"/>
    <s v="2021/5"/>
    <n v="175"/>
    <x v="6"/>
    <m/>
    <m/>
  </r>
  <r>
    <d v="2020-11-19T00:00:00"/>
    <s v="■日本刀 脇差し 無銘 38.6cm 反り1.4cm■□002674"/>
    <m/>
    <x v="12"/>
    <n v="35000"/>
    <n v="2"/>
    <n v="3"/>
    <n v="89800"/>
    <m/>
    <m/>
    <m/>
    <m/>
    <m/>
    <m/>
    <m/>
    <m/>
    <m/>
    <m/>
    <m/>
    <m/>
    <m/>
    <n v="0"/>
    <s v="2020/11"/>
    <s v=""/>
    <s v=""/>
    <x v="0"/>
    <m/>
    <m/>
  </r>
  <r>
    <d v="2020-11-20T00:00:00"/>
    <s v="■板金ばさみ　日金工　Biggcut　全長　約32cm　刃　約9.5cm　中古■□002753"/>
    <m/>
    <x v="0"/>
    <n v="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マキタ 150mm充電式チップソーカッタ CS553DRG マルノコ バッテリ1個 18V 6.0Ah 充電器 ケース 中古■□002694"/>
    <s v="済"/>
    <x v="0"/>
    <n v="22000"/>
    <n v="2"/>
    <n v="3"/>
    <n v="36000"/>
    <m/>
    <m/>
    <m/>
    <m/>
    <m/>
    <m/>
    <m/>
    <n v="39600"/>
    <n v="1300"/>
    <d v="2021-03-23T00:00:00"/>
    <d v="2021-02-07T00:00:00"/>
    <s v="簡単決済"/>
    <s v="青木篤"/>
    <n v="40900"/>
    <s v="2020/11"/>
    <s v="2021/2"/>
    <n v="79"/>
    <x v="1"/>
    <m/>
    <m/>
  </r>
  <r>
    <d v="2020-11-20T00:00:00"/>
    <s v="■マキタ　エンジンヘッジトリマ　EH6000W　箱無し　未使用品　生垣刈込など■□S002735"/>
    <s v="取り下げ"/>
    <x v="0"/>
    <n v="23000"/>
    <n v="2"/>
    <n v="3"/>
    <n v="38000"/>
    <m/>
    <m/>
    <m/>
    <m/>
    <m/>
    <m/>
    <m/>
    <m/>
    <m/>
    <m/>
    <m/>
    <m/>
    <m/>
    <n v="0"/>
    <s v="2020/11"/>
    <s v=""/>
    <s v=""/>
    <x v="0"/>
    <m/>
    <m/>
  </r>
  <r>
    <d v="2020-11-20T00:00:00"/>
    <s v="■テッドマン スカジャン TD-8000 中綿 サイズ40 USED■□002728"/>
    <s v="店売り"/>
    <x v="3"/>
    <n v="0"/>
    <n v="2"/>
    <n v="3"/>
    <n v="13000"/>
    <m/>
    <m/>
    <m/>
    <m/>
    <m/>
    <m/>
    <m/>
    <m/>
    <m/>
    <m/>
    <m/>
    <m/>
    <m/>
    <n v="0"/>
    <s v="2020/11"/>
    <s v=""/>
    <s v=""/>
    <x v="0"/>
    <m/>
    <m/>
  </r>
  <r>
    <d v="2020-11-21T00:00:00"/>
    <s v="■清和　SEIWA　電動回転式研磨機　ケレンスーパー　KS-1200S　中古■□002722"/>
    <s v="済"/>
    <x v="0"/>
    <n v="4500"/>
    <n v="3"/>
    <n v="2"/>
    <n v="18000"/>
    <m/>
    <m/>
    <m/>
    <m/>
    <m/>
    <m/>
    <m/>
    <n v="27500"/>
    <n v="1050"/>
    <d v="2021-05-21T00:00:00"/>
    <d v="2021-04-22T00:00:00"/>
    <s v="簡単決済"/>
    <s v="高津怜汰"/>
    <n v="28550"/>
    <s v="2020/11"/>
    <s v="2021/4"/>
    <n v="152"/>
    <x v="6"/>
    <m/>
    <m/>
  </r>
  <r>
    <d v="2020-11-21T00:00:00"/>
    <s v="■トミカ　黒箱　国産　NO.77　日産　グロリア　バン　パトロールカー　S=1/65　中古■□002645"/>
    <s v="済"/>
    <x v="2"/>
    <m/>
    <n v="3"/>
    <n v="2"/>
    <n v="6000"/>
    <m/>
    <m/>
    <m/>
    <m/>
    <m/>
    <m/>
    <m/>
    <n v="6600"/>
    <n v="750"/>
    <d v="2021-06-23T00:00:00"/>
    <d v="2021-05-13T00:00:00"/>
    <s v="簡単決済"/>
    <s v="片山とみお"/>
    <n v="7350"/>
    <s v="2020/11"/>
    <s v="2021/5"/>
    <n v="173"/>
    <x v="6"/>
    <m/>
    <m/>
  </r>
  <r>
    <d v="2020-11-21T00:00:00"/>
    <s v="■トミカ　黒箱　国産　NO.53　日産　ディーゼル　ミキサー車　S=1/100　中古■□002705"/>
    <s v="済"/>
    <x v="2"/>
    <m/>
    <n v="3"/>
    <n v="2"/>
    <n v="1450"/>
    <m/>
    <m/>
    <m/>
    <m/>
    <m/>
    <m/>
    <m/>
    <n v="1595"/>
    <n v="750"/>
    <d v="2021-02-23T00:00:00"/>
    <d v="2021-02-12T00:00:00"/>
    <s v="簡単決済"/>
    <s v="鈴木堅之"/>
    <n v="2345"/>
    <s v="2020/11"/>
    <s v="2021/2"/>
    <n v="83"/>
    <x v="5"/>
    <m/>
    <m/>
  </r>
  <r>
    <d v="2020-11-21T00:00:00"/>
    <s v="■ミズノ ビヨンドマックスキング 84cm 軟式用 ケース付き 中古■□002686"/>
    <m/>
    <x v="6"/>
    <n v="1000"/>
    <m/>
    <m/>
    <n v="83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ポルトガル食器　VISTA　ALEGRE　ヴィスタ　アレグレ　デミタス　カップ&amp;ソーサー　ペア　中古■□002669"/>
    <s v="済"/>
    <x v="7"/>
    <m/>
    <n v="3"/>
    <n v="2"/>
    <n v="2800"/>
    <m/>
    <m/>
    <m/>
    <m/>
    <m/>
    <m/>
    <m/>
    <n v="3080"/>
    <n v="1050"/>
    <d v="2021-04-21T00:00:00"/>
    <d v="2021-03-09T00:00:00"/>
    <s v="簡単決済"/>
    <s v="小嶋ひとみ"/>
    <n v="4130"/>
    <s v="2020/11"/>
    <s v="2021/3"/>
    <n v="107"/>
    <x v="2"/>
    <m/>
    <m/>
  </r>
  <r>
    <d v="2020-11-22T00:00:00"/>
    <s v="■未使用　IWATANI　イワタニ　カセットガス　炉ばた大将　CB-RBT-5　パワーブースター付き　家庭で楽しむ炉ばた焼きの味■□002755"/>
    <m/>
    <x v="7"/>
    <n v="2500"/>
    <n v="3"/>
    <n v="2"/>
    <n v="9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ＳＯＮＹ　Xperia　XZ　Premium　Docomo　SO-04J　SIMロック解除済み　中古■□002849"/>
    <s v="店売り"/>
    <x v="9"/>
    <n v="8800"/>
    <n v="3"/>
    <n v="2"/>
    <n v="176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トミカ　黒箱　国産　NO.86　TOYOTA　CELICA　セリカ　LB　2000GT　S=1/60　紫　中古■□002832_x000a_"/>
    <s v="済"/>
    <x v="2"/>
    <m/>
    <n v="3"/>
    <n v="2"/>
    <n v="3300"/>
    <m/>
    <m/>
    <m/>
    <m/>
    <m/>
    <m/>
    <m/>
    <n v="3630"/>
    <n v="750"/>
    <d v="2021-06-23T00:00:00"/>
    <d v="2021-05-02T00:00:00"/>
    <s v="簡単決済"/>
    <s v="松岡ケイ"/>
    <n v="4380"/>
    <s v="2020/11"/>
    <s v="2021/5"/>
    <n v="161"/>
    <x v="1"/>
    <m/>
    <m/>
  </r>
  <r>
    <d v="2020-11-22T00:00:00"/>
    <s v="■ルイヴィトン ヴァヴァンGM M51170 トートバッグ Louis Vuitton 中古■□002675"/>
    <s v="済"/>
    <x v="3"/>
    <n v="27000"/>
    <n v="2"/>
    <n v="3"/>
    <n v="50000"/>
    <m/>
    <m/>
    <m/>
    <m/>
    <m/>
    <m/>
    <m/>
    <n v="46200"/>
    <n v="0"/>
    <d v="2021-04-21T00:00:00"/>
    <d v="2021-03-22T00:00:00"/>
    <s v="簡単決済"/>
    <s v="日野バイイー"/>
    <n v="46200"/>
    <s v="2020/11"/>
    <s v="2021/3"/>
    <n v="120"/>
    <x v="4"/>
    <m/>
    <m/>
  </r>
  <r>
    <d v="2020-11-22T00:00:00"/>
    <s v="■PRADA ワンショルダーバッグ プラスチックハンドル ブラック プラダ 中古■□002673"/>
    <s v="済"/>
    <x v="3"/>
    <n v="5000"/>
    <n v="2"/>
    <n v="3"/>
    <n v="17000"/>
    <m/>
    <m/>
    <m/>
    <m/>
    <m/>
    <m/>
    <m/>
    <n v="18700"/>
    <n v="0"/>
    <d v="2021-05-21T00:00:00"/>
    <d v="2021-04-15T00:00:00"/>
    <s v="簡単決済"/>
    <s v="新垣株式会社"/>
    <n v="18700"/>
    <s v="2020/11"/>
    <s v="2021/4"/>
    <n v="144"/>
    <x v="6"/>
    <m/>
    <m/>
  </r>
  <r>
    <d v="2020-11-22T00:00:00"/>
    <s v="■DeLonghi デロンギ マルチダイナミックヒーター MDH15 中古■□002872"/>
    <m/>
    <x v="1"/>
    <n v="10000"/>
    <n v="2"/>
    <n v="3"/>
    <n v="33000"/>
    <m/>
    <m/>
    <m/>
    <m/>
    <m/>
    <m/>
    <m/>
    <m/>
    <m/>
    <m/>
    <m/>
    <m/>
    <m/>
    <n v="0"/>
    <s v="2020/11"/>
    <s v=""/>
    <s v=""/>
    <x v="0"/>
    <m/>
    <m/>
  </r>
  <r>
    <d v="2020-11-22T00:00:00"/>
    <s v="■つけもの重石 13kg リス 中古■□002787"/>
    <m/>
    <x v="7"/>
    <m/>
    <m/>
    <m/>
    <n v="1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ジャンク フィルムカメラ オリンパス OM-1 レンズ　ZUIKO AUTO-1:1 MACRO 80mm 1:4　L字ファインダー　ワインダー　中古■□002839"/>
    <s v="済"/>
    <x v="9"/>
    <n v="4500"/>
    <n v="2"/>
    <n v="3"/>
    <n v="20000"/>
    <m/>
    <m/>
    <m/>
    <m/>
    <m/>
    <m/>
    <m/>
    <n v="23650"/>
    <n v="0"/>
    <d v="2021-02-22T00:00:00"/>
    <d v="2021-01-11T00:00:00"/>
    <s v="簡単決済"/>
    <s v="古谷正樹"/>
    <n v="23650"/>
    <s v="2020/11"/>
    <s v="2021/1"/>
    <n v="49"/>
    <x v="4"/>
    <m/>
    <m/>
  </r>
  <r>
    <d v="2020-11-23T00:00:00"/>
    <s v="■ジャンク　2chディジタルオシロスコープ　100MHｚ　ソニーテクトロニクス　TDS340AP　■□002845"/>
    <s v="済"/>
    <x v="0"/>
    <n v="500"/>
    <n v="2"/>
    <n v="3"/>
    <n v="8000"/>
    <m/>
    <m/>
    <m/>
    <m/>
    <m/>
    <m/>
    <m/>
    <n v="6600"/>
    <n v="1300"/>
    <d v="2021-04-21T00:00:00"/>
    <d v="2021-03-24T00:00:00"/>
    <s v="簡単決済"/>
    <s v="株式会社八春"/>
    <n v="7900"/>
    <s v="2020/11"/>
    <s v="2021/3"/>
    <n v="121"/>
    <x v="3"/>
    <m/>
    <m/>
  </r>
  <r>
    <d v="2020-11-23T00:00:00"/>
    <s v="■圧着工具 東洋技研 TA-530 棒圧着端子（フェルール）用 0.08-10mm2 AWG28-7 中古■□002763"/>
    <m/>
    <x v="0"/>
    <n v="3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3T00:00:00"/>
    <s v="■トミカ　黒箱　国産　NO.12　TOYOTA　フォークリフト　FD　200　S=1/120　中古■□002774_x000a_"/>
    <s v="済"/>
    <x v="2"/>
    <m/>
    <n v="3"/>
    <n v="2"/>
    <n v="2000"/>
    <m/>
    <m/>
    <m/>
    <m/>
    <m/>
    <m/>
    <m/>
    <n v="2200"/>
    <n v="750"/>
    <d v="2021-04-21T00:00:00"/>
    <d v="2021-03-19T00:00:00"/>
    <s v="簡単決済"/>
    <s v="常政弘樹"/>
    <n v="2950"/>
    <s v="2020/11"/>
    <s v="2021/3"/>
    <n v="116"/>
    <x v="5"/>
    <m/>
    <m/>
  </r>
  <r>
    <d v="2020-11-23T00:00:00"/>
    <s v="■MAX　マックス　常圧コイルネイラ　CN-238D1　中古■□002855"/>
    <s v="済"/>
    <x v="0"/>
    <n v="18000"/>
    <n v="3"/>
    <n v="2"/>
    <n v="29800"/>
    <m/>
    <m/>
    <m/>
    <m/>
    <m/>
    <m/>
    <m/>
    <n v="32780"/>
    <n v="1300"/>
    <d v="2021-03-23T00:00:00"/>
    <d v="2021-02-07T00:00:00"/>
    <s v="簡単決済"/>
    <s v="井出祐輔"/>
    <n v="34080"/>
    <s v="2020/11"/>
    <s v="2021/2"/>
    <n v="76"/>
    <x v="1"/>
    <m/>
    <m/>
  </r>
  <r>
    <d v="2020-11-23T00:00:00"/>
    <s v="■トミカ　黒箱　国産　NO.86　TOYOTA　トヨタ　CELICA　セリカ　LB　2000GT　S=1/60　中古■□002761"/>
    <s v="済"/>
    <x v="2"/>
    <m/>
    <n v="3"/>
    <n v="2"/>
    <n v="3500"/>
    <m/>
    <m/>
    <m/>
    <m/>
    <m/>
    <m/>
    <m/>
    <n v="3850"/>
    <n v="0"/>
    <d v="2021-06-23T00:00:00"/>
    <d v="2021-05-02T00:00:00"/>
    <s v="簡単決済"/>
    <s v="松岡ケイ"/>
    <n v="3850"/>
    <s v="2020/11"/>
    <s v="2021/5"/>
    <n v="160"/>
    <x v="1"/>
    <m/>
    <m/>
  </r>
  <r>
    <d v="2020-11-23T00:00:00"/>
    <s v="■トミカ　黒箱　国産　NO.78　ホンダ　アコード　CVCC　EX　S=1/59　中古■□002821"/>
    <s v="済"/>
    <x v="2"/>
    <m/>
    <n v="3"/>
    <n v="2"/>
    <n v="3600"/>
    <m/>
    <m/>
    <m/>
    <m/>
    <m/>
    <m/>
    <m/>
    <n v="3960"/>
    <n v="0"/>
    <d v="2021-03-23T00:00:00"/>
    <d v="2021-02-03T00:00:00"/>
    <s v="簡単決済"/>
    <s v="武井宗周"/>
    <n v="3960"/>
    <s v="2020/11"/>
    <s v="2021/2"/>
    <n v="72"/>
    <x v="3"/>
    <m/>
    <m/>
  </r>
  <r>
    <d v="2020-11-25T00:00:00"/>
    <s v="■アップルウォッチ　シリーズ4　GPS　シルバーアルミニウムケース　ホワイトスポーツバンド　中古■□002784"/>
    <s v="店売り"/>
    <x v="9"/>
    <n v="7700"/>
    <n v="2"/>
    <n v="3"/>
    <n v="20000"/>
    <m/>
    <m/>
    <m/>
    <m/>
    <m/>
    <m/>
    <m/>
    <m/>
    <m/>
    <m/>
    <m/>
    <m/>
    <m/>
    <n v="0"/>
    <s v="2020/11"/>
    <s v=""/>
    <s v=""/>
    <x v="0"/>
    <m/>
    <m/>
  </r>
  <r>
    <d v="2020-11-25T00:00:00"/>
    <s v="■Microsoft Surface Go サーフェス 10インチ Pentium 4415Y SSD 128GB メモリ 8GB Model 1824 Win10 中古■□002733"/>
    <s v="済"/>
    <x v="1"/>
    <n v="20000"/>
    <n v="2"/>
    <n v="3"/>
    <n v="35000"/>
    <m/>
    <m/>
    <m/>
    <m/>
    <m/>
    <m/>
    <m/>
    <n v="40150"/>
    <n v="1050"/>
    <d v="2021-02-22T00:00:00"/>
    <d v="2021-01-31T00:00:00"/>
    <s v="簡単決済"/>
    <s v="福澤俊哉"/>
    <n v="41200"/>
    <s v="2020/11"/>
    <s v="2021/1"/>
    <n v="67"/>
    <x v="1"/>
    <m/>
    <m/>
  </r>
  <r>
    <d v="2020-11-26T00:00:00"/>
    <s v="■鉋　特級　陣太鼓　身幅72mm　押金幅64mm　中古■□002859"/>
    <s v="店売り"/>
    <x v="0"/>
    <n v="2000"/>
    <n v="3"/>
    <n v="2"/>
    <n v="5800"/>
    <m/>
    <m/>
    <m/>
    <m/>
    <m/>
    <m/>
    <m/>
    <m/>
    <m/>
    <m/>
    <m/>
    <m/>
    <m/>
    <n v="0"/>
    <s v="2020/11"/>
    <s v=""/>
    <s v=""/>
    <x v="0"/>
    <m/>
    <m/>
  </r>
  <r>
    <d v="2020-11-26T00:00:00"/>
    <s v="■未使用　iCODIS　Q5　業務用シュレッダー■□002853"/>
    <s v="済"/>
    <x v="1"/>
    <n v="1000"/>
    <n v="3"/>
    <n v="2"/>
    <n v="4000"/>
    <m/>
    <m/>
    <m/>
    <m/>
    <m/>
    <m/>
    <m/>
    <n v="5000"/>
    <n v="0"/>
    <d v="2021-06-23T00:00:00"/>
    <d v="2021-05-01T00:00:00"/>
    <s v="簡単決済"/>
    <s v="翔オートガレージ"/>
    <n v="5000"/>
    <s v="2020/11"/>
    <s v="2021/5"/>
    <n v="156"/>
    <x v="7"/>
    <m/>
    <m/>
  </r>
  <r>
    <d v="2020-11-26T00:00:00"/>
    <s v="■YVES　SAINT　LAURENT　イヴサンローラン　カハラ　トートバッグ　バッグ　123435　黒　中古■□002779"/>
    <s v="店売り"/>
    <x v="3"/>
    <n v="2500"/>
    <n v="3"/>
    <n v="2"/>
    <n v="13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トミカ　黒箱　国産　NO.44　1979　日産　フェアレディ　280Z-T　パトロールカー　S=1/61　中古■□002713"/>
    <s v="済"/>
    <x v="2"/>
    <m/>
    <n v="3"/>
    <n v="2"/>
    <n v="2800"/>
    <m/>
    <m/>
    <m/>
    <m/>
    <m/>
    <m/>
    <m/>
    <n v="3080"/>
    <n v="750"/>
    <d v="2021-02-22T00:00:00"/>
    <d v="2021-01-06T00:00:00"/>
    <s v="簡単決済"/>
    <s v="池田稔"/>
    <n v="3830"/>
    <s v="2020/11"/>
    <s v="2021/1"/>
    <n v="41"/>
    <x v="3"/>
    <m/>
    <m/>
  </r>
  <r>
    <d v="2020-11-26T00:00:00"/>
    <s v="■Knot クォーツ 腕時計 CS-36RGIV アナログ ノット 中古■□002828"/>
    <m/>
    <x v="11"/>
    <n v="15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1-26T00:00:00"/>
    <s v="■Megabass メガバス Zonda ゾンダ 10R 中古■□002768"/>
    <m/>
    <x v="6"/>
    <n v="1980"/>
    <n v="2"/>
    <n v="3"/>
    <n v="2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　ディストーション　エレクトロハーモニクス　MICRO　METAL　MUFF　中古■□002830"/>
    <m/>
    <x v="8"/>
    <n v="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エフェクター　ディジタルディレイ　JOYO　JF-08　中古■□002770"/>
    <m/>
    <x v="8"/>
    <n v="0"/>
    <n v="2"/>
    <n v="3"/>
    <n v="3500"/>
    <m/>
    <m/>
    <m/>
    <m/>
    <m/>
    <m/>
    <m/>
    <m/>
    <m/>
    <m/>
    <m/>
    <m/>
    <m/>
    <n v="0"/>
    <s v="2020/11"/>
    <s v=""/>
    <s v=""/>
    <x v="0"/>
    <m/>
    <m/>
  </r>
  <r>
    <d v="2020-11-27T00:00:00"/>
    <s v="■ギター用イコライザ　Donner　MINI PEDAL EQUALIZER EC910　中古■□002822"/>
    <m/>
    <x v="8"/>
    <n v="0"/>
    <n v="2"/>
    <n v="3"/>
    <n v="2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未使用　山田養蜂場　プロポリス300　100球入■□002829"/>
    <s v="済"/>
    <x v="13"/>
    <n v="500"/>
    <n v="2"/>
    <n v="3"/>
    <n v="5500"/>
    <m/>
    <m/>
    <m/>
    <m/>
    <m/>
    <m/>
    <m/>
    <n v="5775"/>
    <n v="0"/>
    <d v="2021-04-21T00:00:00"/>
    <d v="2021-03-08T00:00:00"/>
    <s v="簡単決済"/>
    <s v="加藤将宏"/>
    <n v="5775"/>
    <s v="2020/11"/>
    <s v="2021/3"/>
    <n v="100"/>
    <x v="4"/>
    <m/>
    <m/>
  </r>
  <r>
    <d v="2020-11-28T00:00:00"/>
    <s v="■未使用　クマ笹エキス精選濃縮　隈笹の恵■□002775"/>
    <s v="取り下げ"/>
    <x v="13"/>
    <n v="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カシオ　Gショック　GB-6900B　グリーン系　樹脂バンド　中古■□002841"/>
    <m/>
    <x v="3"/>
    <n v="1500"/>
    <n v="2"/>
    <n v="3"/>
    <n v="5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アヴィレックス　B-3　フライトジャケット　サイズ　36　USA製　ムートン　USED■□002857"/>
    <m/>
    <x v="3"/>
    <n v="5000"/>
    <n v="2"/>
    <n v="3"/>
    <n v="19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引取歓迎 7段チェスト たんす ナチュラル 中古■□K002871"/>
    <s v="店売り"/>
    <x v="4"/>
    <n v="5000"/>
    <n v="2"/>
    <n v="3"/>
    <n v="8000"/>
    <m/>
    <m/>
    <m/>
    <m/>
    <m/>
    <m/>
    <m/>
    <m/>
    <m/>
    <m/>
    <m/>
    <m/>
    <m/>
    <n v="0"/>
    <s v="2020/11"/>
    <s v=""/>
    <s v=""/>
    <x v="0"/>
    <m/>
    <m/>
  </r>
  <r>
    <d v="2020-11-28T00:00:00"/>
    <s v="■鬼滅の刃 メガジャンボ寝そべりぬいぐるみ 杏寿郎 炭治郎 伊之助 3個セット 中古■□002805"/>
    <s v="店売り"/>
    <x v="2"/>
    <m/>
    <m/>
    <m/>
    <n v="7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未使用　Food　Saver　フードセーバー　KIT　NO.FS-300　2001年製■□002800"/>
    <s v="取り下げ"/>
    <x v="1"/>
    <m/>
    <n v="3"/>
    <n v="2"/>
    <n v="42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マキタ　充電式インパクトドライバ　TD161DGX　14.4V　6.0Ah　中古■□002785"/>
    <s v="済"/>
    <x v="0"/>
    <n v="10000"/>
    <n v="3"/>
    <n v="2"/>
    <n v="19800"/>
    <m/>
    <m/>
    <m/>
    <m/>
    <m/>
    <m/>
    <m/>
    <n v="21780"/>
    <n v="1300"/>
    <d v="2021-06-23T00:00:00"/>
    <d v="2021-05-04T00:00:00"/>
    <s v="簡単決済"/>
    <s v="前川勇"/>
    <n v="23080"/>
    <s v="2020/11"/>
    <s v="2021/5"/>
    <n v="156"/>
    <x v="2"/>
    <m/>
    <m/>
  </r>
  <r>
    <d v="2020-11-29T00:00:00"/>
    <s v="■メガハウス　ONE PIECE　ワンピース　P・O・P　ルフィ・ゾロ　2体セット　フィギュア　対象年齢15歳以上■□002796_x000a_"/>
    <m/>
    <x v="2"/>
    <m/>
    <n v="3"/>
    <n v="2"/>
    <n v="4600"/>
    <m/>
    <m/>
    <m/>
    <m/>
    <m/>
    <m/>
    <m/>
    <m/>
    <m/>
    <m/>
    <m/>
    <m/>
    <m/>
    <n v="0"/>
    <s v="2020/11"/>
    <s v=""/>
    <s v=""/>
    <x v="0"/>
    <m/>
    <m/>
  </r>
  <r>
    <d v="2020-11-29T00:00:00"/>
    <s v="■トミカ　黒箱　国産　NO.10　三菱　キャンター　ダンプトラック　S=1/72　中古■□002778_x000a_"/>
    <s v="済"/>
    <x v="2"/>
    <m/>
    <n v="3"/>
    <n v="2"/>
    <n v="2800"/>
    <m/>
    <m/>
    <m/>
    <m/>
    <m/>
    <m/>
    <m/>
    <n v="3080"/>
    <n v="750"/>
    <d v="2021-03-23T00:00:00"/>
    <d v="2021-02-10T00:00:00"/>
    <s v="簡単決済"/>
    <s v="石井健一"/>
    <n v="3830"/>
    <s v="2020/11"/>
    <s v="2021/2"/>
    <n v="73"/>
    <x v="3"/>
    <m/>
    <m/>
  </r>
  <r>
    <d v="2020-11-29T00:00:00"/>
    <s v="■ゼノア 電動ヘッジトリマ EHT452■□002812"/>
    <m/>
    <x v="0"/>
    <n v="2500"/>
    <n v="2"/>
    <n v="3"/>
    <n v="7000"/>
    <m/>
    <m/>
    <m/>
    <m/>
    <m/>
    <m/>
    <m/>
    <m/>
    <m/>
    <m/>
    <m/>
    <m/>
    <m/>
    <n v="0"/>
    <s v="2020/11"/>
    <s v=""/>
    <s v=""/>
    <x v="0"/>
    <m/>
    <m/>
  </r>
  <r>
    <d v="2020-11-29T00:00:00"/>
    <s v="■NIKE 26.5cm FREE TRAINER 3.0 ガンマブルー ナイキ 中古■□002777"/>
    <m/>
    <x v="6"/>
    <n v="1100"/>
    <n v="2"/>
    <n v="3"/>
    <n v="5500"/>
    <m/>
    <m/>
    <m/>
    <m/>
    <m/>
    <m/>
    <m/>
    <m/>
    <m/>
    <m/>
    <m/>
    <m/>
    <m/>
    <n v="0"/>
    <s v="2020/11"/>
    <s v=""/>
    <s v=""/>
    <x v="0"/>
    <m/>
    <m/>
  </r>
  <r>
    <d v="2020-11-29T00:00:00"/>
    <s v="■HORN WORKS LLサイズ 牛革 レザージャケット ライダースジャケット 革ジャン ホーンワークス 中古■□002789"/>
    <s v="店売り"/>
    <x v="11"/>
    <n v="1100"/>
    <n v="2"/>
    <n v="3"/>
    <n v="6000"/>
    <m/>
    <m/>
    <m/>
    <m/>
    <m/>
    <m/>
    <m/>
    <m/>
    <m/>
    <m/>
    <m/>
    <m/>
    <m/>
    <n v="0"/>
    <s v="2020/11"/>
    <s v=""/>
    <s v=""/>
    <x v="0"/>
    <m/>
    <m/>
  </r>
  <r>
    <d v="2020-12-01T00:00:00"/>
    <s v="■未使用　HATAYA　ハタヤ　サンデーレインボーリール　SS-30K型　30m　屋外用■□002788"/>
    <s v="店売り"/>
    <x v="0"/>
    <m/>
    <n v="3"/>
    <n v="2"/>
    <n v="6191"/>
    <m/>
    <m/>
    <m/>
    <m/>
    <m/>
    <m/>
    <m/>
    <m/>
    <m/>
    <m/>
    <m/>
    <m/>
    <m/>
    <n v="0"/>
    <s v="2020/12"/>
    <s v=""/>
    <s v=""/>
    <x v="0"/>
    <m/>
    <m/>
  </r>
  <r>
    <d v="2020-11-30T00:00:00"/>
    <s v="■未使用　一番くじ　ワンピース　パンクハザード編　B賞　トラファルガー・ロー　フィギュア　対象年齢3歳以上■□002739"/>
    <m/>
    <x v="2"/>
    <m/>
    <n v="3"/>
    <n v="2"/>
    <n v="2500"/>
    <m/>
    <m/>
    <m/>
    <m/>
    <m/>
    <m/>
    <m/>
    <m/>
    <m/>
    <m/>
    <m/>
    <m/>
    <m/>
    <n v="0"/>
    <s v="2020/11"/>
    <s v=""/>
    <s v=""/>
    <x v="0"/>
    <m/>
    <m/>
  </r>
  <r>
    <d v="2020-11-30T00:00:00"/>
    <s v="■一番くじ　ワンピース　新時代幕開け編　スペシャルエディション　ラストワン賞　ルフィ＆レイリー　フィギュア　中古■□002858_x000a_"/>
    <m/>
    <x v="2"/>
    <m/>
    <n v="3"/>
    <n v="2"/>
    <n v="2450"/>
    <m/>
    <m/>
    <m/>
    <m/>
    <m/>
    <m/>
    <m/>
    <m/>
    <m/>
    <m/>
    <m/>
    <m/>
    <m/>
    <n v="0"/>
    <s v="2020/11"/>
    <s v=""/>
    <s v=""/>
    <x v="0"/>
    <m/>
    <m/>
  </r>
  <r>
    <d v="2020-11-30T00:00:00"/>
    <s v="■SHIMANO　シマノ　18　POISON　ADRENA　ポイズンアドレナ　267ML　美品■□002765"/>
    <m/>
    <x v="6"/>
    <n v="14000"/>
    <n v="3"/>
    <n v="2"/>
    <n v="24800"/>
    <m/>
    <m/>
    <m/>
    <m/>
    <m/>
    <m/>
    <m/>
    <m/>
    <m/>
    <m/>
    <m/>
    <m/>
    <m/>
    <n v="0"/>
    <s v="2020/11"/>
    <s v=""/>
    <s v=""/>
    <x v="0"/>
    <m/>
    <m/>
  </r>
  <r>
    <d v="2020-11-30T00:00:00"/>
    <s v="■DOCTOR　AIR　ドクターエア　3D　スーパーブレードスマート　SB-003　PK(ピンク)　中古■□002804"/>
    <s v="済"/>
    <x v="13"/>
    <n v="8500"/>
    <n v="3"/>
    <n v="2"/>
    <n v="19800"/>
    <m/>
    <m/>
    <m/>
    <m/>
    <m/>
    <m/>
    <m/>
    <n v="18700"/>
    <n v="1500"/>
    <d v="2021-03-23T00:00:00"/>
    <d v="2021-02-18T00:00:00"/>
    <s v="簡単決済"/>
    <s v="加藤正幸"/>
    <n v="20200"/>
    <s v="2020/11"/>
    <s v="2021/2"/>
    <n v="80"/>
    <x v="6"/>
    <m/>
    <m/>
  </r>
  <r>
    <d v="2020-12-02T00:00:00"/>
    <s v="■かえる インテリア 置物 中古■□002879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2T00:00:00"/>
    <s v="■Manfrotto プロビデオ用 雲台 501 マンフロット 中古■□002834"/>
    <s v="済"/>
    <x v="9"/>
    <n v="2000"/>
    <n v="2"/>
    <n v="3"/>
    <n v="9000"/>
    <m/>
    <m/>
    <m/>
    <m/>
    <m/>
    <m/>
    <m/>
    <n v="9900"/>
    <n v="1050"/>
    <d v="2021-06-23T00:00:00"/>
    <d v="2021-05-13T00:00:00"/>
    <s v="簡単決済"/>
    <s v="千村博英"/>
    <n v="10950"/>
    <s v="2020/12"/>
    <s v="2021/5"/>
    <n v="162"/>
    <x v="6"/>
    <m/>
    <m/>
  </r>
  <r>
    <d v="2020-12-02T00:00:00"/>
    <s v="■鉋 かんな 名匠 金旙 中古■□002810"/>
    <s v="済"/>
    <x v="0"/>
    <n v="2000"/>
    <n v="2"/>
    <n v="3"/>
    <n v="5000"/>
    <m/>
    <m/>
    <m/>
    <m/>
    <m/>
    <m/>
    <m/>
    <n v="5500"/>
    <n v="1300"/>
    <d v="2021-05-21T00:00:00"/>
    <d v="2021-04-27T00:00:00"/>
    <s v="簡単決済"/>
    <s v="和田奎"/>
    <n v="6800"/>
    <s v="2020/12"/>
    <s v="2021/4"/>
    <n v="146"/>
    <x v="2"/>
    <m/>
    <m/>
  </r>
  <r>
    <d v="2020-12-03T00:00:00"/>
    <s v="■未使用　パームスエルア　エゲリア　Egeria　ERNS-53L　竿■□002797"/>
    <s v="済"/>
    <x v="6"/>
    <n v="8000"/>
    <n v="2"/>
    <n v="3"/>
    <n v="14500"/>
    <m/>
    <m/>
    <m/>
    <m/>
    <m/>
    <m/>
    <m/>
    <n v="15950"/>
    <n v="1500"/>
    <d v="2021-04-21T00:00:00"/>
    <d v="2021-03-03T00:00:00"/>
    <s v="簡単決済"/>
    <s v="前田勝"/>
    <n v="17450"/>
    <s v="2020/12"/>
    <s v="2021/3"/>
    <n v="90"/>
    <x v="3"/>
    <m/>
    <m/>
  </r>
  <r>
    <d v="2020-12-03T00:00:00"/>
    <s v="■ダブルライダース マイウェイマン サイズ36 My way man BY 666 USED■□002696"/>
    <s v="済"/>
    <x v="3"/>
    <m/>
    <n v="2"/>
    <n v="3"/>
    <n v="25000"/>
    <m/>
    <m/>
    <m/>
    <m/>
    <m/>
    <m/>
    <m/>
    <n v="22550"/>
    <n v="1300"/>
    <d v="2021-02-22T00:00:00"/>
    <d v="2021-01-14T00:00:00"/>
    <s v="簡単決済"/>
    <s v="ジョンヒウン"/>
    <n v="23850"/>
    <s v="2020/12"/>
    <s v="2021/1"/>
    <n v="42"/>
    <x v="6"/>
    <m/>
    <m/>
  </r>
  <r>
    <d v="2020-12-03T00:00:00"/>
    <s v="■INVICTA　メンズ　アウター　Mサイズ　インナー付き　グレー系　USED■□002692"/>
    <m/>
    <x v="3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3T00:00:00"/>
    <s v="■ON　STAGE　オン・ステージ　パーソナルカラオケ　PK-NE01W　シルバー　中古■□002767_x000a_"/>
    <s v="済"/>
    <x v="1"/>
    <n v="7700"/>
    <n v="3"/>
    <n v="2"/>
    <n v="15000"/>
    <m/>
    <m/>
    <m/>
    <m/>
    <m/>
    <m/>
    <m/>
    <n v="16500"/>
    <n v="1300"/>
    <d v="2021-02-22T00:00:00"/>
    <d v="2021-01-07T00:00:00"/>
    <s v="簡単決済"/>
    <s v="平林誠吾"/>
    <n v="17800"/>
    <s v="2020/12"/>
    <s v="2021/1"/>
    <n v="35"/>
    <x v="6"/>
    <m/>
    <m/>
  </r>
  <r>
    <d v="2020-12-03T00:00:00"/>
    <s v="■アヴィレックス　AVIREX　フライトジャケット　ムートン　B-3　ヴィンテージ　サイズ38　中古■□002817"/>
    <s v="済"/>
    <x v="11"/>
    <m/>
    <n v="3"/>
    <n v="2"/>
    <n v="10000"/>
    <m/>
    <m/>
    <m/>
    <m/>
    <m/>
    <m/>
    <m/>
    <n v="11000"/>
    <n v="1300"/>
    <d v="2021-02-22T00:00:00"/>
    <d v="2021-01-05T00:00:00"/>
    <s v="簡単決済"/>
    <s v="平原公一"/>
    <n v="12300"/>
    <s v="2020/12"/>
    <s v="2021/1"/>
    <n v="33"/>
    <x v="2"/>
    <m/>
    <m/>
  </r>
  <r>
    <d v="2020-12-05T00:00:00"/>
    <s v="■未使用　GUCCI　グッチ　三つ折り財布　053　ブラック■□002780_x000a_"/>
    <s v="店売り"/>
    <x v="3"/>
    <n v="9000"/>
    <n v="3"/>
    <n v="2"/>
    <n v="1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POLO RALP HLAUREN　ポロ　ラルフローレン　トートバッグ　950347A　ピンク■□002958"/>
    <m/>
    <x v="3"/>
    <n v="2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ショップジャパン　トゥルースリーパー　低反発　まくら　ネックフィット　ピロー■□002846"/>
    <s v="済"/>
    <x v="13"/>
    <m/>
    <n v="3"/>
    <n v="2"/>
    <n v="2350"/>
    <m/>
    <m/>
    <m/>
    <m/>
    <m/>
    <m/>
    <m/>
    <n v="2585"/>
    <n v="1500"/>
    <d v="2021-02-22T00:00:00"/>
    <d v="2021-01-19T00:00:00"/>
    <s v="簡単決済"/>
    <s v="菊池玄"/>
    <n v="4085"/>
    <s v="2020/12"/>
    <s v="2021/1"/>
    <n v="45"/>
    <x v="2"/>
    <m/>
    <m/>
  </r>
  <r>
    <d v="2020-12-05T00:00:00"/>
    <s v="■米澤玩具　ダイヤペット　T-17　いすゞ　バントラック　ダイカスト　スケール　モデル　S=1/55　ヨネザワのミニカー　中古■□002792"/>
    <s v="店売り"/>
    <x v="2"/>
    <m/>
    <n v="3"/>
    <n v="2"/>
    <n v="8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未使用　Karrimor　tribute　40　カリマー　トリビュート　501012　リュック　バックパック　ブラック■□002875"/>
    <m/>
    <x v="11"/>
    <n v="6000"/>
    <n v="3"/>
    <n v="2"/>
    <n v="14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.5cm マウンテンライト ブーツ US8.5 ワイズEE 30868X トレッキングシューズ 中古■□002766"/>
    <s v="店売り"/>
    <x v="6"/>
    <n v="2000"/>
    <n v="2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05T00:00:00"/>
    <s v="■Danner ダナー 26cm JUNIPER2 ジュニパー2 D211001 サイズ8 レースアップブーツ 中古■□002836"/>
    <s v="済"/>
    <x v="11"/>
    <n v="3000"/>
    <n v="2"/>
    <n v="3"/>
    <n v="8800"/>
    <m/>
    <m/>
    <m/>
    <m/>
    <m/>
    <m/>
    <m/>
    <n v="10760"/>
    <n v="1300"/>
    <d v="2021-07-19T00:00:00"/>
    <d v="2021-06-30T00:00:00"/>
    <s v="簡単決済"/>
    <s v="藤原克裕"/>
    <n v="12060"/>
    <s v="2020/12"/>
    <s v="2021/6"/>
    <n v="207"/>
    <x v="3"/>
    <m/>
    <m/>
  </r>
  <r>
    <d v="2020-12-05T00:00:00"/>
    <s v="■NIKE 27cm AIR JORDAN LEGACY 312 LOW ジョーダン レガシー CD7069-106 中古■□002825"/>
    <s v="店売り"/>
    <x v="11"/>
    <n v="2000"/>
    <n v="2"/>
    <n v="3"/>
    <n v="9300"/>
    <m/>
    <m/>
    <m/>
    <m/>
    <m/>
    <m/>
    <m/>
    <m/>
    <m/>
    <m/>
    <m/>
    <m/>
    <m/>
    <n v="0"/>
    <s v="2020/12"/>
    <s v=""/>
    <s v=""/>
    <x v="0"/>
    <m/>
    <m/>
  </r>
  <r>
    <d v="2020-12-05T00:00:00"/>
    <s v="■COLEMAN コールマン パワーローダー 43 NO.2000031211 バックパック リュック ブラック　レインカバー付き■□002814"/>
    <s v="済"/>
    <x v="11"/>
    <n v="4000"/>
    <n v="3"/>
    <n v="2"/>
    <n v="7100"/>
    <m/>
    <m/>
    <m/>
    <m/>
    <m/>
    <m/>
    <m/>
    <n v="7810"/>
    <n v="1500"/>
    <d v="2021-04-21T00:00:00"/>
    <d v="2021-03-24T00:00:00"/>
    <s v="簡単決済"/>
    <s v="松本禎浩"/>
    <n v="9310"/>
    <s v="2020/12"/>
    <s v="2021/3"/>
    <n v="109"/>
    <x v="3"/>
    <m/>
    <m/>
  </r>
  <r>
    <d v="2020-12-06T00:00:00"/>
    <s v="■YAMAHA　ヤマハ　インバータ発電機　EF9His　中古■□002856"/>
    <s v="店売り"/>
    <x v="0"/>
    <n v="22000"/>
    <n v="3"/>
    <n v="2"/>
    <n v="40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ロングトミカ　富士重工セミデッカー型バス　L14　Keihan　Kokusai　S=1/100　国産　訳あり　中古■□002943"/>
    <s v="済"/>
    <x v="2"/>
    <m/>
    <n v="3"/>
    <n v="2"/>
    <n v="2500"/>
    <m/>
    <m/>
    <m/>
    <m/>
    <m/>
    <m/>
    <m/>
    <n v="2750"/>
    <n v="750"/>
    <d v="2021-06-23T00:00:00"/>
    <d v="2021-05-13T00:00:00"/>
    <s v="簡単決済"/>
    <s v="片山とみお"/>
    <n v="3500"/>
    <s v="2020/12"/>
    <s v="2021/5"/>
    <n v="159"/>
    <x v="6"/>
    <m/>
    <m/>
  </r>
  <r>
    <d v="2020-12-05T00:00:00"/>
    <s v="■ロングトミカ　DD13形　ディーゼル機関車　L13　旭化成工業株式会社　貨車　国産　中古■□003018"/>
    <m/>
    <x v="2"/>
    <m/>
    <n v="3"/>
    <n v="2"/>
    <n v="21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トミカ　黒箱　国産　NO.10　いすゞ　117　クーペ　1800XE　S=1/62　中古■□002946"/>
    <s v="済"/>
    <x v="2"/>
    <m/>
    <n v="3"/>
    <n v="2"/>
    <n v="2500"/>
    <m/>
    <m/>
    <m/>
    <m/>
    <m/>
    <m/>
    <m/>
    <n v="2750"/>
    <n v="750"/>
    <d v="2021-01-21T00:00:00"/>
    <d v="2021-01-08T00:00:00"/>
    <s v="簡単決済"/>
    <s v="松田友哉"/>
    <n v="3500"/>
    <s v="2020/12"/>
    <s v="2021/1"/>
    <n v="34"/>
    <x v="5"/>
    <m/>
    <m/>
  </r>
  <r>
    <d v="2020-12-05T00:00:00"/>
    <s v="■トミカ　黒箱　国産　NO.85　日産　グロリア　2000GX　S=1/65　中古■□003003"/>
    <s v="済"/>
    <x v="2"/>
    <m/>
    <n v="3"/>
    <n v="2"/>
    <n v="4600"/>
    <m/>
    <m/>
    <m/>
    <m/>
    <m/>
    <m/>
    <m/>
    <n v="5060"/>
    <n v="750"/>
    <d v="2021-03-23T00:00:00"/>
    <d v="2021-02-02T00:00:00"/>
    <s v="簡単決済"/>
    <s v="中井美好"/>
    <n v="5810"/>
    <s v="2020/12"/>
    <s v="2021/2"/>
    <n v="59"/>
    <x v="2"/>
    <m/>
    <m/>
  </r>
  <r>
    <d v="2020-12-06T00:00:00"/>
    <s v="■トミカ　黒箱　国産　NO.108　TOYOTA　トヨタ　カローラ　30　レビン　S=1/59　中古■□002948"/>
    <s v="済"/>
    <x v="2"/>
    <m/>
    <n v="3"/>
    <n v="2"/>
    <n v="2980"/>
    <m/>
    <m/>
    <m/>
    <m/>
    <m/>
    <m/>
    <m/>
    <n v="3278"/>
    <n v="0"/>
    <d v="2021-06-23T00:00:00"/>
    <d v="2021-05-02T00:00:00"/>
    <s v="簡単決済"/>
    <s v="松岡ケイ"/>
    <n v="3278"/>
    <s v="2020/12"/>
    <s v="2021/5"/>
    <n v="147"/>
    <x v="1"/>
    <m/>
    <m/>
  </r>
  <r>
    <d v="2020-12-06T00:00:00"/>
    <s v="■トミカ　黒箱　国産　NO.78　TOYOTA　トヨタ　カローラ　レビン　S=1/61　中古■□002944"/>
    <m/>
    <x v="2"/>
    <m/>
    <n v="3"/>
    <n v="2"/>
    <n v="4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DAIWA エメラルダス INF2506 中古■□003038"/>
    <m/>
    <x v="6"/>
    <n v="1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6T00:00:00"/>
    <s v="■ミツトモ RELIEF 電気ドリル兼用型 振動ドリル ROD-510 中古■□002905"/>
    <s v="店売り"/>
    <x v="0"/>
    <m/>
    <m/>
    <m/>
    <n v="3000"/>
    <m/>
    <m/>
    <m/>
    <m/>
    <m/>
    <m/>
    <m/>
    <m/>
    <m/>
    <m/>
    <m/>
    <m/>
    <m/>
    <n v="0"/>
    <s v="2020/12"/>
    <s v=""/>
    <s v=""/>
    <x v="0"/>
    <m/>
    <m/>
  </r>
  <r>
    <d v="2020-12-05T00:00:00"/>
    <s v="■キリン 木製 置物 アジアン エスニック インテリア 中古■□002931"/>
    <m/>
    <x v="7"/>
    <m/>
    <m/>
    <m/>
    <n v="5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ダンロップ ウィンターマックス 165/65R15 2014年製 中古■□S002695"/>
    <m/>
    <x v="14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ブリジストン ブリザック VRX2 185/65R14 2017年製 ホイール シビラ 14X5 1/2J 中古■□S002754"/>
    <m/>
    <x v="14"/>
    <n v="2000"/>
    <n v="2"/>
    <n v="3"/>
    <n v="195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ブリジストン　ブリザック　REVO2　175/65R14　2011年製　中古■□S002688"/>
    <m/>
    <x v="14"/>
    <m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　ホイール　ファルケン　ESPIA　EPZ　195/60R15　2012年製　ホイール　15x6J　中古■□S002751"/>
    <m/>
    <x v="14"/>
    <n v="2000"/>
    <n v="2"/>
    <n v="3"/>
    <n v="12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スタッドレスタイヤ ホイール ヨコハマ アイスガード IG50 205/70R15 2012年製 ホイール AQUA 15ｘ6 1/2J 中古■□S002627"/>
    <m/>
    <x v="14"/>
    <n v="2000"/>
    <n v="2"/>
    <n v="3"/>
    <n v="14000"/>
    <m/>
    <m/>
    <m/>
    <m/>
    <m/>
    <m/>
    <m/>
    <m/>
    <m/>
    <m/>
    <m/>
    <m/>
    <m/>
    <n v="0"/>
    <s v="2020/12"/>
    <s v=""/>
    <s v=""/>
    <x v="0"/>
    <m/>
    <m/>
  </r>
  <r>
    <d v="2020-12-07T00:00:00"/>
    <s v="■東京マイル　ボルトアクションエアーライフル　L96　AWS　スナイパーライフル　中古■□002972"/>
    <s v="済"/>
    <x v="2"/>
    <n v="10000"/>
    <n v="3"/>
    <n v="2"/>
    <n v="20000"/>
    <m/>
    <m/>
    <m/>
    <m/>
    <m/>
    <m/>
    <m/>
    <n v="22000"/>
    <n v="2000"/>
    <d v="2021-02-22T00:00:00"/>
    <d v="2021-01-11T00:00:00"/>
    <s v="簡単決済"/>
    <s v="河合信勝"/>
    <n v="24000"/>
    <s v="2020/12"/>
    <s v="2021/1"/>
    <n v="35"/>
    <x v="4"/>
    <m/>
    <m/>
  </r>
  <r>
    <d v="2020-12-07T00:00:00"/>
    <s v="■トミカ　黒箱　国産　NO.4　マツダ　ファミリア　1500XG　S=1/59　中古■□003013_x000a_"/>
    <s v="済"/>
    <x v="2"/>
    <m/>
    <n v="3"/>
    <n v="2"/>
    <n v="3500"/>
    <m/>
    <m/>
    <m/>
    <m/>
    <m/>
    <m/>
    <m/>
    <n v="3850"/>
    <n v="750"/>
    <d v="2021-03-23T00:00:00"/>
    <d v="2021-02-03T00:00:00"/>
    <s v="簡単決済"/>
    <s v="武井宗周"/>
    <n v="4600"/>
    <s v="2020/12"/>
    <s v="2021/2"/>
    <n v="58"/>
    <x v="3"/>
    <m/>
    <m/>
  </r>
  <r>
    <d v="2020-12-08T00:00:00"/>
    <s v="■未使用 HIT パイプレンチ P600 ヒット 送料無料■□002902"/>
    <m/>
    <x v="0"/>
    <n v="5500"/>
    <n v="2"/>
    <n v="3"/>
    <n v="9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ジャンク　POLICE　ポリス　キングズアベニュー　13789MSB-03M　クオーツ　メンズ　腕時計■□002974"/>
    <m/>
    <x v="11"/>
    <m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0"/>
    <m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ミラー型ドライブレコーダー SMART HD 1073-V1 9.66インチ 未使用未開封■□002876"/>
    <s v="店売り"/>
    <x v="14"/>
    <n v="34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08T00:00:00"/>
    <s v="■引取限定 ジャッカル BPM BS-69ML スピニングロッド / ダイワ JOINUS 3000 リール 中古■□003056"/>
    <s v="店売り"/>
    <x v="6"/>
    <n v="4180"/>
    <n v="2"/>
    <n v="3"/>
    <n v="8800"/>
    <m/>
    <m/>
    <m/>
    <m/>
    <m/>
    <m/>
    <m/>
    <m/>
    <m/>
    <m/>
    <m/>
    <m/>
    <m/>
    <n v="0"/>
    <s v="2020/12"/>
    <s v=""/>
    <s v=""/>
    <x v="0"/>
    <m/>
    <m/>
  </r>
  <r>
    <d v="2020-12-08T00:00:00"/>
    <s v="■ダイナキング　タイイングバイス　ダストボックス＋その他付属　中古■□002981"/>
    <m/>
    <x v="6"/>
    <m/>
    <m/>
    <m/>
    <n v="15000"/>
    <m/>
    <m/>
    <m/>
    <m/>
    <m/>
    <m/>
    <m/>
    <m/>
    <m/>
    <m/>
    <m/>
    <m/>
    <m/>
    <n v="0"/>
    <s v="2020/12"/>
    <s v=""/>
    <s v=""/>
    <x v="0"/>
    <m/>
    <m/>
  </r>
  <r>
    <d v="2020-12-09T00:00:00"/>
    <s v="■トミカ　黒箱　国産　訳あり　三菱幼稚園バス/日野レインボースケルトンバス/いすゞジャーニーQ移動図書館　3台セット　中古■□003005"/>
    <s v="済"/>
    <x v="2"/>
    <m/>
    <n v="3"/>
    <n v="2"/>
    <n v="4930"/>
    <m/>
    <m/>
    <m/>
    <m/>
    <m/>
    <m/>
    <m/>
    <n v="5423"/>
    <n v="750"/>
    <d v="2021-03-23T00:00:00"/>
    <d v="2021-02-04T00:00:00"/>
    <s v="簡単決済"/>
    <s v="柏バイイー"/>
    <n v="6173"/>
    <s v="2020/12"/>
    <s v="2021/2"/>
    <n v="57"/>
    <x v="6"/>
    <m/>
    <m/>
  </r>
  <r>
    <d v="2020-12-09T00:00:00"/>
    <s v="■引取限定 未使用 メジャークラフト クロスステージ CRXJ-S64M ライトジギング■□002895"/>
    <s v="済"/>
    <x v="6"/>
    <n v="6600"/>
    <n v="2"/>
    <n v="3"/>
    <n v="8800"/>
    <m/>
    <m/>
    <m/>
    <m/>
    <m/>
    <m/>
    <m/>
    <n v="9680"/>
    <n v="0"/>
    <d v="2021-04-21T00:00:00"/>
    <d v="2021-03-11T00:00:00"/>
    <s v="簡単決済"/>
    <s v="羽島希"/>
    <n v="9680"/>
    <s v="2020/12"/>
    <s v="2021/3"/>
    <n v="92"/>
    <x v="6"/>
    <m/>
    <m/>
  </r>
  <r>
    <d v="2020-12-09T00:00:00"/>
    <s v="■テイルウォーク ソルティシェイプ &quot;BOAT GAME&quot; C64M シーバス 中古■□S002907"/>
    <m/>
    <x v="6"/>
    <m/>
    <m/>
    <m/>
    <n v="70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三菱キャンター　トヨタDYNA　いすゞELF　中古■□002952"/>
    <m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0T00:00:00"/>
    <s v="■トミカ　黒箱　国産　NO.54　ホンダ　シティ　青色　S=1/57　中古■□002887"/>
    <m/>
    <x v="2"/>
    <m/>
    <n v="3"/>
    <n v="2"/>
    <n v="1360"/>
    <m/>
    <m/>
    <m/>
    <m/>
    <m/>
    <m/>
    <m/>
    <m/>
    <m/>
    <m/>
    <m/>
    <m/>
    <m/>
    <n v="0"/>
    <s v="2020/12"/>
    <s v=""/>
    <s v=""/>
    <x v="0"/>
    <m/>
    <m/>
  </r>
  <r>
    <d v="2020-12-11T00:00:00"/>
    <s v="■amazon 電子書籍リーダー Kindle SY69JL 広告なし 中古■□002892"/>
    <s v="済"/>
    <x v="1"/>
    <n v="427"/>
    <n v="2"/>
    <n v="3"/>
    <n v="3000"/>
    <m/>
    <m/>
    <m/>
    <m/>
    <m/>
    <m/>
    <m/>
    <n v="3300"/>
    <n v="0"/>
    <d v="2021-02-22T00:00:00"/>
    <d v="2021-01-28T00:00:00"/>
    <s v="簡単決済"/>
    <s v="佐々慎吾"/>
    <n v="3300"/>
    <s v="2020/12"/>
    <s v="2021/1"/>
    <n v="48"/>
    <x v="6"/>
    <m/>
    <m/>
  </r>
  <r>
    <d v="2020-12-11T00:00:00"/>
    <s v="■レトロ レザー調 スツールボックス 宝箱風 アンティーク 収納ボックス 現状品■□003054"/>
    <s v="店売り"/>
    <x v="12"/>
    <n v="1100"/>
    <n v="2"/>
    <n v="3"/>
    <n v="5000"/>
    <m/>
    <m/>
    <m/>
    <m/>
    <m/>
    <m/>
    <m/>
    <m/>
    <m/>
    <m/>
    <m/>
    <m/>
    <m/>
    <n v="0"/>
    <s v="2020/12"/>
    <s v=""/>
    <s v=""/>
    <x v="0"/>
    <m/>
    <m/>
  </r>
  <r>
    <d v="2020-12-11T00:00:00"/>
    <s v="■マキタ 7型造作用精密マルノコ 5813BA 刃なし 中古■□003051"/>
    <s v="済"/>
    <x v="0"/>
    <n v="1100"/>
    <n v="2"/>
    <n v="3"/>
    <n v="3000"/>
    <m/>
    <m/>
    <m/>
    <m/>
    <m/>
    <m/>
    <m/>
    <n v="3300"/>
    <n v="1500"/>
    <d v="2021-02-22T00:00:00"/>
    <d v="2021-01-14T00:00:00"/>
    <s v="簡単決済"/>
    <s v="平井正貴"/>
    <n v="4800"/>
    <s v="2020/12"/>
    <s v="2021/1"/>
    <n v="34"/>
    <x v="6"/>
    <m/>
    <m/>
  </r>
  <r>
    <d v="2020-12-11T00:00:00"/>
    <s v="■三晃精機 サングラインダー SG-100型 中古■□003055"/>
    <s v="店売り"/>
    <x v="0"/>
    <n v="13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長野県伊那市 下駄箱 シューズボックス 木製 家具 インテリア 中古■□002756"/>
    <s v="店売り"/>
    <x v="4"/>
    <n v="6500"/>
    <n v="2"/>
    <n v="3"/>
    <n v="11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引取限定 戸棚+6段チェスト 棚 ダークブラウン 家具 インテリア 大塚家具 中古■□002809"/>
    <s v="店売り"/>
    <x v="4"/>
    <n v="4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足首ストラップ欠品 NIKE 27.0cm バンダル ハイ サプリーム 318330-601 ジムレッド 中古■□002894"/>
    <s v="済"/>
    <x v="11"/>
    <n v="1500"/>
    <n v="2"/>
    <n v="3"/>
    <n v="4000"/>
    <m/>
    <m/>
    <m/>
    <m/>
    <m/>
    <m/>
    <m/>
    <n v="4400"/>
    <n v="1300"/>
    <d v="2021-07-19T00:00:00"/>
    <d v="2021-06-18T00:00:00"/>
    <s v="簡単決済"/>
    <s v="岩本真一 "/>
    <n v="5700"/>
    <s v="2020/12"/>
    <s v="2021/6"/>
    <n v="188"/>
    <x v="5"/>
    <m/>
    <m/>
  </r>
  <r>
    <d v="2020-12-12T00:00:00"/>
    <s v="■鉄瓶　花模様　サイズ大　中古■□002945"/>
    <m/>
    <x v="12"/>
    <n v="1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2T00:00:00"/>
    <s v="■協和発酵バイオ オルニチン アミノ酸 90粒 2袋 2022年2月■□002929"/>
    <s v="済"/>
    <x v="13"/>
    <m/>
    <n v="2"/>
    <n v="3"/>
    <n v="2500"/>
    <m/>
    <m/>
    <m/>
    <m/>
    <m/>
    <m/>
    <m/>
    <n v="2750"/>
    <n v="520"/>
    <d v="2021-06-23T00:00:00"/>
    <d v="2021-05-18T00:00:00"/>
    <s v="簡単決済"/>
    <s v="古田陽子"/>
    <n v="3270"/>
    <s v="2020/12"/>
    <s v="2021/5"/>
    <n v="157"/>
    <x v="2"/>
    <m/>
    <m/>
  </r>
  <r>
    <d v="2020-12-12T00:00:00"/>
    <s v="■ラコステ スニーカー US7 ブラウン系 中古■□003050"/>
    <m/>
    <x v="11"/>
    <n v="500"/>
    <n v="2"/>
    <n v="3"/>
    <n v="4500"/>
    <m/>
    <m/>
    <m/>
    <m/>
    <m/>
    <m/>
    <m/>
    <m/>
    <m/>
    <m/>
    <m/>
    <m/>
    <m/>
    <n v="0"/>
    <s v="2020/12"/>
    <s v=""/>
    <s v=""/>
    <x v="0"/>
    <m/>
    <m/>
  </r>
  <r>
    <d v="2020-12-13T00:00:00"/>
    <s v="■Ｄｉａｐｅｔ ダイヤペット ヨネザワのミニカー　三菱ふそう　日通リフトバントラック　コードNO.14-0290　S=1/56　訳あり中古■□002970"/>
    <s v="店売り"/>
    <x v="2"/>
    <m/>
    <n v="3"/>
    <n v="2"/>
    <n v="2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TACKLIFE レーザーガイド付きミニ丸ノコ TCS115A タックライフ 中古■□002964"/>
    <s v="済"/>
    <x v="0"/>
    <m/>
    <m/>
    <m/>
    <n v="5500"/>
    <m/>
    <m/>
    <m/>
    <m/>
    <m/>
    <m/>
    <m/>
    <n v="6050"/>
    <n v="1300"/>
    <d v="2021-03-23T00:00:00"/>
    <d v="2021-02-05T00:00:00"/>
    <s v="簡単決済"/>
    <s v="中川三郎"/>
    <n v="7350"/>
    <s v="2020/12"/>
    <s v="2021/2"/>
    <n v="54"/>
    <x v="5"/>
    <m/>
    <m/>
  </r>
  <r>
    <d v="2020-12-12T00:00:00"/>
    <s v="■未使用 CORBO ラウンドファスナー 長財布 レザー 8JF-9980 ブラック■□003019"/>
    <s v="済"/>
    <x v="11"/>
    <n v="2500"/>
    <n v="2"/>
    <n v="3"/>
    <n v="10500"/>
    <m/>
    <m/>
    <m/>
    <m/>
    <m/>
    <m/>
    <m/>
    <n v="11550"/>
    <n v="0"/>
    <d v="2021-03-23T00:00:00"/>
    <d v="2021-02-18T00:00:00"/>
    <s v="簡単決済"/>
    <s v="赤堀仁"/>
    <n v="11550"/>
    <s v="2020/12"/>
    <s v="2021/2"/>
    <n v="68"/>
    <x v="6"/>
    <m/>
    <m/>
  </r>
  <r>
    <d v="2020-12-12T00:00:00"/>
    <s v="■GUCCI スーキー GGキャンバス トートバッグ 211944 ブラック 中古■□003012"/>
    <s v="店売り"/>
    <x v="3"/>
    <n v="12000"/>
    <n v="2"/>
    <n v="3"/>
    <n v="28000"/>
    <m/>
    <m/>
    <m/>
    <m/>
    <m/>
    <m/>
    <m/>
    <m/>
    <m/>
    <m/>
    <m/>
    <m/>
    <m/>
    <n v="0"/>
    <s v="2020/12"/>
    <s v=""/>
    <s v=""/>
    <x v="0"/>
    <m/>
    <m/>
  </r>
  <r>
    <d v="2020-12-13T00:00:00"/>
    <s v="■DeLonghi セラミックタワーファンヒーター TCH8093ERJ デロンギ 中古■□002973"/>
    <m/>
    <x v="1"/>
    <m/>
    <m/>
    <m/>
    <n v="6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圧着工具　TE　91558-1　ハンドツール　手動圧着工具　タイコエレクトロニクス　AMP　ダイナミックシリーズ　D-3(L)　中古■□002917"/>
    <s v="済"/>
    <x v="0"/>
    <n v="2500"/>
    <n v="3"/>
    <n v="2"/>
    <n v="45000"/>
    <m/>
    <m/>
    <m/>
    <m/>
    <m/>
    <m/>
    <m/>
    <n v="49500"/>
    <n v="1050"/>
    <d v="2021-03-23T00:00:00"/>
    <d v="2021-02-28T00:00:00"/>
    <s v="簡単決済"/>
    <s v="宮崎大輔"/>
    <n v="50550"/>
    <s v="2020/12"/>
    <s v="2021/2"/>
    <n v="76"/>
    <x v="1"/>
    <m/>
    <m/>
  </r>
  <r>
    <d v="2020-12-14T00:00:00"/>
    <s v="■圧着工具 TE 91558-1 ハンドツール 手動圧着工具 タイコエレクトロニクス AMP ダイナミックシリーズ D-3(L) 中古■□003028"/>
    <m/>
    <x v="0"/>
    <n v="2500"/>
    <n v="3"/>
    <n v="2"/>
    <n v="42000"/>
    <m/>
    <m/>
    <m/>
    <m/>
    <m/>
    <m/>
    <m/>
    <m/>
    <m/>
    <m/>
    <m/>
    <m/>
    <m/>
    <n v="0"/>
    <s v="2020/12"/>
    <s v=""/>
    <s v=""/>
    <x v="0"/>
    <m/>
    <m/>
  </r>
  <r>
    <d v="2020-12-14T00:00:00"/>
    <s v="■トミカ　国産　NO.F6　ロールスロイス　ファンタムⅤⅠ　S=1/78　中古■□002949"/>
    <m/>
    <x v="2"/>
    <m/>
    <n v="3"/>
    <n v="2"/>
    <n v="2500"/>
    <m/>
    <m/>
    <m/>
    <m/>
    <m/>
    <m/>
    <m/>
    <m/>
    <m/>
    <m/>
    <m/>
    <m/>
    <m/>
    <n v="0"/>
    <s v="2020/12"/>
    <s v=""/>
    <s v=""/>
    <x v="0"/>
    <m/>
    <m/>
  </r>
  <r>
    <d v="2020-12-15T00:00:00"/>
    <s v="■Panasonic パナソニック 衣類乾燥除湿機 (家庭用) F-YZR60 2018年製 中古■□002745"/>
    <s v="済"/>
    <x v="1"/>
    <n v="2200"/>
    <n v="3"/>
    <n v="2"/>
    <n v="7980"/>
    <m/>
    <m/>
    <m/>
    <m/>
    <m/>
    <m/>
    <m/>
    <n v="8778"/>
    <n v="1500"/>
    <d v="2021-02-22T00:00:00"/>
    <d v="2021-01-11T00:00:00"/>
    <s v="簡単決済"/>
    <s v="松井菜々海"/>
    <n v="10278"/>
    <s v="2020/12"/>
    <s v="2021/1"/>
    <n v="27"/>
    <x v="4"/>
    <m/>
    <m/>
  </r>
  <r>
    <d v="2020-12-15T00:00:00"/>
    <s v="■ペンダントトップ　翼　中古■□002942"/>
    <s v="済"/>
    <x v="11"/>
    <m/>
    <n v="3"/>
    <n v="2"/>
    <n v="2980"/>
    <m/>
    <m/>
    <m/>
    <m/>
    <m/>
    <m/>
    <m/>
    <n v="3278"/>
    <n v="520"/>
    <d v="2021-07-19T00:00:00"/>
    <d v="2021-06-18T00:00:00"/>
    <s v="簡単決済"/>
    <s v="飯田芳 久"/>
    <n v="3798"/>
    <s v="2020/12"/>
    <s v="2021/6"/>
    <n v="185"/>
    <x v="5"/>
    <m/>
    <m/>
  </r>
  <r>
    <d v="2020-12-15T00:00:00"/>
    <s v="■ペンダントトップ　トランプ　中古■□002955"/>
    <s v="済"/>
    <x v="11"/>
    <m/>
    <n v="3"/>
    <n v="2"/>
    <n v="1980"/>
    <m/>
    <m/>
    <m/>
    <m/>
    <m/>
    <m/>
    <m/>
    <n v="2178"/>
    <n v="520"/>
    <d v="2021-05-21T00:00:00"/>
    <d v="2021-04-12T00:00:00"/>
    <s v="簡単決済"/>
    <s v="伊丹雪"/>
    <n v="2698"/>
    <s v="2020/12"/>
    <s v="2021/4"/>
    <n v="118"/>
    <x v="4"/>
    <m/>
    <m/>
  </r>
  <r>
    <d v="2020-12-15T00:00:00"/>
    <s v="■ARIZONA アリゾナフリーダム バングル 太陽神 シルバー 中古■□003040"/>
    <m/>
    <x v="11"/>
    <n v="1000"/>
    <n v="3"/>
    <n v="2"/>
    <n v="6730"/>
    <m/>
    <m/>
    <m/>
    <m/>
    <m/>
    <m/>
    <m/>
    <m/>
    <m/>
    <m/>
    <m/>
    <m/>
    <m/>
    <n v="0"/>
    <s v="2020/12"/>
    <s v=""/>
    <s v=""/>
    <x v="0"/>
    <m/>
    <m/>
  </r>
  <r>
    <d v="2020-12-15T00:00:00"/>
    <s v="■トミカ　黒箱　国産　1979　NO.46　童夢-零　DOME-0　S=1/58　中古■□003017"/>
    <s v="済"/>
    <x v="2"/>
    <m/>
    <n v="3"/>
    <n v="2"/>
    <n v="2270"/>
    <m/>
    <m/>
    <m/>
    <m/>
    <m/>
    <m/>
    <m/>
    <n v="2497"/>
    <n v="750"/>
    <d v="2021-05-21T00:00:00"/>
    <d v="2021-04-12T00:00:00"/>
    <s v="簡単決済"/>
    <s v="駒場英之"/>
    <n v="3247"/>
    <s v="2020/12"/>
    <s v="2021/4"/>
    <n v="118"/>
    <x v="4"/>
    <m/>
    <m/>
  </r>
  <r>
    <d v="2020-12-15T00:00:00"/>
    <s v="■トミカ　黒箱　国産　1978　NO.33　TOYOTA　トヨタ　セリカ　LB　2000GT　S=1/63　中古■□003011"/>
    <s v="済"/>
    <x v="2"/>
    <m/>
    <n v="3"/>
    <n v="2"/>
    <n v="1100"/>
    <m/>
    <m/>
    <m/>
    <m/>
    <m/>
    <m/>
    <m/>
    <n v="1210"/>
    <n v="750"/>
    <d v="2021-03-23T00:00:00"/>
    <d v="2021-02-15T00:00:00"/>
    <s v="簡単決済"/>
    <s v="岩田尚男"/>
    <n v="1960"/>
    <s v="2020/12"/>
    <s v="2021/2"/>
    <n v="62"/>
    <x v="4"/>
    <m/>
    <m/>
  </r>
  <r>
    <d v="2020-12-15T00:00:00"/>
    <s v="■トミカ　国産　NO.55　NO.4.27.32.110　TOYOTA　トヨタ　クラウン　3台セット　中古■□003015"/>
    <m/>
    <x v="2"/>
    <m/>
    <n v="3"/>
    <n v="2"/>
    <n v="3000"/>
    <m/>
    <m/>
    <m/>
    <m/>
    <m/>
    <m/>
    <m/>
    <m/>
    <m/>
    <m/>
    <m/>
    <m/>
    <m/>
    <n v="0"/>
    <s v="2020/12"/>
    <s v=""/>
    <s v=""/>
    <x v="0"/>
    <m/>
    <m/>
  </r>
  <r>
    <d v="2020-12-15T00:00:00"/>
    <s v="■DAIKIN セラムヒート 遠赤外線暖房機 ERFT11TSE4 2016年製 中古■□S003059"/>
    <s v="済"/>
    <x v="1"/>
    <n v="0"/>
    <n v="2"/>
    <n v="3"/>
    <n v="6800"/>
    <m/>
    <m/>
    <m/>
    <m/>
    <m/>
    <m/>
    <m/>
    <n v="7480"/>
    <n v="2695"/>
    <d v="2021-02-22T00:00:00"/>
    <d v="2021-01-05T00:00:00"/>
    <s v="簡単決済"/>
    <s v="小山満"/>
    <n v="10175"/>
    <s v="2020/12"/>
    <s v="2021/1"/>
    <n v="21"/>
    <x v="2"/>
    <m/>
    <m/>
  </r>
  <r>
    <d v="2020-12-15T00:00:00"/>
    <s v="■引取限定 長野県伊那市 レンジボード ナチュラル×ホワイト キッチンボード 中古■□002934"/>
    <s v="店売り"/>
    <x v="4"/>
    <n v="9500"/>
    <n v="2"/>
    <n v="3"/>
    <n v="23800"/>
    <m/>
    <m/>
    <m/>
    <m/>
    <m/>
    <m/>
    <m/>
    <m/>
    <m/>
    <m/>
    <m/>
    <m/>
    <m/>
    <n v="0"/>
    <s v="2020/12"/>
    <s v=""/>
    <s v=""/>
    <x v="0"/>
    <m/>
    <m/>
  </r>
  <r>
    <d v="2020-12-16T00:00:00"/>
    <s v="■展示品 Mサイズ コムデギャルソン メンズ 長袖シャツ ブラウン系 定価23,500円 薄手 COMME Des GARCONS■□002921"/>
    <s v="済"/>
    <x v="11"/>
    <n v="3000"/>
    <n v="2"/>
    <n v="3"/>
    <n v="5000"/>
    <m/>
    <m/>
    <m/>
    <m/>
    <m/>
    <m/>
    <m/>
    <n v="5500"/>
    <n v="0"/>
    <d v="2021-02-22T00:00:00"/>
    <d v="2021-01-05T00:00:00"/>
    <s v="簡単決済"/>
    <s v="畔柳剛"/>
    <n v="5500"/>
    <s v="2020/12"/>
    <s v="2021/1"/>
    <n v="20"/>
    <x v="2"/>
    <m/>
    <m/>
  </r>
  <r>
    <d v="2020-12-16T00:00:00"/>
    <s v="■シュプリーム 2019SS Leda And Swan Tee Mサイズ ステッカー/シャワーキャップ/middle finger to the worldステッカー付き■□002801"/>
    <s v="済"/>
    <x v="11"/>
    <n v="5000"/>
    <n v="2"/>
    <n v="3"/>
    <n v="6000"/>
    <m/>
    <m/>
    <m/>
    <m/>
    <m/>
    <m/>
    <m/>
    <n v="6600"/>
    <n v="0"/>
    <d v="2021-02-22T00:00:00"/>
    <d v="2021-01-30T00:00:00"/>
    <s v="簡単決済"/>
    <s v="純浦幸平"/>
    <n v="6600"/>
    <s v="2020/12"/>
    <s v="2021/1"/>
    <n v="45"/>
    <x v="7"/>
    <m/>
    <m/>
  </r>
  <r>
    <d v="2020-12-16T00:00:00"/>
    <s v="■ショット　スウェード　レザージャケット　サイズ38　ブラウン系　Schott　Made in USA USED■□002998"/>
    <m/>
    <x v="11"/>
    <n v="10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ノースフェイス 25cm ウィンターブーツ ベージュ×ブラウン 中古■□003014"/>
    <m/>
    <x v="6"/>
    <n v="1800"/>
    <n v="2"/>
    <n v="3"/>
    <n v="5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レッドウィング US9D 27cm ベックマンブーツ 9016 中古■□002986"/>
    <s v="店売り"/>
    <x v="11"/>
    <n v="6150"/>
    <n v="2"/>
    <n v="3"/>
    <n v="11500"/>
    <m/>
    <m/>
    <m/>
    <m/>
    <m/>
    <m/>
    <m/>
    <m/>
    <m/>
    <m/>
    <m/>
    <m/>
    <m/>
    <n v="0"/>
    <s v="2020/12"/>
    <s v=""/>
    <s v=""/>
    <x v="0"/>
    <m/>
    <m/>
  </r>
  <r>
    <d v="2020-12-16T00:00:00"/>
    <s v="■トヨトミ スポット冷暖エアコン TAD-22CW 中古■□S003057"/>
    <s v="済"/>
    <x v="1"/>
    <n v="5000"/>
    <n v="2"/>
    <n v="3"/>
    <n v="10000"/>
    <m/>
    <m/>
    <m/>
    <m/>
    <m/>
    <m/>
    <m/>
    <n v="11550"/>
    <n v="3245"/>
    <d v="2021-02-22T00:00:00"/>
    <d v="2021-01-16T00:00:00"/>
    <s v="簡単決済"/>
    <s v="外山嵩啓"/>
    <n v="14795"/>
    <s v="2020/12"/>
    <s v="2021/1"/>
    <n v="31"/>
    <x v="7"/>
    <m/>
    <m/>
  </r>
  <r>
    <d v="2020-12-17T00:00:00"/>
    <s v="■EIDAI　エイダイ　ワールドゼッケン　18　カスタムキャラバン　S=1/52　国産　中古■□002978"/>
    <s v="店売り"/>
    <x v="2"/>
    <m/>
    <n v="3"/>
    <n v="2"/>
    <n v="3980"/>
    <m/>
    <m/>
    <m/>
    <m/>
    <m/>
    <m/>
    <m/>
    <m/>
    <m/>
    <m/>
    <m/>
    <m/>
    <m/>
    <n v="0"/>
    <s v="2020/12"/>
    <s v=""/>
    <s v=""/>
    <x v="0"/>
    <m/>
    <m/>
  </r>
  <r>
    <d v="2020-12-17T00:00:00"/>
    <s v="■VITESSE　ビテス　Mercedes-Benz　600　Landaulet　メルセデスベンツ　600　ランドーレット　S=1/43　模型　中古■□003039"/>
    <s v="店売り"/>
    <x v="2"/>
    <m/>
    <n v="3"/>
    <n v="2"/>
    <n v="2100"/>
    <m/>
    <m/>
    <m/>
    <m/>
    <m/>
    <m/>
    <m/>
    <m/>
    <m/>
    <m/>
    <m/>
    <m/>
    <m/>
    <n v="0"/>
    <s v="2020/12"/>
    <s v=""/>
    <s v=""/>
    <x v="0"/>
    <m/>
    <m/>
  </r>
  <r>
    <d v="2020-12-17T00:00:00"/>
    <s v="■トミカ　赤箱　国産　NO.69　三菱　パジェロ　310　S=1/60　中古■□002900"/>
    <s v="店売り"/>
    <x v="2"/>
    <m/>
    <n v="3"/>
    <n v="2"/>
    <n v="3200"/>
    <m/>
    <m/>
    <m/>
    <m/>
    <m/>
    <m/>
    <m/>
    <m/>
    <m/>
    <m/>
    <m/>
    <m/>
    <m/>
    <n v="0"/>
    <s v="2020/12"/>
    <s v=""/>
    <s v=""/>
    <x v="0"/>
    <m/>
    <m/>
  </r>
  <r>
    <d v="2020-12-17T00:00:00"/>
    <s v="■送料無料 未使用 マキタ ML812 フラッシュライト 開封品■□002039"/>
    <s v="済"/>
    <x v="0"/>
    <n v="8050"/>
    <m/>
    <m/>
    <n v="17000"/>
    <m/>
    <m/>
    <m/>
    <m/>
    <m/>
    <m/>
    <m/>
    <n v="15950"/>
    <n v="0"/>
    <d v="2021-03-23T00:00:00"/>
    <d v="2021-02-15T00:00:00"/>
    <s v="簡単決済"/>
    <s v="松尾武典"/>
    <n v="15950"/>
    <s v="2020/12"/>
    <s v="2021/2"/>
    <n v="60"/>
    <x v="4"/>
    <m/>
    <m/>
  </r>
  <r>
    <d v="2020-12-17T00:00:00"/>
    <s v="■現状品　パール　バスドラ　VALENCIA　Series　22インチ■□003000"/>
    <m/>
    <x v="8"/>
    <n v="15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東京マルイ　MP7A1　電動コンパクト　マシンガン　対象年齢18歳以上　中古■□003026"/>
    <s v="済"/>
    <x v="2"/>
    <n v="2750"/>
    <n v="2"/>
    <n v="3"/>
    <n v="8500"/>
    <m/>
    <m/>
    <m/>
    <m/>
    <m/>
    <m/>
    <m/>
    <n v="9625"/>
    <n v="1300"/>
    <d v="2021-02-22T00:00:00"/>
    <d v="2021-01-05T00:00:00"/>
    <s v="簡単決済"/>
    <s v="直井昇"/>
    <n v="10925"/>
    <s v="2020/12"/>
    <s v="2021/1"/>
    <n v="19"/>
    <x v="2"/>
    <m/>
    <m/>
  </r>
  <r>
    <d v="2020-12-17T00:00:00"/>
    <s v="■Gショック スカイコックピット タフソーラー 樹脂バンド GRAVITYMASTER GW-3000B-1AJF クロノグラフ ■□000697"/>
    <m/>
    <x v="3"/>
    <n v="17000"/>
    <n v="2"/>
    <n v="3"/>
    <n v="14500"/>
    <m/>
    <m/>
    <m/>
    <m/>
    <m/>
    <m/>
    <m/>
    <m/>
    <m/>
    <m/>
    <m/>
    <m/>
    <m/>
    <n v="0"/>
    <s v="2020/12"/>
    <s v=""/>
    <s v=""/>
    <x v="0"/>
    <m/>
    <m/>
  </r>
  <r>
    <d v="2020-12-17T00:00:00"/>
    <s v="■Gショック DW-5600FS-3JF カーキ色 樹脂バンド 動作未確認 ジャンク■□001650"/>
    <m/>
    <x v="3"/>
    <n v="20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17T00:00:00"/>
    <s v="■Hawkins 28cm相当 ホーキンス GT4011 サイズUSA10 エンジニアブーツ 中古■□002962"/>
    <s v="済"/>
    <x v="11"/>
    <n v="1650"/>
    <n v="2"/>
    <n v="3"/>
    <n v="4000"/>
    <m/>
    <m/>
    <m/>
    <m/>
    <m/>
    <m/>
    <m/>
    <n v="4400"/>
    <n v="1500"/>
    <d v="2021-02-22T00:00:00"/>
    <d v="2021-01-05T00:00:00"/>
    <s v="簡単決済"/>
    <s v="中臺雅信"/>
    <n v="5900"/>
    <s v="2020/12"/>
    <s v="2021/1"/>
    <n v="19"/>
    <x v="2"/>
    <m/>
    <m/>
  </r>
  <r>
    <d v="2020-12-17T00:00:00"/>
    <s v="■asics 27cm ライトレーサー RS 5 ランニングシューズ TJL433 アシックス 中古美品■□003035"/>
    <m/>
    <x v="6"/>
    <n v="1100"/>
    <n v="2"/>
    <n v="3"/>
    <n v="4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未開封 ユアサ リビングこたつ 80cm×80cm YK-DLF801D■□S002869"/>
    <s v="済"/>
    <x v="1"/>
    <n v="4500"/>
    <n v="2"/>
    <n v="3"/>
    <n v="7500"/>
    <m/>
    <m/>
    <m/>
    <m/>
    <m/>
    <m/>
    <m/>
    <n v="8250"/>
    <n v="4895"/>
    <d v="2021-03-23T00:00:00"/>
    <d v="2021-02-02T00:00:00"/>
    <s v="簡単決済"/>
    <s v="追川正人"/>
    <n v="13145"/>
    <s v="2020/12"/>
    <s v="2021/2"/>
    <n v="43"/>
    <x v="2"/>
    <m/>
    <m/>
  </r>
  <r>
    <d v="2020-12-19T00:00:00"/>
    <s v="■Diapet　ダイヤペット　ヨネザワのミニカー　G-24　ホンダ　シティターボ　No.012-016　27　S=1/40　黒　中古■□002888_x000a_"/>
    <s v="済"/>
    <x v="2"/>
    <m/>
    <n v="3"/>
    <n v="2"/>
    <n v="4100"/>
    <m/>
    <m/>
    <m/>
    <m/>
    <m/>
    <m/>
    <m/>
    <n v="4510"/>
    <n v="750"/>
    <d v="2021-04-21T00:00:00"/>
    <d v="2021-03-24T00:00:00"/>
    <s v="簡単決済"/>
    <s v="前川勇夫"/>
    <n v="5260"/>
    <s v="2020/12"/>
    <s v="2021/3"/>
    <n v="95"/>
    <x v="3"/>
    <m/>
    <m/>
  </r>
  <r>
    <d v="2020-12-19T00:00:00"/>
    <s v="■未使用　トミカ　ドーリームトミカ　ルパン三世　カリオストロの城　未開封■□003009_x000a_"/>
    <s v="済"/>
    <x v="2"/>
    <m/>
    <n v="3"/>
    <n v="2"/>
    <n v="1750"/>
    <m/>
    <m/>
    <m/>
    <m/>
    <m/>
    <m/>
    <m/>
    <n v="1925"/>
    <n v="750"/>
    <d v="2021-03-23T00:00:00"/>
    <d v="2021-02-28T00:00:00"/>
    <s v="簡単決済"/>
    <s v="清水詩織"/>
    <n v="2675"/>
    <s v="2020/12"/>
    <s v="2021/2"/>
    <n v="71"/>
    <x v="1"/>
    <m/>
    <m/>
  </r>
  <r>
    <d v="2020-12-19T00:00:00"/>
    <s v="■未使用　BANDAI　バンプレスト　スーパードラゴンボール　ヒーローズ　10th　ANNIVERSARY　孫悟空　未開封■□002621"/>
    <m/>
    <x v="2"/>
    <m/>
    <n v="3"/>
    <n v="2"/>
    <n v="3500"/>
    <m/>
    <m/>
    <m/>
    <m/>
    <m/>
    <m/>
    <m/>
    <m/>
    <m/>
    <m/>
    <m/>
    <m/>
    <m/>
    <n v="0"/>
    <s v="2020/12"/>
    <s v=""/>
    <s v=""/>
    <x v="0"/>
    <m/>
    <m/>
  </r>
  <r>
    <d v="2020-12-19T00:00:00"/>
    <s v="■PHENIX フェニックス スキーウェア メンズ 上下セット グレイ Mサイズ 中古■□002969"/>
    <s v="店売り"/>
    <x v="6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19T00:00:00"/>
    <s v="■三菱 シーケンサ A0J2-E28DT 生産終了品 未使用■□003006"/>
    <m/>
    <x v="0"/>
    <n v="500"/>
    <n v="2"/>
    <n v="3"/>
    <n v="8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ゼノア 電動ヘッジトリマ EHT452 コード式 刃カバー付き 100V 中古■□002928"/>
    <s v="済"/>
    <x v="0"/>
    <n v="1000"/>
    <n v="3"/>
    <n v="2"/>
    <n v="5430"/>
    <m/>
    <m/>
    <m/>
    <m/>
    <m/>
    <m/>
    <m/>
    <n v="6523"/>
    <n v="1500"/>
    <d v="2021-02-22T00:00:00"/>
    <d v="2021-01-11T00:00:00"/>
    <s v="簡単決済"/>
    <s v="久賀憲作"/>
    <n v="8023"/>
    <s v="2020/12"/>
    <s v="2021/1"/>
    <n v="21"/>
    <x v="4"/>
    <m/>
    <m/>
  </r>
  <r>
    <d v="2020-12-21T00:00:00"/>
    <s v="■Vivienne　Westwood　ヴィヴィアンウエストウッド　キーケース　6連　キーリング付き　51020003-40178　ブラック　中古■□003023"/>
    <s v="店売り"/>
    <x v="3"/>
    <n v="1000"/>
    <n v="3"/>
    <n v="2"/>
    <n v="4980"/>
    <m/>
    <m/>
    <m/>
    <m/>
    <m/>
    <m/>
    <m/>
    <m/>
    <m/>
    <m/>
    <m/>
    <m/>
    <m/>
    <n v="0"/>
    <s v="2020/12"/>
    <s v=""/>
    <s v=""/>
    <x v="0"/>
    <m/>
    <m/>
  </r>
  <r>
    <d v="2020-12-21T00:00:00"/>
    <s v="■Vivienne　Westwood　ヴィヴィアンウエストウッド　長財布　51050022-40525　N401-ブラック　美品■□002908"/>
    <s v="店売り"/>
    <x v="3"/>
    <n v="4000"/>
    <n v="3"/>
    <n v="2"/>
    <n v="13600"/>
    <m/>
    <m/>
    <m/>
    <m/>
    <m/>
    <m/>
    <m/>
    <m/>
    <m/>
    <m/>
    <m/>
    <m/>
    <m/>
    <n v="0"/>
    <s v="2020/12"/>
    <s v=""/>
    <s v=""/>
    <x v="0"/>
    <m/>
    <m/>
  </r>
  <r>
    <d v="2020-12-21T00:00:00"/>
    <s v="■GUCCI　グッチ　メンズ　GGキャンバス　二つ折り財布　04862.4276　ブラック　中古■□002913"/>
    <s v="済"/>
    <x v="3"/>
    <n v="1500"/>
    <n v="3"/>
    <n v="2"/>
    <n v="5980"/>
    <m/>
    <m/>
    <m/>
    <m/>
    <m/>
    <m/>
    <m/>
    <n v="6578"/>
    <n v="750"/>
    <d v="2021-02-22T00:00:00"/>
    <d v="2021-01-06T00:00:00"/>
    <s v="簡単決済"/>
    <s v="浅田俊二"/>
    <n v="7328"/>
    <s v="2020/12"/>
    <s v="2021/1"/>
    <n v="16"/>
    <x v="3"/>
    <m/>
    <m/>
  </r>
  <r>
    <d v="2020-12-21T00:00:00"/>
    <s v="■トミカ　青箱　国産　NO.F47　1978　ロータス　エリート　青　外国車シリーズ　S=1/63　中古■□003008_x000a_"/>
    <m/>
    <x v="2"/>
    <m/>
    <n v="3"/>
    <n v="2"/>
    <n v="452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マキタ　makita　ディスクグラインダ　100mm　モデルM965　中古■□003025"/>
    <s v="店売り"/>
    <x v="0"/>
    <n v="1000"/>
    <n v="3"/>
    <n v="2"/>
    <n v="4200"/>
    <m/>
    <m/>
    <m/>
    <m/>
    <m/>
    <m/>
    <m/>
    <m/>
    <m/>
    <m/>
    <m/>
    <m/>
    <m/>
    <n v="0"/>
    <s v="2020/12"/>
    <s v=""/>
    <s v=""/>
    <x v="0"/>
    <m/>
    <m/>
  </r>
  <r>
    <d v="2020-12-21T00:00:00"/>
    <s v="■未使用 D＆S 家庭用マイコン電気圧力鍋 STL-EC50R■□002983"/>
    <m/>
    <x v="1"/>
    <n v="5500"/>
    <n v="2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1T00:00:00"/>
    <s v="■ヴィヴィアンウエストウッド 二つ折り財布 SOFIA FLAP COIN PURSE 52010006 中古美品■□002903"/>
    <s v="済"/>
    <x v="3"/>
    <n v="2500"/>
    <n v="2"/>
    <n v="3"/>
    <n v="5400"/>
    <m/>
    <m/>
    <m/>
    <m/>
    <m/>
    <m/>
    <m/>
    <n v="5940"/>
    <n v="750"/>
    <d v="2021-02-22T00:00:00"/>
    <d v="2021-01-19T00:00:00"/>
    <s v="簡単決済"/>
    <s v="安達ひとみ"/>
    <n v="6690"/>
    <s v="2020/12"/>
    <s v="2021/1"/>
    <n v="29"/>
    <x v="2"/>
    <m/>
    <m/>
  </r>
  <r>
    <d v="2020-12-21T00:00:00"/>
    <s v="■NIKE 26.5cm ジョーダン メロ M12 / 827176-407 ナイキ 中古■□002920"/>
    <m/>
    <x v="11"/>
    <n v="2100"/>
    <n v="2"/>
    <n v="3"/>
    <n v="5800"/>
    <m/>
    <m/>
    <m/>
    <m/>
    <m/>
    <m/>
    <m/>
    <m/>
    <m/>
    <m/>
    <m/>
    <m/>
    <m/>
    <n v="0"/>
    <s v="2020/12"/>
    <s v=""/>
    <s v=""/>
    <x v="0"/>
    <m/>
    <m/>
  </r>
  <r>
    <d v="2020-12-21T00:00:00"/>
    <s v="■COLMAR コルマー ダウンジャケット サイズ46 メンズ ネイビー / ハンガー付き 中古■□002901"/>
    <s v="済"/>
    <x v="11"/>
    <n v="3850"/>
    <n v="2"/>
    <n v="3"/>
    <n v="8000"/>
    <m/>
    <m/>
    <m/>
    <m/>
    <m/>
    <m/>
    <m/>
    <n v="9900"/>
    <n v="1500"/>
    <d v="2021-02-22T00:00:00"/>
    <d v="2021-01-06T00:00:00"/>
    <s v="簡単決済"/>
    <s v="松嶋浩明"/>
    <n v="11400"/>
    <s v="2020/12"/>
    <s v="2021/1"/>
    <n v="16"/>
    <x v="3"/>
    <m/>
    <m/>
  </r>
  <r>
    <d v="2020-12-21T00:00:00"/>
    <s v="■新興製作所 ニューストロンググラインダー SHG-150K 中古■□002989"/>
    <s v="店売り"/>
    <x v="0"/>
    <n v="800"/>
    <n v="2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現状品 パレットローラー 2本 ジョルダー ジョロダー 1130mm ■□002918"/>
    <s v="済"/>
    <x v="14"/>
    <n v="13600"/>
    <n v="2"/>
    <n v="3"/>
    <n v="30000"/>
    <m/>
    <m/>
    <m/>
    <m/>
    <m/>
    <m/>
    <m/>
    <n v="33000"/>
    <n v="4290"/>
    <d v="2021-02-22T00:00:00"/>
    <d v="2021-01-31T00:00:00"/>
    <s v="簡単決済"/>
    <s v="高田秀文"/>
    <n v="37290"/>
    <s v="2020/12"/>
    <s v="2021/1"/>
    <n v="40"/>
    <x v="1"/>
    <m/>
    <m/>
  </r>
  <r>
    <d v="2020-12-22T00:00:00"/>
    <s v="■引取限定 ジャンク 電気式ピザ焼き器 トロナジャパン TJ-M285 三相200V W58cm D60cm H45cm 動作未確認 長野県伊那市■□002683"/>
    <m/>
    <x v="5"/>
    <m/>
    <n v="2"/>
    <n v="3"/>
    <n v="29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シュプリーム×チャンピオン 18SS フーディ Lサイズ グレイ Supreme Champion USED■□003044"/>
    <s v="済"/>
    <x v="11"/>
    <n v="8000"/>
    <n v="2"/>
    <n v="3"/>
    <n v="16000"/>
    <m/>
    <m/>
    <m/>
    <m/>
    <m/>
    <m/>
    <m/>
    <n v="18150"/>
    <n v="1050"/>
    <d v="2021-02-22T00:00:00"/>
    <d v="2021-01-06T00:00:00"/>
    <s v="簡単決済"/>
    <s v="笠井孝弘"/>
    <n v="19200"/>
    <s v="2020/12"/>
    <s v="2021/1"/>
    <n v="15"/>
    <x v="3"/>
    <m/>
    <m/>
  </r>
  <r>
    <d v="2020-12-22T00:00:00"/>
    <s v="■GNU 157.5cm RIDERS CHOICE スノーボード 2014-15 グヌー 中古■□002922"/>
    <s v="済"/>
    <x v="6"/>
    <n v="3000"/>
    <n v="2"/>
    <n v="3"/>
    <n v="10000"/>
    <m/>
    <m/>
    <m/>
    <m/>
    <m/>
    <m/>
    <m/>
    <n v="11000"/>
    <n v="1610"/>
    <d v="2021-03-23T00:00:00"/>
    <d v="2021-02-10T00:00:00"/>
    <s v="簡単決済"/>
    <s v="株式会社BESTJAPAN"/>
    <n v="12610"/>
    <s v="2020/12"/>
    <s v="2021/2"/>
    <n v="50"/>
    <x v="3"/>
    <m/>
    <m/>
  </r>
  <r>
    <d v="2020-12-22T00:00:00"/>
    <s v="■Nintendo Switch パワフルプロ野球2020 ソフト 中古■□002862"/>
    <s v="済"/>
    <x v="2"/>
    <n v="1800"/>
    <n v="2"/>
    <n v="3"/>
    <n v="4500"/>
    <m/>
    <m/>
    <m/>
    <m/>
    <m/>
    <m/>
    <m/>
    <n v="4510"/>
    <n v="0"/>
    <d v="2021-07-19T00:00:00"/>
    <d v="2021-06-06T00:00:00"/>
    <s v="簡単決済"/>
    <s v="佐宗若奈 "/>
    <n v="4510"/>
    <s v="2020/12"/>
    <s v="2021/6"/>
    <n v="166"/>
    <x v="1"/>
    <m/>
    <m/>
  </r>
  <r>
    <d v="2020-12-22T00:00:00"/>
    <s v="■Baccarat バカラ ローラ ペアグラス タンブラー 中古■□002927"/>
    <s v="店売り"/>
    <x v="7"/>
    <n v="1500"/>
    <n v="2"/>
    <n v="3"/>
    <n v="7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未使用開封品 HAPFIY ステンレス鋼伸縮型シンク水切りラック■□002997"/>
    <s v="済"/>
    <x v="7"/>
    <n v="2200"/>
    <n v="2"/>
    <n v="3"/>
    <n v="4100"/>
    <m/>
    <m/>
    <m/>
    <m/>
    <m/>
    <m/>
    <m/>
    <n v="4510"/>
    <n v="1500"/>
    <d v="2021-02-22T00:00:00"/>
    <d v="2021-01-17T00:00:00"/>
    <s v="簡単決済"/>
    <s v="山下好博"/>
    <n v="6010"/>
    <s v="2020/12"/>
    <s v="2021/1"/>
    <n v="26"/>
    <x v="1"/>
    <m/>
    <m/>
  </r>
  <r>
    <d v="2020-12-22T00:00:00"/>
    <s v="■ALPHA INDUSTRIES サイズM 20024-01 N-3B フライトジャケット 黒 アルファ 中古■□002802"/>
    <m/>
    <x v="11"/>
    <n v="2000"/>
    <n v="2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2T00:00:00"/>
    <s v="■dunhill ダンヒル ビジネスバッグ レザー 黒 中古■□003033"/>
    <s v="済"/>
    <x v="3"/>
    <n v="6000"/>
    <n v="2"/>
    <n v="3"/>
    <n v="15000"/>
    <m/>
    <m/>
    <m/>
    <m/>
    <m/>
    <m/>
    <m/>
    <n v="16500"/>
    <n v="1300"/>
    <d v="2021-03-23T00:00:00"/>
    <d v="2021-02-16T00:00:00"/>
    <s v="簡単決済"/>
    <s v="岩崎友亮"/>
    <n v="17800"/>
    <s v="2020/12"/>
    <s v="2021/2"/>
    <n v="56"/>
    <x v="2"/>
    <m/>
    <m/>
  </r>
  <r>
    <d v="2020-12-22T00:00:00"/>
    <s v="■オーストリッチ ハンドバッグ ブラック レザー ロック金具 駝鳥 中古■□003022 "/>
    <m/>
    <x v="3"/>
    <n v="2500"/>
    <n v="2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2T00:00:00"/>
    <s v="■フェルナンデス ハローキティ ZO-3 HK キティちゃん アンプ内蔵ギター 中古■□002916"/>
    <m/>
    <x v="8"/>
    <n v="10000"/>
    <n v="2"/>
    <n v="3"/>
    <n v="30000"/>
    <m/>
    <m/>
    <m/>
    <m/>
    <m/>
    <m/>
    <m/>
    <m/>
    <m/>
    <m/>
    <m/>
    <m/>
    <m/>
    <n v="0"/>
    <s v="2020/12"/>
    <s v=""/>
    <s v=""/>
    <x v="0"/>
    <m/>
    <m/>
  </r>
  <r>
    <d v="2020-12-24T00:00:00"/>
    <s v="■引取限定 ジャンク 半自動溶接機 アネスト岩田 WG3010 動作未確認■□002939"/>
    <s v="店売り"/>
    <x v="0"/>
    <n v="3000"/>
    <n v="2"/>
    <n v="3"/>
    <n v="15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ジャンク 引取限定 スポット溶接機 エイワ TNK-18000D3 三相200V 動作未確認 長野県伊那市■□002925"/>
    <s v="済"/>
    <x v="0"/>
    <n v="8000"/>
    <n v="2"/>
    <n v="3"/>
    <n v="32800"/>
    <m/>
    <m/>
    <m/>
    <m/>
    <m/>
    <m/>
    <m/>
    <n v="36080"/>
    <n v="0"/>
    <d v="2021-07-19T00:00:00"/>
    <d v="2021-06-26T00:00:00"/>
    <s v="簡単決済"/>
    <s v="宮澤進  "/>
    <n v="36080"/>
    <s v="2020/12"/>
    <s v="2021/6"/>
    <n v="184"/>
    <x v="7"/>
    <m/>
    <m/>
  </r>
  <r>
    <d v="2020-12-24T00:00:00"/>
    <s v="■ALPINEWEAR ムートン ジャケット　アルパインウエア ニュージーランド製 メンズ Lサイズ ベージュ　シープスキン　 中古■□003021"/>
    <s v="済"/>
    <x v="11"/>
    <m/>
    <n v="2"/>
    <n v="3"/>
    <n v="4500"/>
    <m/>
    <m/>
    <m/>
    <m/>
    <m/>
    <m/>
    <m/>
    <n v="4950"/>
    <n v="1500"/>
    <d v="2021-05-21T00:00:00"/>
    <d v="2021-04-09T00:00:00"/>
    <s v="簡単決済"/>
    <s v="若松正和"/>
    <n v="6450"/>
    <s v="2020/12"/>
    <s v="2021/4"/>
    <n v="106"/>
    <x v="5"/>
    <m/>
    <m/>
  </r>
  <r>
    <d v="2020-12-24T00:00:00"/>
    <s v="■ALPINEWEAR ムートンコート アルパインウエア レディース ニュージーランド製 シープスキン ベージュ 中古■□002910"/>
    <m/>
    <x v="11"/>
    <m/>
    <n v="2"/>
    <n v="3"/>
    <n v="4800"/>
    <m/>
    <m/>
    <m/>
    <m/>
    <m/>
    <m/>
    <m/>
    <m/>
    <m/>
    <m/>
    <m/>
    <m/>
    <m/>
    <n v="0"/>
    <s v="2020/12"/>
    <s v=""/>
    <s v=""/>
    <x v="0"/>
    <m/>
    <m/>
  </r>
  <r>
    <d v="2020-12-24T00:00:00"/>
    <s v="■ティファニー　TIFFANY　＆　Co．ベネチアンチェーン　ブレスレット　925　シルバー　中古■□002919_x000a_"/>
    <s v="済"/>
    <x v="3"/>
    <n v="2000"/>
    <n v="3"/>
    <n v="2"/>
    <n v="6000"/>
    <m/>
    <m/>
    <m/>
    <m/>
    <m/>
    <m/>
    <m/>
    <n v="6600"/>
    <n v="750"/>
    <d v="2021-02-22T00:00:00"/>
    <d v="2021-01-05T00:00:00"/>
    <s v="簡単決済"/>
    <s v="株式会社RSS陽"/>
    <n v="7350"/>
    <s v="2020/12"/>
    <s v="2021/1"/>
    <n v="12"/>
    <x v="2"/>
    <m/>
    <m/>
  </r>
  <r>
    <d v="2020-12-24T00:00:00"/>
    <s v="■Shin's　SCULPTURE　シンズスカルプチャー　ツイスト　Sクロス　バンドリング　シルバーリング　9号　中古■□003032"/>
    <m/>
    <x v="3"/>
    <m/>
    <n v="3"/>
    <n v="2"/>
    <n v="3180"/>
    <m/>
    <m/>
    <m/>
    <m/>
    <m/>
    <m/>
    <m/>
    <m/>
    <m/>
    <m/>
    <m/>
    <m/>
    <m/>
    <n v="0"/>
    <s v="2020/12"/>
    <s v=""/>
    <s v=""/>
    <x v="0"/>
    <m/>
    <m/>
  </r>
  <r>
    <d v="2020-12-24T00:00:00"/>
    <s v="■LOUIS　VUITTON　ルイ・ヴィトン　モノグラム　トートバッグ　ショルダー肩掛け　M51108　サックショッピング　中古■□002979"/>
    <s v="済"/>
    <x v="3"/>
    <n v="33500"/>
    <n v="3"/>
    <n v="2"/>
    <n v="42000"/>
    <m/>
    <m/>
    <m/>
    <m/>
    <m/>
    <m/>
    <m/>
    <n v="46000"/>
    <n v="1500"/>
    <d v="2021-02-22T00:00:00"/>
    <d v="2021-01-11T00:00:00"/>
    <s v="簡単決済"/>
    <s v="夏井秀和"/>
    <n v="47500"/>
    <s v="2020/12"/>
    <s v="2021/1"/>
    <n v="18"/>
    <x v="4"/>
    <m/>
    <m/>
  </r>
  <r>
    <d v="2020-12-24T00:00:00"/>
    <s v="■LOUIS　VUITTON　ルイヴィトン　モノグラム　サックプラ　トートバッグ　M51140　中古■□002975_x000a_"/>
    <s v="済"/>
    <x v="3"/>
    <n v="26500"/>
    <n v="3"/>
    <n v="3"/>
    <n v="40000"/>
    <m/>
    <m/>
    <m/>
    <m/>
    <m/>
    <m/>
    <m/>
    <n v="42350"/>
    <n v="1300"/>
    <d v="2021-02-22T00:00:00"/>
    <d v="2021-02-01T00:00:00"/>
    <s v="簡単決済"/>
    <s v="チョウショウ"/>
    <n v="43650"/>
    <s v="2020/12"/>
    <s v="2021/2"/>
    <n v="39"/>
    <x v="4"/>
    <m/>
    <m/>
  </r>
  <r>
    <d v="2020-12-25T00:00:00"/>
    <s v="■壁掛け ヘビ型 ウォールフック ウォールハンガー アジアン風 アンティーク調 鉄製 中古■□002961"/>
    <m/>
    <x v="12"/>
    <m/>
    <n v="3"/>
    <n v="3"/>
    <n v="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　ショルダーバッグ　110054　グッチ　ブラック　GGキャンバス　中古■□002915"/>
    <m/>
    <x v="3"/>
    <n v="9000"/>
    <n v="3"/>
    <n v="3"/>
    <n v="13800"/>
    <m/>
    <m/>
    <m/>
    <m/>
    <m/>
    <m/>
    <m/>
    <m/>
    <m/>
    <m/>
    <m/>
    <m/>
    <m/>
    <n v="0"/>
    <s v="2020/12"/>
    <s v=""/>
    <s v=""/>
    <x v="0"/>
    <m/>
    <m/>
  </r>
  <r>
    <d v="2020-12-25T00:00:00"/>
    <s v="■GUCCI グッチ ダブル ドッグタグ プレート ボールチェーン ネックレス Ag925 中古■□003081"/>
    <m/>
    <x v="3"/>
    <n v="2500"/>
    <n v="3"/>
    <n v="3"/>
    <n v="8900"/>
    <m/>
    <m/>
    <m/>
    <m/>
    <m/>
    <m/>
    <m/>
    <m/>
    <m/>
    <m/>
    <m/>
    <m/>
    <m/>
    <n v="0"/>
    <s v="2020/12"/>
    <s v=""/>
    <s v=""/>
    <x v="0"/>
    <m/>
    <m/>
  </r>
  <r>
    <d v="2020-12-25T00:00:00"/>
    <s v="■COACH　コーチ　シグネチャー　ジップアラウンド　コインケース　78005　ブラウン×ブラック　中古■□002911"/>
    <s v="済"/>
    <x v="3"/>
    <n v="1300"/>
    <n v="3"/>
    <n v="3"/>
    <n v="4900"/>
    <m/>
    <m/>
    <m/>
    <m/>
    <m/>
    <m/>
    <m/>
    <n v="5390"/>
    <n v="750"/>
    <d v="2021-02-22T00:00:00"/>
    <d v="2021-01-05T00:00:00"/>
    <s v="簡単決済"/>
    <s v="小林昌子"/>
    <n v="6140"/>
    <s v="2020/12"/>
    <s v="2021/1"/>
    <n v="11"/>
    <x v="2"/>
    <m/>
    <m/>
  </r>
  <r>
    <d v="2020-12-25T00:00:00"/>
    <s v="■ハート型　ガラスプレート　皿　中古■□002966"/>
    <m/>
    <x v="7"/>
    <n v="1000"/>
    <n v="3"/>
    <n v="3"/>
    <n v="2580"/>
    <m/>
    <m/>
    <m/>
    <m/>
    <m/>
    <m/>
    <m/>
    <m/>
    <m/>
    <m/>
    <m/>
    <m/>
    <m/>
    <n v="0"/>
    <s v="2020/12"/>
    <s v=""/>
    <s v=""/>
    <x v="0"/>
    <m/>
    <m/>
  </r>
  <r>
    <d v="2020-12-25T00:00:00"/>
    <s v="■未使用　PUNYUS　プニュズ　渡辺直美プロデュース　セーラー5戦士　プリント　ギンガムチェック　長袖シャツ　ピンク　サイズ4■□002904"/>
    <s v="済"/>
    <x v="11"/>
    <n v="2200"/>
    <n v="3"/>
    <n v="3"/>
    <n v="3500"/>
    <m/>
    <m/>
    <m/>
    <m/>
    <m/>
    <m/>
    <m/>
    <n v="3850"/>
    <n v="520"/>
    <d v="2021-02-22T00:00:00"/>
    <d v="2021-01-05T00:00:00"/>
    <s v="簡単決済"/>
    <s v="森ひろみ"/>
    <n v="4370"/>
    <s v="2020/12"/>
    <s v="2021/1"/>
    <n v="11"/>
    <x v="2"/>
    <m/>
    <m/>
  </r>
  <r>
    <d v="2020-12-25T00:00:00"/>
    <s v="■シルバーリング　メンズアクセサリー　爪　15号　925　中古■□002976"/>
    <m/>
    <x v="11"/>
    <m/>
    <n v="3"/>
    <n v="3"/>
    <n v="3980"/>
    <m/>
    <m/>
    <m/>
    <m/>
    <m/>
    <m/>
    <m/>
    <m/>
    <m/>
    <m/>
    <m/>
    <m/>
    <m/>
    <n v="0"/>
    <s v="2020/12"/>
    <s v=""/>
    <s v=""/>
    <x v="0"/>
    <m/>
    <m/>
  </r>
  <r>
    <d v="2020-12-25T00:00:00"/>
    <s v="■引取限定 6段チェスト レトロ 取っ手金具 たんす 長野県伊那市 中古■□003052"/>
    <m/>
    <x v="4"/>
    <n v="5000"/>
    <n v="3"/>
    <n v="3"/>
    <n v="13000"/>
    <m/>
    <m/>
    <m/>
    <m/>
    <m/>
    <m/>
    <m/>
    <m/>
    <m/>
    <m/>
    <m/>
    <m/>
    <m/>
    <n v="0"/>
    <s v="2020/12"/>
    <s v=""/>
    <s v=""/>
    <x v="0"/>
    <m/>
    <m/>
  </r>
  <r>
    <d v="2020-12-25T00:00:00"/>
    <s v="■TOP ART 女性像 ヴィーナス像 インテリア 置物 西洋 中古■□002984"/>
    <s v="済"/>
    <x v="7"/>
    <n v="1000"/>
    <n v="3"/>
    <n v="3"/>
    <n v="8000"/>
    <m/>
    <m/>
    <m/>
    <m/>
    <m/>
    <m/>
    <m/>
    <n v="8800"/>
    <n v="0"/>
    <d v="2021-02-22T00:00:00"/>
    <d v="2021-01-05T00:00:00"/>
    <s v="簡単決済"/>
    <s v="薦田晶"/>
    <n v="8800"/>
    <s v="2020/12"/>
    <s v="2021/1"/>
    <n v="11"/>
    <x v="2"/>
    <m/>
    <m/>
  </r>
  <r>
    <d v="2020-12-25T00:00:00"/>
    <s v="■PUNYUS 薔薇刺繍デニムジャケット サイズ3 PN18SS-079 プニュズ 中古■□002933"/>
    <s v="済"/>
    <x v="11"/>
    <n v="1550"/>
    <n v="3"/>
    <n v="3"/>
    <n v="4500"/>
    <m/>
    <m/>
    <m/>
    <m/>
    <m/>
    <m/>
    <m/>
    <n v="4950"/>
    <n v="1500"/>
    <d v="2021-06-23T00:00:00"/>
    <d v="2021-05-26T00:00:00"/>
    <s v="簡単決済"/>
    <s v="板谷美由紀 "/>
    <n v="6450"/>
    <s v="2020/12"/>
    <s v="2021/5"/>
    <n v="152"/>
    <x v="3"/>
    <m/>
    <m/>
  </r>
  <r>
    <d v="2020-12-25T00:00:00"/>
    <s v="■AVIREX サイズM PXシリーズ MA-1 フライトジャケット グリーンミリタリー アヴィレックス 中古■□002932"/>
    <m/>
    <x v="11"/>
    <n v="20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キーボードアンプ ヤマハ KS50 4ch入力 50W 音出し確認済 中古■□003053"/>
    <s v="済"/>
    <x v="8"/>
    <n v="1500"/>
    <n v="3"/>
    <n v="3"/>
    <n v="10000"/>
    <m/>
    <m/>
    <m/>
    <m/>
    <m/>
    <m/>
    <m/>
    <n v="11000"/>
    <n v="2000"/>
    <d v="2021-02-22T00:00:00"/>
    <d v="2021-01-05T00:00:00"/>
    <s v="簡単決済"/>
    <s v="弓削善靖"/>
    <n v="13000"/>
    <s v="2020/12"/>
    <s v="2021/1"/>
    <n v="10"/>
    <x v="2"/>
    <m/>
    <m/>
  </r>
  <r>
    <d v="2020-12-26T00:00:00"/>
    <s v="■中古 キーボードアンプ ヤマハ KS50 4ch入力 50W 音出し確認済 検品の為開封・動作確認品■□002995"/>
    <s v="店売り"/>
    <x v="8"/>
    <n v="1000"/>
    <n v="3"/>
    <n v="3"/>
    <n v="15000"/>
    <m/>
    <m/>
    <m/>
    <m/>
    <m/>
    <m/>
    <m/>
    <m/>
    <m/>
    <m/>
    <m/>
    <m/>
    <m/>
    <n v="0"/>
    <s v="2020/12"/>
    <s v=""/>
    <s v=""/>
    <x v="0"/>
    <m/>
    <m/>
  </r>
  <r>
    <d v="2020-12-26T00:00:00"/>
    <s v="■エブロ 1/43 タイサン フェラーリF40 No40 TAISAN STARCARD FERRARI F40 JGTC MEMORIAL No. 40 1995■□002923"/>
    <m/>
    <x v="2"/>
    <n v="1500"/>
    <n v="3"/>
    <n v="3"/>
    <n v="6500"/>
    <m/>
    <m/>
    <m/>
    <m/>
    <m/>
    <m/>
    <m/>
    <m/>
    <m/>
    <m/>
    <m/>
    <m/>
    <m/>
    <n v="0"/>
    <s v="2020/12"/>
    <s v=""/>
    <s v=""/>
    <x v="0"/>
    <m/>
    <m/>
  </r>
  <r>
    <d v="2020-12-26T00:00:00"/>
    <s v="■TIFFANY　&amp;　Co．ティファニー　ダブルラビング　ハートリング　シルバー　925　9号　中古■□002914"/>
    <s v="済"/>
    <x v="3"/>
    <m/>
    <n v="3"/>
    <n v="2"/>
    <n v="2500"/>
    <m/>
    <m/>
    <m/>
    <m/>
    <m/>
    <m/>
    <m/>
    <n v="2750"/>
    <n v="750"/>
    <d v="2021-03-23T00:00:00"/>
    <d v="2021-02-19T00:00:00"/>
    <s v="簡単決済"/>
    <s v="澤明紀"/>
    <n v="3500"/>
    <s v="2020/12"/>
    <s v="2021/2"/>
    <n v="55"/>
    <x v="5"/>
    <m/>
    <m/>
  </r>
  <r>
    <d v="2020-12-26T00:00:00"/>
    <s v="■CHANEL　シャネル　ココマーク　ペンダント　ネックレス　05V　中古■□003083"/>
    <s v="済"/>
    <x v="3"/>
    <m/>
    <n v="3"/>
    <n v="2"/>
    <n v="15000"/>
    <m/>
    <m/>
    <m/>
    <m/>
    <m/>
    <m/>
    <m/>
    <n v="16500"/>
    <n v="750"/>
    <d v="2021-02-22T00:00:00"/>
    <d v="2021-01-05T00:00:00"/>
    <s v="簡単決済"/>
    <s v="イソラ"/>
    <n v="17250"/>
    <s v="2020/12"/>
    <s v="2021/1"/>
    <n v="10"/>
    <x v="2"/>
    <m/>
    <m/>
  </r>
  <r>
    <d v="2020-12-26T00:00:00"/>
    <s v="■Dyson　ダイソン　Hot＋Cool　ホットクール　AM09　ホワイト/ニッケル　リモコン　取扱説明書　2020年製造　中古美品■□002937_x000a_"/>
    <s v="済"/>
    <x v="1"/>
    <n v="15000"/>
    <n v="3"/>
    <n v="2"/>
    <n v="31800"/>
    <m/>
    <m/>
    <m/>
    <m/>
    <m/>
    <m/>
    <m/>
    <n v="24750"/>
    <n v="1500"/>
    <d v="2021-07-19T00:00:00"/>
    <d v="2021-06-02T00:00:00"/>
    <s v="簡単決済"/>
    <s v="池田健  "/>
    <n v="26250"/>
    <s v="2020/12"/>
    <s v="2021/6"/>
    <n v="158"/>
    <x v="3"/>
    <m/>
    <m/>
  </r>
  <r>
    <d v="2020-12-28T00:00:00"/>
    <s v="■LOUIS　VUITTON　ルイ・ヴィトン　ハンドバッグ　M51127　エリプスPM　モノグラムキャンバス　中古■□003099_x000a_"/>
    <s v="済"/>
    <x v="3"/>
    <n v="15000"/>
    <n v="3"/>
    <n v="2"/>
    <n v="35000"/>
    <m/>
    <m/>
    <m/>
    <m/>
    <m/>
    <m/>
    <m/>
    <n v="35200"/>
    <n v="1300"/>
    <d v="2021-03-23T00:00:00"/>
    <d v="2021-02-22T00:00:00"/>
    <s v="簡単決済"/>
    <s v="柏バイイー"/>
    <n v="36500"/>
    <s v="2020/12"/>
    <s v="2021/2"/>
    <n v="56"/>
    <x v="4"/>
    <m/>
    <m/>
  </r>
  <r>
    <d v="2020-12-28T00:00:00"/>
    <s v="■未使用 KITO キトー レバーブロック L5形 LB016 1.6t 開封品■□003107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（"/>
    <n v="28800"/>
    <s v="2020/12"/>
    <s v="2021/2"/>
    <n v="55"/>
    <x v="1"/>
    <m/>
    <m/>
  </r>
  <r>
    <d v="2020-12-28T00:00:00"/>
    <s v="■未使用 KITO キトー レバーブロック L5形 LB016 1.6t 未開封■□003102"/>
    <s v="済"/>
    <x v="0"/>
    <n v="15000"/>
    <n v="3"/>
    <n v="2"/>
    <n v="25000"/>
    <m/>
    <m/>
    <m/>
    <m/>
    <m/>
    <m/>
    <m/>
    <n v="27500"/>
    <n v="1300"/>
    <d v="2021-03-23T00:00:00"/>
    <d v="2021-02-21T00:00:00"/>
    <s v="簡単決済"/>
    <s v="伊鈴実業有限会社"/>
    <n v="28800"/>
    <s v="2020/12"/>
    <s v="2021/2"/>
    <n v="55"/>
    <x v="1"/>
    <m/>
    <m/>
  </r>
  <r>
    <d v="2020-12-28T00:00:00"/>
    <s v="■未使用　KITO　キトー　レバーブロック　L5形　LB008　0.8t　未開封■□003174"/>
    <s v="済"/>
    <x v="0"/>
    <n v="10000"/>
    <n v="3"/>
    <n v="2"/>
    <n v="19000"/>
    <m/>
    <m/>
    <m/>
    <m/>
    <m/>
    <m/>
    <m/>
    <n v="20900"/>
    <n v="1300"/>
    <d v="2021-03-23T00:00:00"/>
    <d v="2021-02-07T00:00:00"/>
    <s v="簡単決済"/>
    <s v="武田工業株式会社"/>
    <n v="22200"/>
    <s v="2020/12"/>
    <s v="2021/2"/>
    <n v="41"/>
    <x v="1"/>
    <m/>
    <m/>
  </r>
  <r>
    <d v="2020-12-28T00:00:00"/>
    <s v="■ZENOAH　ゼノア　GZ2800T　25P10　25AP　チェンソー　中古■□003173"/>
    <s v="済"/>
    <x v="0"/>
    <n v="12000"/>
    <n v="3"/>
    <n v="2"/>
    <n v="30000"/>
    <m/>
    <m/>
    <m/>
    <m/>
    <m/>
    <m/>
    <m/>
    <n v="39050"/>
    <n v="1500"/>
    <d v="2021-02-22T00:00:00"/>
    <d v="2021-01-05T00:00:00"/>
    <s v="簡単決済"/>
    <s v="権藤英樹"/>
    <n v="40550"/>
    <s v="2020/12"/>
    <s v="2021/1"/>
    <n v="8"/>
    <x v="2"/>
    <m/>
    <m/>
  </r>
  <r>
    <d v="2020-12-28T00:00:00"/>
    <s v="■トミカ　黒箱　箱のみ　5個　中古■□003180"/>
    <s v="済"/>
    <x v="2"/>
    <m/>
    <n v="3"/>
    <n v="2"/>
    <n v="2500"/>
    <m/>
    <m/>
    <m/>
    <m/>
    <m/>
    <m/>
    <m/>
    <n v="2970"/>
    <n v="520"/>
    <d v="2021-02-22T00:00:00"/>
    <d v="2021-01-05T00:00:00"/>
    <s v="簡単決済"/>
    <s v="安福亮博"/>
    <n v="3490"/>
    <s v="2020/12"/>
    <s v="2021/1"/>
    <n v="8"/>
    <x v="2"/>
    <m/>
    <m/>
  </r>
  <r>
    <d v="2020-12-28T00:00:00"/>
    <s v="■トミカ　黒箱　箱のみ　5個　中古■□003162"/>
    <s v="済"/>
    <x v="2"/>
    <m/>
    <n v="3"/>
    <n v="2"/>
    <n v="2500"/>
    <m/>
    <m/>
    <m/>
    <m/>
    <m/>
    <m/>
    <m/>
    <n v="9685"/>
    <n v="520"/>
    <d v="2021-02-22T00:00:00"/>
    <d v="2021-01-05T00:00:00"/>
    <s v="簡単決済"/>
    <s v="武井宗周"/>
    <n v="10205"/>
    <s v="2020/12"/>
    <s v="2021/1"/>
    <n v="8"/>
    <x v="2"/>
    <m/>
    <m/>
  </r>
  <r>
    <d v="2020-12-28T00:00:00"/>
    <s v="■トミカ　黒箱　箱のみ　5個　中古■□003118"/>
    <s v="済"/>
    <x v="2"/>
    <m/>
    <n v="3"/>
    <n v="2"/>
    <n v="2500"/>
    <m/>
    <m/>
    <m/>
    <m/>
    <m/>
    <m/>
    <m/>
    <n v="8250"/>
    <n v="520"/>
    <d v="2021-02-22T00:00:00"/>
    <d v="2021-01-05T00:00:00"/>
    <s v="簡単決済"/>
    <s v="白井貴雅"/>
    <n v="8770"/>
    <s v="2020/12"/>
    <s v="2021/1"/>
    <n v="8"/>
    <x v="2"/>
    <m/>
    <m/>
  </r>
  <r>
    <d v="2020-12-28T00:00:00"/>
    <s v="■ドクターマーチン 1460 ブラックサバス 28cm 8ホールブーツ 26315102 中古美品■□003140"/>
    <s v="済"/>
    <x v="11"/>
    <n v="7000"/>
    <n v="2"/>
    <n v="3"/>
    <n v="15000"/>
    <m/>
    <m/>
    <m/>
    <m/>
    <m/>
    <m/>
    <m/>
    <n v="16500"/>
    <n v="1300"/>
    <d v="2021-02-22T00:00:00"/>
    <d v="2021-01-11T00:00:00"/>
    <s v="簡単決済"/>
    <s v="三毛輪太"/>
    <n v="17800"/>
    <s v="2020/12"/>
    <s v="2021/1"/>
    <n v="14"/>
    <x v="4"/>
    <m/>
    <m/>
  </r>
  <r>
    <d v="2020-12-28T00:00:00"/>
    <s v="■未使用 TIFFANY＆Co. 5thアベニュー マグカップ ペア ティファニー■□003199"/>
    <s v="済"/>
    <x v="7"/>
    <n v="1800"/>
    <n v="2"/>
    <n v="3"/>
    <n v="8000"/>
    <m/>
    <m/>
    <m/>
    <m/>
    <m/>
    <m/>
    <m/>
    <n v="8800"/>
    <n v="1300"/>
    <d v="2021-02-22T00:00:00"/>
    <d v="2021-01-05T00:00:00"/>
    <s v="簡単決済"/>
    <s v="佐藤安希"/>
    <n v="10100"/>
    <s v="2020/12"/>
    <s v="2021/1"/>
    <n v="8"/>
    <x v="2"/>
    <m/>
    <m/>
  </r>
  <r>
    <d v="2020-12-28T00:00:00"/>
    <s v="■iPod touch 第7世代 32GB A2178 スペースグレー 中古美品■□003182"/>
    <s v="済"/>
    <x v="1"/>
    <n v="8800"/>
    <n v="2"/>
    <n v="3"/>
    <n v="15000"/>
    <m/>
    <m/>
    <m/>
    <m/>
    <m/>
    <m/>
    <m/>
    <n v="17600"/>
    <n v="0"/>
    <d v="2021-02-22T00:00:00"/>
    <d v="2021-01-05T00:00:00"/>
    <s v="簡単決済"/>
    <s v="伊東大二"/>
    <n v="17600"/>
    <s v="2020/12"/>
    <s v="2021/1"/>
    <n v="8"/>
    <x v="2"/>
    <m/>
    <m/>
  </r>
  <r>
    <d v="2020-12-28T00:00:00"/>
    <s v="■うなずきかぼちゃん  ピップ  中古■□003184"/>
    <s v="済"/>
    <x v="2"/>
    <n v="2500"/>
    <n v="2"/>
    <n v="3"/>
    <n v="10800"/>
    <m/>
    <m/>
    <m/>
    <m/>
    <m/>
    <m/>
    <m/>
    <n v="11880"/>
    <n v="1300"/>
    <d v="2021-02-22T00:00:00"/>
    <d v="2021-01-19T00:00:00"/>
    <s v="簡単決済"/>
    <s v="山本香理"/>
    <n v="13180"/>
    <s v="2020/12"/>
    <s v="2021/1"/>
    <n v="22"/>
    <x v="2"/>
    <m/>
    <m/>
  </r>
  <r>
    <d v="2020-12-28T00:00:00"/>
    <s v="■Amazon ギフトカード 5000円分 コード通知■□002880"/>
    <s v="済"/>
    <x v="10"/>
    <m/>
    <m/>
    <m/>
    <n v="4700"/>
    <m/>
    <m/>
    <m/>
    <m/>
    <m/>
    <m/>
    <m/>
    <n v="4700"/>
    <n v="0"/>
    <d v="2021-02-22T00:00:00"/>
    <d v="2021-01-06T00:00:00"/>
    <s v="簡単決済"/>
    <s v="冨田浩章"/>
    <n v="4700"/>
    <s v="2020/12"/>
    <s v="2021/1"/>
    <n v="9"/>
    <x v="3"/>
    <m/>
    <m/>
  </r>
  <r>
    <d v="2020-12-28T00:00:00"/>
    <s v="■スピードミントン S900 ラケット＆シャトル その他付属品 中古■□003197"/>
    <m/>
    <x v="6"/>
    <n v="3300"/>
    <n v="2"/>
    <n v="3"/>
    <n v="78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マキタ 充電式LEDスタンドライト ML805 中古■□003198"/>
    <m/>
    <x v="0"/>
    <n v="2750"/>
    <n v="3"/>
    <n v="3"/>
    <n v="72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200W ドラゴンデジタルスマート オイルヒーター QSD0712-MB 中古■□003194"/>
    <s v="店売り"/>
    <x v="1"/>
    <n v="2000"/>
    <n v="3"/>
    <n v="3"/>
    <n v="75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デロンギ 1500W ドラゴンデジタルスマート オイルヒーター QSD0915-BL 中古■□S003139"/>
    <s v="店売り"/>
    <x v="1"/>
    <n v="3000"/>
    <n v="3"/>
    <n v="3"/>
    <n v="10000"/>
    <m/>
    <m/>
    <m/>
    <m/>
    <m/>
    <m/>
    <m/>
    <m/>
    <m/>
    <m/>
    <m/>
    <m/>
    <m/>
    <n v="0"/>
    <s v="2020/12"/>
    <s v=""/>
    <s v=""/>
    <x v="0"/>
    <m/>
    <m/>
  </r>
  <r>
    <d v="2020-12-29T00:00:00"/>
    <s v="■フジ医療器 マイリラ フットマッサージャー MRL-F1 中古■□003119"/>
    <s v="済"/>
    <x v="1"/>
    <n v="2500"/>
    <n v="3"/>
    <n v="3"/>
    <n v="8500"/>
    <m/>
    <m/>
    <m/>
    <m/>
    <m/>
    <m/>
    <m/>
    <n v="9350"/>
    <n v="1500"/>
    <d v="2021-03-23T00:00:00"/>
    <d v="2021-02-08T00:00:00"/>
    <s v="簡単決済"/>
    <s v="岩本郁子"/>
    <n v="10850"/>
    <s v="2020/12"/>
    <s v="2021/2"/>
    <n v="41"/>
    <x v="4"/>
    <m/>
    <m/>
  </r>
  <r>
    <d v="2020-12-29T00:00:00"/>
    <s v="■ジャンク ファミリー天体望遠鏡 ER114M 付属が全てそろっているか不明■□003200"/>
    <s v="済"/>
    <x v="2"/>
    <n v="2000"/>
    <n v="3"/>
    <n v="3"/>
    <n v="8000"/>
    <m/>
    <m/>
    <m/>
    <m/>
    <m/>
    <m/>
    <m/>
    <n v="8800"/>
    <n v="5005"/>
    <d v="2021-03-23T00:00:00"/>
    <d v="2021-02-26T00:00:00"/>
    <s v="簡単決済"/>
    <s v="ヤマグチカズノリ"/>
    <n v="13805"/>
    <s v="2020/12"/>
    <s v="2021/2"/>
    <n v="59"/>
    <x v="5"/>
    <m/>
    <m/>
  </r>
  <r>
    <d v="2020-12-29T00:00:00"/>
    <s v="■ホイール付きタイヤ ブリジストン 235/55R18 2017年製 ホイール トヨタ純正 18×7J 中古■□003127"/>
    <s v="済"/>
    <x v="14"/>
    <n v="4900"/>
    <n v="3"/>
    <n v="3"/>
    <n v="20000"/>
    <m/>
    <m/>
    <m/>
    <m/>
    <m/>
    <m/>
    <m/>
    <n v="22000"/>
    <n v="3532"/>
    <d v="2021-02-22T00:00:00"/>
    <d v="2021-01-05T00:00:00"/>
    <s v="簡単決済"/>
    <s v="株式会社BESTJAPAN"/>
    <n v="25532"/>
    <s v="2020/12"/>
    <s v="2021/1"/>
    <n v="7"/>
    <x v="2"/>
    <m/>
    <m/>
  </r>
  <r>
    <d v="2020-12-29T00:00:00"/>
    <s v="■うす 杵 もちつき うすの直径 50cm 中古■□S003196"/>
    <s v="済"/>
    <x v="5"/>
    <n v="2000"/>
    <n v="3"/>
    <n v="3"/>
    <n v="25000"/>
    <m/>
    <m/>
    <m/>
    <m/>
    <m/>
    <m/>
    <m/>
    <n v="27500"/>
    <n v="2440"/>
    <d v="2021-03-23T00:00:00"/>
    <d v="2021-02-04T00:00:00"/>
    <s v="簡単決済"/>
    <s v="日下部勝雄"/>
    <n v="29940"/>
    <s v="2020/12"/>
    <s v="2021/2"/>
    <n v="37"/>
    <x v="6"/>
    <m/>
    <m/>
  </r>
  <r>
    <d v="2020-12-29T00:00:00"/>
    <s v="■バンダイ 未来戦隊タイムレンジャー 3Dフォーメーション DXタイムロボ DXタイムシャドウ ２体セット 中古■□003193"/>
    <s v="済"/>
    <x v="2"/>
    <m/>
    <n v="3"/>
    <n v="3"/>
    <n v="9000"/>
    <m/>
    <m/>
    <m/>
    <m/>
    <m/>
    <m/>
    <m/>
    <n v="9900"/>
    <n v="1300"/>
    <d v="2021-02-21T00:00:00"/>
    <d v="2021-01-26T00:00:00"/>
    <s v="簡単決済"/>
    <s v="渡辺太平"/>
    <n v="11200"/>
    <s v="2020/12"/>
    <s v="2021/1"/>
    <n v="28"/>
    <x v="2"/>
    <m/>
    <m/>
  </r>
  <r>
    <d v="2020-12-29T00:00:00"/>
    <s v="■3DS　桃太郎電鉄　2017　たちあがれ日本!!　ニンテンドー　3DS　ソフト　中古■□003148"/>
    <s v="済"/>
    <x v="2"/>
    <n v="500"/>
    <n v="3"/>
    <n v="2"/>
    <n v="2500"/>
    <m/>
    <m/>
    <m/>
    <m/>
    <m/>
    <m/>
    <m/>
    <n v="2750"/>
    <n v="520"/>
    <d v="2021-02-22T00:00:00"/>
    <d v="2021-01-05T00:00:00"/>
    <s v="簡単決済"/>
    <s v="橋本淳一"/>
    <n v="3270"/>
    <s v="2020/12"/>
    <s v="2021/1"/>
    <n v="7"/>
    <x v="2"/>
    <m/>
    <m/>
  </r>
  <r>
    <d v="2020-12-30T00:00:00"/>
    <s v="■未使用 ラルフローレン コットンブランケット 100×140cm 市田製■□003190"/>
    <s v="済"/>
    <x v="7"/>
    <n v="0"/>
    <n v="3"/>
    <n v="3"/>
    <n v="4800"/>
    <m/>
    <m/>
    <m/>
    <m/>
    <m/>
    <m/>
    <m/>
    <n v="5280"/>
    <n v="1300"/>
    <d v="2021-05-21T00:00:00"/>
    <d v="2021-04-11T00:00:00"/>
    <s v="簡単決済"/>
    <s v="道山章子"/>
    <n v="6580"/>
    <s v="2020/12"/>
    <s v="2021/4"/>
    <n v="102"/>
    <x v="1"/>
    <m/>
    <m/>
  </r>
  <r>
    <d v="2020-12-30T00:00:00"/>
    <s v="■未使用 泉州 匠の彩 カシミヤ入ラムウール純毛毛布 2枚組 140×200cm SHW-20030■□003195"/>
    <s v="済"/>
    <x v="7"/>
    <n v="0"/>
    <n v="3"/>
    <n v="3"/>
    <n v="8500"/>
    <m/>
    <m/>
    <m/>
    <m/>
    <m/>
    <m/>
    <m/>
    <n v="9350"/>
    <n v="1500"/>
    <d v="2021-02-22T00:00:00"/>
    <d v="2021-01-22T00:00:00"/>
    <s v="簡単決済"/>
    <s v="佐藤拓也"/>
    <n v="10850"/>
    <s v="2020/12"/>
    <s v="2021/1"/>
    <n v="23"/>
    <x v="5"/>
    <m/>
    <m/>
  </r>
  <r>
    <d v="2020-12-30T00:00:00"/>
    <s v="■マキタ 電動式チェーンソー M501 中古■□003181"/>
    <s v="済"/>
    <x v="0"/>
    <n v="1100"/>
    <n v="3"/>
    <n v="3"/>
    <n v="5000"/>
    <m/>
    <m/>
    <m/>
    <m/>
    <m/>
    <m/>
    <m/>
    <n v="5500"/>
    <n v="1500"/>
    <d v="2021-02-22T00:00:00"/>
    <d v="2021-01-30T00:00:00"/>
    <s v="簡単決済"/>
    <s v="原口令吉"/>
    <n v="7000"/>
    <s v="2020/12"/>
    <s v="2021/1"/>
    <n v="31"/>
    <x v="7"/>
    <m/>
    <m/>
  </r>
  <r>
    <d v="2020-12-30T00:00:00"/>
    <s v="■Shoot One スカジャン Mサイズ 鷹 龍 ショットワン 中古■□003123"/>
    <s v="店売り"/>
    <x v="11"/>
    <n v="1100"/>
    <n v="3"/>
    <n v="3"/>
    <n v="6000"/>
    <m/>
    <m/>
    <m/>
    <m/>
    <m/>
    <m/>
    <m/>
    <m/>
    <m/>
    <m/>
    <m/>
    <m/>
    <m/>
    <n v="0"/>
    <s v="2020/12"/>
    <s v=""/>
    <s v=""/>
    <x v="0"/>
    <m/>
    <m/>
  </r>
  <r>
    <d v="2020-12-30T00:00:00"/>
    <s v="■現状品 COBRA ガソリントーチランプ レトロ アンティーク■□002936"/>
    <s v="済"/>
    <x v="6"/>
    <n v="1000"/>
    <n v="3"/>
    <n v="3"/>
    <n v="3300"/>
    <m/>
    <m/>
    <m/>
    <m/>
    <m/>
    <m/>
    <m/>
    <n v="3630"/>
    <n v="0"/>
    <d v="2021-03-23T00:00:00"/>
    <d v="2021-02-21T00:00:00"/>
    <s v="簡単決済"/>
    <s v="高木勇生"/>
    <n v="3630"/>
    <s v="2020/12"/>
    <s v="2021/2"/>
    <n v="53"/>
    <x v="1"/>
    <m/>
    <m/>
  </r>
  <r>
    <d v="2020-12-30T00:00:00"/>
    <s v="■昭和レトロ ガソリントーチランプ アンティーク 現状品■□003189"/>
    <s v="済"/>
    <x v="6"/>
    <n v="0"/>
    <n v="3"/>
    <n v="3"/>
    <n v="1800"/>
    <m/>
    <m/>
    <m/>
    <m/>
    <m/>
    <m/>
    <m/>
    <n v="1980"/>
    <n v="1050"/>
    <d v="2021-06-23T00:00:00"/>
    <d v="2021-05-07T00:00:00"/>
    <s v="簡単決済"/>
    <s v="中川政信"/>
    <n v="3030"/>
    <s v="2020/12"/>
    <s v="2021/5"/>
    <n v="128"/>
    <x v="5"/>
    <m/>
    <m/>
  </r>
  <r>
    <d v="2020-12-30T00:00:00"/>
    <s v="■ペンギン 置物 インテリア 木製 中古■□003175"/>
    <m/>
    <x v="7"/>
    <m/>
    <n v="3"/>
    <n v="3"/>
    <n v="2300"/>
    <m/>
    <m/>
    <m/>
    <m/>
    <m/>
    <m/>
    <m/>
    <m/>
    <m/>
    <m/>
    <m/>
    <m/>
    <m/>
    <n v="0"/>
    <s v="2020/12"/>
    <s v=""/>
    <s v=""/>
    <x v="0"/>
    <m/>
    <m/>
  </r>
  <r>
    <d v="2020-12-30T00:00:00"/>
    <s v="■仮面ライダーダブル 変形ガイア恐竜 ファングメモリ バンダイ 中古■□003087"/>
    <s v="済"/>
    <x v="2"/>
    <m/>
    <n v="3"/>
    <n v="3"/>
    <n v="7000"/>
    <m/>
    <m/>
    <m/>
    <m/>
    <m/>
    <m/>
    <m/>
    <n v="7700"/>
    <n v="1050"/>
    <d v="2021-03-23T00:00:00"/>
    <d v="2021-02-08T00:00:00"/>
    <s v="簡単決済"/>
    <s v="仲矢秋雄"/>
    <n v="8750"/>
    <s v="2020/12"/>
    <s v="2021/2"/>
    <n v="40"/>
    <x v="4"/>
    <m/>
    <m/>
  </r>
  <r>
    <d v="2020-12-30T00:00:00"/>
    <s v="■ジャンク　ブラックホーク　油圧ハンドポンプ　P-75　その他■□S002874"/>
    <s v="済"/>
    <x v="0"/>
    <m/>
    <n v="3"/>
    <n v="3"/>
    <n v="20000"/>
    <m/>
    <m/>
    <m/>
    <m/>
    <m/>
    <m/>
    <m/>
    <n v="22000"/>
    <n v="3190"/>
    <d v="2021-01-06T00:00:00"/>
    <d v="2021-01-06T00:00:00"/>
    <s v="銀行振込"/>
    <s v="ボデーショップ古川"/>
    <n v="25190"/>
    <s v="2020/12"/>
    <s v="2021/1"/>
    <n v="7"/>
    <x v="3"/>
    <m/>
    <m/>
  </r>
  <r>
    <d v="2020-12-30T00:00:00"/>
    <s v="■未使用 ムラエ(MURAEI)商事 オイルランプ OL-83-100C　(オイル別売り)■□003101"/>
    <s v="済"/>
    <x v="7"/>
    <m/>
    <n v="3"/>
    <n v="2"/>
    <n v="2800"/>
    <m/>
    <m/>
    <m/>
    <m/>
    <m/>
    <m/>
    <m/>
    <n v="3080"/>
    <n v="750"/>
    <d v="2021-02-22T00:00:00"/>
    <d v="2021-01-22T00:00:00"/>
    <s v="簡単決済"/>
    <s v="白鳥裕幸"/>
    <n v="3830"/>
    <s v="2020/12"/>
    <s v="2021/1"/>
    <n v="23"/>
    <x v="5"/>
    <m/>
    <m/>
  </r>
  <r>
    <d v="2020-12-30T00:00:00"/>
    <s v="■TIFFANY　&amp;　Co．ティファニー　リターントゥティファニー　オーバルタグプレート　ボールチェーンネックレス　SV925　中古■□003106"/>
    <s v="済"/>
    <x v="3"/>
    <m/>
    <n v="3"/>
    <n v="2"/>
    <n v="3270"/>
    <m/>
    <m/>
    <m/>
    <m/>
    <m/>
    <m/>
    <m/>
    <n v="5060"/>
    <n v="520"/>
    <d v="2021-02-22T00:00:00"/>
    <d v="2021-01-05T00:00:00"/>
    <s v="簡単決済"/>
    <s v="座間味力"/>
    <n v="5580"/>
    <s v="2020/12"/>
    <s v="2021/1"/>
    <n v="6"/>
    <x v="2"/>
    <m/>
    <m/>
  </r>
  <r>
    <d v="2020-12-30T00:00:00"/>
    <s v="■日本刀　無銘　わきざし　38.6cm　反り1.4cm　長野県第58578号■□003161_x000a_"/>
    <m/>
    <x v="12"/>
    <n v="35000"/>
    <n v="3"/>
    <n v="2"/>
    <n v="89800"/>
    <m/>
    <m/>
    <m/>
    <m/>
    <m/>
    <m/>
    <m/>
    <m/>
    <m/>
    <m/>
    <m/>
    <m/>
    <m/>
    <n v="0"/>
    <s v="2020/12"/>
    <s v=""/>
    <s v=""/>
    <x v="0"/>
    <m/>
    <m/>
  </r>
  <r>
    <d v="2020-12-30T00:00:00"/>
    <s v="■Panasonic　パナソニック　オーブントースター　NT-Y12P　W(ホワイト)　2011年製　美品■□003169"/>
    <s v="済"/>
    <x v="1"/>
    <m/>
    <n v="3"/>
    <n v="2"/>
    <n v="3450"/>
    <m/>
    <m/>
    <m/>
    <m/>
    <m/>
    <m/>
    <m/>
    <n v="3795"/>
    <n v="1300"/>
    <d v="2021-02-22T00:00:00"/>
    <d v="2021-01-05T00:00:00"/>
    <s v="簡単決済"/>
    <s v="吉田鎌三"/>
    <n v="5095"/>
    <s v="2020/12"/>
    <s v="2021/1"/>
    <n v="6"/>
    <x v="2"/>
    <m/>
    <m/>
  </r>
  <r>
    <d v="2020-12-30T00:00:00"/>
    <s v="■SWC　エスダブリューシー　ホースシュー　ペンダント　ネックレス　メンズ　シルバー925×黒　中古■□003104"/>
    <m/>
    <x v="11"/>
    <m/>
    <n v="3"/>
    <n v="2"/>
    <n v="4500"/>
    <m/>
    <m/>
    <m/>
    <m/>
    <m/>
    <m/>
    <m/>
    <m/>
    <m/>
    <m/>
    <m/>
    <m/>
    <m/>
    <n v="0"/>
    <s v="2020/12"/>
    <s v=""/>
    <s v=""/>
    <x v="0"/>
    <m/>
    <m/>
  </r>
  <r>
    <d v="2020-12-30T00:00:00"/>
    <s v="■テーラーメイド 右用 R11/10.5 Rossa monza spider BURNER9/8/7/6/5/4/P/A V STEEL SWORD SNIPE WOOD LX10 中古■□S003130"/>
    <m/>
    <x v="6"/>
    <n v="500"/>
    <n v="3"/>
    <n v="2"/>
    <n v="27800"/>
    <n v="25000"/>
    <m/>
    <m/>
    <m/>
    <m/>
    <m/>
    <m/>
    <m/>
    <m/>
    <m/>
    <m/>
    <m/>
    <m/>
    <n v="0"/>
    <s v="2020/12"/>
    <s v=""/>
    <s v=""/>
    <x v="0"/>
    <m/>
    <m/>
  </r>
  <r>
    <d v="2020-12-30T00:00:00"/>
    <s v="■ゴルフクラブセット 右用 テーラーメイド R9 9/8/7/5/P/S/HT オデッセイ WHITE HOT #6 中古■□003131"/>
    <s v="済"/>
    <x v="6"/>
    <n v="500"/>
    <n v="3"/>
    <n v="2"/>
    <n v="35000"/>
    <m/>
    <m/>
    <m/>
    <m/>
    <m/>
    <m/>
    <m/>
    <n v="38500"/>
    <n v="6380"/>
    <d v="2021-01-21T00:00:00"/>
    <d v="2021-01-08T00:00:00"/>
    <s v="簡単決済"/>
    <s v="ICHIBAEcommerce"/>
    <n v="44880"/>
    <s v="2020/12"/>
    <s v="2021/1"/>
    <n v="9"/>
    <x v="5"/>
    <m/>
    <m/>
  </r>
  <r>
    <d v="2020-12-30T00:00:00"/>
    <s v="■未使用　肥後生まれの　すらっとすっぽん　1袋　60粒　5袋セット　賞味期限　2023/07■□003126"/>
    <s v="済"/>
    <x v="13"/>
    <m/>
    <n v="3"/>
    <n v="2"/>
    <n v="7500"/>
    <m/>
    <m/>
    <m/>
    <m/>
    <m/>
    <m/>
    <m/>
    <n v="8250"/>
    <n v="520"/>
    <d v="2021-03-23T00:00:00"/>
    <d v="2021-02-02T00:00:00"/>
    <s v="簡単決済"/>
    <s v="黒澤謙二"/>
    <n v="8770"/>
    <s v="2020/12"/>
    <s v="2021/2"/>
    <n v="34"/>
    <x v="2"/>
    <m/>
    <m/>
  </r>
  <r>
    <d v="2020-12-30T00:00:00"/>
    <s v="■未使用　肥後生まれの　すらっとすっぽん　1袋　60粒　5袋セット　賞味期限　2023/07■□003138"/>
    <s v="済"/>
    <x v="13"/>
    <m/>
    <n v="3"/>
    <n v="2"/>
    <n v="7500"/>
    <m/>
    <m/>
    <m/>
    <m/>
    <m/>
    <m/>
    <m/>
    <n v="8800"/>
    <n v="520"/>
    <d v="2021-03-23T00:00:00"/>
    <d v="2021-02-12T00:00:00"/>
    <s v="簡単決済"/>
    <s v="吉川修二"/>
    <n v="9320"/>
    <s v="2020/12"/>
    <s v="2021/2"/>
    <n v="44"/>
    <x v="5"/>
    <m/>
    <m/>
  </r>
  <r>
    <d v="2020-12-30T00:00:00"/>
    <s v="■未使用　肥後生まれの　すらっとすっぽん　1袋　60粒　5袋セット　賞味期限　2023/07■□003186"/>
    <s v="済"/>
    <x v="13"/>
    <m/>
    <n v="3"/>
    <n v="2"/>
    <n v="7500"/>
    <m/>
    <m/>
    <m/>
    <m/>
    <m/>
    <m/>
    <m/>
    <n v="8800"/>
    <n v="520"/>
    <d v="2021-03-23T00:00:00"/>
    <d v="2021-02-09T00:00:00"/>
    <s v="簡単決済"/>
    <s v="新藤豪"/>
    <n v="9320"/>
    <s v="2020/12"/>
    <s v="2021/2"/>
    <n v="41"/>
    <x v="2"/>
    <m/>
    <m/>
  </r>
  <r>
    <d v="2020-12-30T00:00:00"/>
    <s v="■未使用　肥後生まれの　すらっとすっぽん　1袋　60粒　6袋セット　賞味期限　2023/07■□003183"/>
    <s v="済"/>
    <x v="13"/>
    <m/>
    <n v="3"/>
    <n v="2"/>
    <n v="9000"/>
    <m/>
    <m/>
    <m/>
    <m/>
    <m/>
    <m/>
    <m/>
    <n v="9900"/>
    <n v="520"/>
    <d v="2021-03-23T00:00:00"/>
    <d v="2021-02-06T00:00:00"/>
    <s v="簡単決済"/>
    <s v="下野圭吾"/>
    <n v="10420"/>
    <s v="2020/12"/>
    <s v="2021/2"/>
    <n v="38"/>
    <x v="7"/>
    <m/>
    <m/>
  </r>
  <r>
    <d v="2021-01-07T00:00:00"/>
    <s v="■引き取り限定 ドラムセット Student Beat バスドラ22インチ 3タム シンバル2枚 白　中古 長野県伊那市■□003136"/>
    <s v="済"/>
    <x v="8"/>
    <m/>
    <n v="3"/>
    <n v="3"/>
    <n v="10000"/>
    <m/>
    <m/>
    <m/>
    <m/>
    <m/>
    <m/>
    <m/>
    <n v="11000"/>
    <n v="0"/>
    <d v="2021-02-22T00:00:00"/>
    <d v="2021-01-15T00:00:00"/>
    <s v="簡単決済"/>
    <s v="根津伸治"/>
    <n v="11000"/>
    <s v="2021/1"/>
    <s v="2021/1"/>
    <n v="8"/>
    <x v="5"/>
    <m/>
    <m/>
  </r>
  <r>
    <d v="2021-01-07T00:00:00"/>
    <s v="■エレキギター グレコ ミラージュ 1979年製 ブラック Greco mirage ハードケース付き 中古■□S003048"/>
    <s v="済"/>
    <x v="8"/>
    <m/>
    <n v="3"/>
    <n v="3"/>
    <n v="35000"/>
    <m/>
    <m/>
    <m/>
    <m/>
    <m/>
    <m/>
    <m/>
    <n v="38500"/>
    <n v="3410"/>
    <d v="2021-01-12T00:00:00"/>
    <d v="2021-01-12T00:00:00"/>
    <s v="銀行振込"/>
    <s v="リンキャ株式会社"/>
    <n v="41910"/>
    <s v="2021/1"/>
    <s v="2021/1"/>
    <n v="5"/>
    <x v="2"/>
    <m/>
    <m/>
  </r>
  <r>
    <d v="2021-01-07T00:00:00"/>
    <s v="■SHIMANO　シマノ　TWINPOWER　SW4000XG　ハンドル交換　中古■□003093"/>
    <s v="取り下げ"/>
    <x v="6"/>
    <n v="26500"/>
    <n v="3"/>
    <n v="2"/>
    <n v="32500"/>
    <m/>
    <m/>
    <m/>
    <m/>
    <m/>
    <m/>
    <m/>
    <m/>
    <m/>
    <m/>
    <m/>
    <m/>
    <m/>
    <n v="0"/>
    <s v="2021/1"/>
    <s v=""/>
    <s v=""/>
    <x v="0"/>
    <m/>
    <m/>
  </r>
  <r>
    <d v="2021-01-07T00:00:00"/>
    <s v="■未使用 ユニ・チャーム 大人用紙おむつ ライフリー うす型軽快パンツ 男女共用 Mサイズ 22枚入り 吸収回数目安2回分 4袋セット■□003191"/>
    <s v="済"/>
    <x v="13"/>
    <m/>
    <n v="3"/>
    <n v="2"/>
    <n v="4000"/>
    <m/>
    <m/>
    <m/>
    <m/>
    <m/>
    <m/>
    <m/>
    <n v="4000"/>
    <n v="2000"/>
    <d v="2021-02-22T00:00:00"/>
    <d v="2021-01-28T00:00:00"/>
    <s v="簡単決済"/>
    <s v="澁谷隆史"/>
    <n v="6000"/>
    <s v="2021/1"/>
    <s v="2021/1"/>
    <n v="21"/>
    <x v="6"/>
    <m/>
    <m/>
  </r>
  <r>
    <d v="2021-01-07T00:00:00"/>
    <s v="■CASIO カシオ G-SHOCK MULTI BAND 6 マルチバンド6 5230 AWG-100SB タフソーラー電波 中古■□003179"/>
    <s v="店売り"/>
    <x v="11"/>
    <n v="1500"/>
    <n v="3"/>
    <n v="2"/>
    <n v="7900"/>
    <m/>
    <m/>
    <m/>
    <m/>
    <m/>
    <m/>
    <m/>
    <m/>
    <m/>
    <m/>
    <m/>
    <m/>
    <m/>
    <n v="0"/>
    <s v="2021/1"/>
    <s v=""/>
    <s v=""/>
    <x v="0"/>
    <m/>
    <m/>
  </r>
  <r>
    <d v="2021-01-07T00:00:00"/>
    <s v="■ディスク傷あり 桃太郎電鉄 2010 戦国・維新のヒーロー大集合！の巻 Wiiソフト 現状品■□003120"/>
    <s v="済"/>
    <x v="2"/>
    <n v="2200"/>
    <n v="2"/>
    <n v="3"/>
    <n v="3900"/>
    <m/>
    <m/>
    <m/>
    <m/>
    <m/>
    <m/>
    <m/>
    <n v="4290"/>
    <n v="0"/>
    <d v="2021-02-22T00:00:00"/>
    <d v="2021-01-25T00:00:00"/>
    <s v="簡単決済"/>
    <s v="西村隆浩"/>
    <n v="4290"/>
    <s v="2021/1"/>
    <s v="2021/1"/>
    <n v="18"/>
    <x v="4"/>
    <m/>
    <m/>
  </r>
  <r>
    <d v="2021-01-07T00:00:00"/>
    <s v="■dunhill ダンヒル 二つ折り長財布 BOURDON ボードン L2M110Z 中古■□003150"/>
    <m/>
    <x v="11"/>
    <n v="110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07T00:00:00"/>
    <s v="■CELINE セリーヌ セカンドバッグ 中古美品■□003092"/>
    <s v="済"/>
    <x v="11"/>
    <n v="2000"/>
    <n v="2"/>
    <n v="3"/>
    <n v="8150"/>
    <m/>
    <m/>
    <m/>
    <m/>
    <m/>
    <m/>
    <m/>
    <n v="7975"/>
    <n v="1050"/>
    <d v="2021-03-23T00:00:00"/>
    <d v="2021-02-03T00:00:00"/>
    <s v="簡単決済"/>
    <s v="ニュービジョン"/>
    <n v="9025"/>
    <s v="2021/1"/>
    <s v="2021/2"/>
    <n v="27"/>
    <x v="3"/>
    <m/>
    <m/>
  </r>
  <r>
    <d v="2021-01-07T00:00:00"/>
    <s v="■リョービ  卓上ボール盤  TB-1131K  中古■□003135"/>
    <s v="店売り"/>
    <x v="0"/>
    <n v="5000"/>
    <n v="2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07T00:00:00"/>
    <s v="■日立 角のみ 30mm BS30 中古■□S003129"/>
    <s v="済"/>
    <x v="0"/>
    <n v="2000"/>
    <n v="2"/>
    <n v="3"/>
    <n v="12000"/>
    <m/>
    <m/>
    <m/>
    <m/>
    <m/>
    <m/>
    <m/>
    <n v="13200"/>
    <n v="2915"/>
    <d v="2021-02-22T00:00:00"/>
    <d v="2021-01-14T00:00:00"/>
    <s v="簡単決済"/>
    <s v="森田葉子"/>
    <n v="16115"/>
    <s v="2021/1"/>
    <s v="2021/1"/>
    <n v="7"/>
    <x v="6"/>
    <m/>
    <m/>
  </r>
  <r>
    <d v="2021-01-09T00:00:00"/>
    <s v="■COACH　コーチ　パスケース　コインケース　F12186　ストリベリー　中古■□003152"/>
    <m/>
    <x v="3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20号　中古■□003144"/>
    <m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シルバーリング　メンズ　925　12　K　花　25号　中古■□003026"/>
    <s v="店売り"/>
    <x v="11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09T00:00:00"/>
    <s v="■現状品　涌井工業(わくいこうぎょう)　業務用　おでん鍋　尺8　540m/m　仕切り8　都市ガス用　中古■□003192"/>
    <m/>
    <x v="5"/>
    <n v="5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Silver　Arrow　シルバー　アロー　業務用　ステンレス製　蒸し器　2段　角型蒸し器　中古■□003058"/>
    <s v="済"/>
    <x v="5"/>
    <n v="300"/>
    <n v="3"/>
    <n v="2"/>
    <n v="7200"/>
    <m/>
    <m/>
    <m/>
    <m/>
    <m/>
    <m/>
    <m/>
    <n v="7920"/>
    <n v="1500"/>
    <d v="2021-02-22T00:00:00"/>
    <d v="2021-01-14T00:00:00"/>
    <s v="簡単決済"/>
    <s v="おうし"/>
    <n v="9420"/>
    <s v="2021/1"/>
    <s v="2021/1"/>
    <n v="5"/>
    <x v="6"/>
    <m/>
    <m/>
  </r>
  <r>
    <d v="2021-01-09T00:00:00"/>
    <s v="■未使用　Rinnai　リンナイ　ガスファンヒーター　SRC-361E　プロパンガス(LPガス)　パステルローズ■□003124"/>
    <s v="済"/>
    <x v="7"/>
    <n v="2500"/>
    <n v="3"/>
    <n v="2"/>
    <n v="10000"/>
    <m/>
    <m/>
    <m/>
    <m/>
    <m/>
    <m/>
    <m/>
    <n v="11000"/>
    <n v="1500"/>
    <d v="2021-02-22T00:00:00"/>
    <d v="2021-01-15T00:00:00"/>
    <s v="簡単決済"/>
    <s v="星野雅史"/>
    <n v="12500"/>
    <s v="2021/1"/>
    <s v="2021/1"/>
    <n v="6"/>
    <x v="5"/>
    <m/>
    <m/>
  </r>
  <r>
    <d v="2021-01-09T00:00:00"/>
    <s v="■音声翻訳機 トークジョイ TS-TJ10 ティーズネットワーク 充電用USBケーブル欠品 中古■□003115"/>
    <m/>
    <x v="1"/>
    <n v="275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09T00:00:00"/>
    <s v="■未使用 ダッフィー 玄関マット トイレマット 東京ディズニーシー限定■□003128"/>
    <s v="済"/>
    <x v="12"/>
    <m/>
    <n v="2"/>
    <n v="3"/>
    <n v="3000"/>
    <m/>
    <m/>
    <m/>
    <m/>
    <m/>
    <m/>
    <m/>
    <n v="3300"/>
    <n v="1050"/>
    <d v="2021-02-22T00:00:00"/>
    <d v="2021-01-16T00:00:00"/>
    <s v="簡単決済"/>
    <s v="荒川栞"/>
    <n v="4350"/>
    <s v="2021/1"/>
    <s v="2021/1"/>
    <n v="7"/>
    <x v="7"/>
    <m/>
    <m/>
  </r>
  <r>
    <d v="2021-01-09T00:00:00"/>
    <s v="■Google Pixel Buds ワイヤレスイヤホン 中古美品■□003109"/>
    <s v="済"/>
    <x v="1"/>
    <n v="6600"/>
    <n v="2"/>
    <n v="3"/>
    <n v="11000"/>
    <m/>
    <m/>
    <m/>
    <m/>
    <m/>
    <m/>
    <m/>
    <n v="12100"/>
    <n v="0"/>
    <d v="2021-02-22T00:00:00"/>
    <d v="2021-01-30T00:00:00"/>
    <s v="簡単決済"/>
    <s v="吉江洋一"/>
    <n v="12100"/>
    <s v="2021/1"/>
    <s v="2021/1"/>
    <n v="21"/>
    <x v="7"/>
    <m/>
    <m/>
  </r>
  <r>
    <d v="2021-01-09T00:00:00"/>
    <s v="■未使用 ユニチャーム 中型犬 高齢犬 男の子用 紙オムツ マナーウェア 18枚入×9個 / その他2個 / おまけ1個■□003134"/>
    <m/>
    <x v="7"/>
    <m/>
    <n v="2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09T00:00:00"/>
    <s v="■50m ハタヤ 漏電遮断器付きBR型コードリール BR-501KX 単相100V 5A 中古■□002935"/>
    <s v="店売り"/>
    <x v="0"/>
    <n v="8000"/>
    <n v="3"/>
    <n v="3"/>
    <n v="15000"/>
    <m/>
    <m/>
    <m/>
    <m/>
    <m/>
    <m/>
    <m/>
    <m/>
    <m/>
    <m/>
    <m/>
    <m/>
    <m/>
    <n v="0"/>
    <s v="2021/1"/>
    <s v=""/>
    <s v=""/>
    <x v="0"/>
    <m/>
    <m/>
  </r>
  <r>
    <d v="2021-01-09T00:00:00"/>
    <s v="■バンダイ DX 百獣合体 ガオハンター ガオレンジャー ガオリゲーター ガオウルフ ガオハンマーヘッド 中古■□002820"/>
    <s v="済"/>
    <x v="2"/>
    <n v="500"/>
    <n v="3"/>
    <n v="3"/>
    <n v="10000"/>
    <m/>
    <m/>
    <m/>
    <m/>
    <m/>
    <m/>
    <m/>
    <n v="13200"/>
    <n v="1050"/>
    <d v="2021-02-22T00:00:00"/>
    <d v="2021-01-14T00:00:00"/>
    <s v="簡単決済"/>
    <s v="ホンリウテウアン"/>
    <n v="14250"/>
    <s v="2021/1"/>
    <s v="2021/1"/>
    <n v="5"/>
    <x v="6"/>
    <m/>
    <m/>
  </r>
  <r>
    <d v="2021-01-09T00:00:00"/>
    <s v="■バンダイ ガオライノス＆ガオマジロ パワーアニマルシリーズ5 ガオレンジャー 中古■□003185"/>
    <s v="済"/>
    <x v="2"/>
    <n v="500"/>
    <n v="3"/>
    <n v="3"/>
    <n v="6000"/>
    <m/>
    <m/>
    <m/>
    <m/>
    <m/>
    <m/>
    <m/>
    <n v="7150"/>
    <n v="0"/>
    <d v="2021-02-22T00:00:00"/>
    <d v="2021-01-14T00:00:00"/>
    <s v="簡単決済"/>
    <s v="ホンリウテウアン"/>
    <n v="7150"/>
    <s v="2021/1"/>
    <s v="2021/1"/>
    <n v="5"/>
    <x v="6"/>
    <m/>
    <m/>
  </r>
  <r>
    <d v="2021-01-09T00:00:00"/>
    <s v="■バンダイ ガオファルコン パワーアニマルシリーズ7 ガオレンジャー 中古■□003137"/>
    <s v="済"/>
    <x v="2"/>
    <n v="500"/>
    <n v="3"/>
    <n v="3"/>
    <n v="8000"/>
    <m/>
    <m/>
    <m/>
    <m/>
    <m/>
    <m/>
    <m/>
    <n v="8800"/>
    <n v="1050"/>
    <d v="2021-07-19T00:00:00"/>
    <d v="2021-06-01T00:00:00"/>
    <s v="簡単決済"/>
    <s v="平承"/>
    <n v="9850"/>
    <s v="2021/1"/>
    <s v="2021/6"/>
    <n v="143"/>
    <x v="2"/>
    <m/>
    <m/>
  </r>
  <r>
    <d v="2021-01-10T00:00:00"/>
    <s v="■引き取り限定 長野県伊那市 現状品 Rinnai リンナイ ガス赤外線グリラー (可動式) 上火式 RGP-46A-10 LPガス用 2007年製■□003122"/>
    <s v="店売り"/>
    <x v="5"/>
    <n v="20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0T00:00:00"/>
    <s v="■引き取り限定 長野県伊那市　現状品　星崎　全自動製氷機　キューブアイスメーカー　IM-35M形■□002861"/>
    <s v="済"/>
    <x v="5"/>
    <n v="7000"/>
    <n v="3"/>
    <n v="2"/>
    <n v="63000"/>
    <m/>
    <m/>
    <m/>
    <m/>
    <m/>
    <m/>
    <m/>
    <n v="69300"/>
    <n v="0"/>
    <d v="2021-07-19T00:00:00"/>
    <d v="2021-06-26T00:00:00"/>
    <s v="簡単決済"/>
    <s v="藤森保幸"/>
    <n v="69300"/>
    <s v="2021/1"/>
    <s v="2021/6"/>
    <n v="167"/>
    <x v="7"/>
    <m/>
    <m/>
  </r>
  <r>
    <d v="2021-01-10T00:00:00"/>
    <s v="■YUKIWA　ユキワ　バイキング　ヴュッフェ　スタンド　オードブル　業務用　中古■□003176"/>
    <m/>
    <x v="5"/>
    <m/>
    <n v="3"/>
    <n v="2"/>
    <n v="3980"/>
    <m/>
    <m/>
    <m/>
    <m/>
    <m/>
    <m/>
    <m/>
    <m/>
    <m/>
    <m/>
    <m/>
    <m/>
    <m/>
    <n v="0"/>
    <s v="2021/1"/>
    <s v=""/>
    <s v=""/>
    <x v="0"/>
    <m/>
    <m/>
  </r>
  <r>
    <d v="2021-01-10T00:00:00"/>
    <s v="■シルバーリング　925　フレア　8-9号　中古■□003158"/>
    <m/>
    <x v="11"/>
    <m/>
    <n v="3"/>
    <n v="2"/>
    <n v="6000"/>
    <m/>
    <m/>
    <m/>
    <m/>
    <m/>
    <m/>
    <m/>
    <m/>
    <m/>
    <m/>
    <m/>
    <m/>
    <m/>
    <n v="0"/>
    <s v="2021/1"/>
    <s v=""/>
    <s v=""/>
    <x v="0"/>
    <m/>
    <m/>
  </r>
  <r>
    <d v="2021-01-10T00:00:00"/>
    <s v="■マキタ　電気カンナ　82mm　モデル　1900BASP1　替刃式　電気ブレーキ付　中古■□003132"/>
    <s v="済"/>
    <x v="0"/>
    <n v="1500"/>
    <n v="3"/>
    <n v="2"/>
    <n v="4000"/>
    <m/>
    <m/>
    <m/>
    <m/>
    <m/>
    <m/>
    <m/>
    <n v="4510"/>
    <n v="1050"/>
    <d v="2021-02-22T00:00:00"/>
    <d v="2021-01-15T00:00:00"/>
    <s v="簡単決済"/>
    <s v="長谷川勝弥"/>
    <n v="5560"/>
    <s v="2021/1"/>
    <s v="2021/1"/>
    <n v="5"/>
    <x v="5"/>
    <m/>
    <m/>
  </r>
  <r>
    <d v="2021-01-10T00:00:00"/>
    <s v="■鴨居ジャッキ マークⅡ ワン・ツゥ・スリー 伊藤製作所 中古■□003133"/>
    <s v="済"/>
    <x v="0"/>
    <n v="1650"/>
    <n v="2"/>
    <n v="3"/>
    <n v="6300"/>
    <m/>
    <m/>
    <m/>
    <m/>
    <m/>
    <m/>
    <m/>
    <n v="11000"/>
    <n v="1500"/>
    <d v="2021-02-22T00:00:00"/>
    <d v="2021-01-19T00:00:00"/>
    <s v="簡単決済"/>
    <s v="坂井竜二"/>
    <n v="12500"/>
    <s v="2021/1"/>
    <s v="2021/1"/>
    <n v="9"/>
    <x v="2"/>
    <m/>
    <m/>
  </r>
  <r>
    <d v="2021-01-10T00:00:00"/>
    <s v="■未使用 ディズニーピクサー 2021 スケジュール帳 /キングダムハーツ ドナルド ライトアップステージ /ミニー マグカップ■□003187"/>
    <m/>
    <x v="12"/>
    <m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0T00:00:00"/>
    <s v="■CASIO 電子キーボード CTK-2200 中古■□002866"/>
    <s v="済"/>
    <x v="8"/>
    <n v="500"/>
    <n v="2"/>
    <n v="3"/>
    <n v="5000"/>
    <m/>
    <m/>
    <m/>
    <m/>
    <m/>
    <m/>
    <m/>
    <n v="5500"/>
    <n v="2000"/>
    <d v="2021-02-22T00:00:00"/>
    <d v="2021-01-24T00:00:00"/>
    <s v="簡単決済"/>
    <s v="公文栞那"/>
    <n v="7500"/>
    <s v="2021/1"/>
    <s v="2021/1"/>
    <n v="14"/>
    <x v="1"/>
    <m/>
    <m/>
  </r>
  <r>
    <d v="2021-01-10T00:00:00"/>
    <s v="■マキタ  15型マルノコ  5401N-A  刃なし  中古■□003113"/>
    <s v="済"/>
    <x v="0"/>
    <n v="6000"/>
    <n v="2"/>
    <n v="3"/>
    <n v="7000"/>
    <m/>
    <m/>
    <m/>
    <m/>
    <m/>
    <m/>
    <m/>
    <n v="7700"/>
    <n v="2000"/>
    <d v="2021-03-23T00:00:00"/>
    <d v="2021-02-16T00:00:00"/>
    <s v="簡単決済"/>
    <s v="石津嘉則"/>
    <n v="9700"/>
    <s v="2021/1"/>
    <s v="2021/2"/>
    <n v="37"/>
    <x v="2"/>
    <m/>
    <m/>
  </r>
  <r>
    <d v="2021-01-10T00:00:00"/>
    <s v="■マキタ  階段定規  KJ130  中古■□003111"/>
    <s v="済"/>
    <x v="0"/>
    <n v="600"/>
    <n v="2"/>
    <n v="3"/>
    <n v="5000"/>
    <m/>
    <m/>
    <m/>
    <m/>
    <m/>
    <m/>
    <m/>
    <n v="5500"/>
    <n v="1500"/>
    <d v="2021-02-22T00:00:00"/>
    <d v="2021-01-14T00:00:00"/>
    <s v="簡単決済"/>
    <s v="冨澤憲司"/>
    <n v="7000"/>
    <s v="2021/1"/>
    <s v="2021/1"/>
    <n v="4"/>
    <x v="6"/>
    <m/>
    <m/>
  </r>
  <r>
    <d v="2021-01-11T00:00:00"/>
    <s v="■スノーボードビンディングセット バートン カスタム 151cm 2014 キャンバー ビンディング カーテル Mサイズ ケース付き中古■□S003046"/>
    <s v="店売り"/>
    <x v="6"/>
    <n v="30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スキー板＋ビンディング フィッシャー VIRON2.2 160cm ビンディング RS10 FISCHER 中古■□S002924"/>
    <s v="店売り"/>
    <x v="6"/>
    <n v="15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1T00:00:00"/>
    <s v="■MAX 針打機 エアネイラ TA-450F1/4MAフロア ステープル打ち機 中古■□002982"/>
    <s v="済"/>
    <x v="0"/>
    <n v="8800"/>
    <n v="3"/>
    <n v="3"/>
    <n v="20000"/>
    <m/>
    <m/>
    <m/>
    <m/>
    <m/>
    <m/>
    <m/>
    <n v="22000"/>
    <n v="1500"/>
    <d v="2021-02-22T00:00:00"/>
    <d v="2021-01-18T00:00:00"/>
    <s v="簡単決済"/>
    <s v="宇野一貴"/>
    <n v="23500"/>
    <s v="2021/1"/>
    <s v="2021/1"/>
    <n v="7"/>
    <x v="4"/>
    <m/>
    <m/>
  </r>
  <r>
    <d v="2021-01-11T00:00:00"/>
    <s v="■東京マイル ボルトアクションエアーライフル L96 AWS BLACK STOCK　エアソフトガン　18歳以上　中古■□003114"/>
    <s v="店売り"/>
    <x v="2"/>
    <n v="7700"/>
    <n v="3"/>
    <n v="3"/>
    <n v="1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ダウンジャケット ノースフェイス ゴッサムジャケット アスファルトグレー ND01758 THE NORTH FACE USED■□003100"/>
    <s v="店売り"/>
    <x v="3"/>
    <n v="11000"/>
    <n v="3"/>
    <n v="3"/>
    <n v="24000"/>
    <m/>
    <m/>
    <m/>
    <m/>
    <m/>
    <m/>
    <m/>
    <m/>
    <m/>
    <m/>
    <m/>
    <m/>
    <m/>
    <n v="0"/>
    <s v="2021/1"/>
    <s v=""/>
    <s v=""/>
    <x v="0"/>
    <m/>
    <m/>
  </r>
  <r>
    <d v="2021-01-12T00:00:00"/>
    <s v="■アコースティックギター ヒストリー HMG-25 NT HISTORY ソフトケース付き 中古■□S003188"/>
    <s v="済"/>
    <x v="8"/>
    <n v="2000"/>
    <n v="3"/>
    <n v="3"/>
    <n v="10000"/>
    <m/>
    <m/>
    <m/>
    <m/>
    <m/>
    <m/>
    <m/>
    <n v="11000"/>
    <n v="2750"/>
    <d v="2021-02-22T00:00:00"/>
    <d v="2021-01-20T00:00:00"/>
    <s v="簡単決済"/>
    <s v="JBS株式会社"/>
    <n v="13750"/>
    <s v="2021/1"/>
    <s v="2021/1"/>
    <n v="8"/>
    <x v="3"/>
    <m/>
    <m/>
  </r>
  <r>
    <d v="2021-01-12T00:00:00"/>
    <s v="■ジャンク agv オフロード ヘルメット 2000年製■□003171"/>
    <s v="店売り"/>
    <x v="14"/>
    <n v="2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12T00:00:00"/>
    <s v="■未使用　ディズニー　MARVEL　AVENGERS　マーベル　アベンジャーズ　デラックス　フィギュアセット■□003105"/>
    <m/>
    <x v="2"/>
    <m/>
    <n v="3"/>
    <n v="2"/>
    <n v="1800"/>
    <m/>
    <m/>
    <m/>
    <m/>
    <m/>
    <m/>
    <m/>
    <m/>
    <m/>
    <m/>
    <m/>
    <m/>
    <m/>
    <n v="0"/>
    <s v="2021/1"/>
    <s v=""/>
    <s v=""/>
    <x v="0"/>
    <m/>
    <m/>
  </r>
  <r>
    <d v="2021-01-12T00:00:00"/>
    <s v="■東京マルイ　NIGHT　WARRIOR　No.43　ナイトウォーリア　ガスブローバック　中古■□003165"/>
    <s v="店売り"/>
    <x v="2"/>
    <n v="4300"/>
    <n v="3"/>
    <n v="2"/>
    <n v="8580"/>
    <m/>
    <m/>
    <m/>
    <m/>
    <m/>
    <m/>
    <m/>
    <m/>
    <m/>
    <m/>
    <m/>
    <m/>
    <m/>
    <n v="0"/>
    <s v="2021/1"/>
    <s v=""/>
    <s v=""/>
    <x v="0"/>
    <m/>
    <m/>
  </r>
  <r>
    <d v="2021-01-16T00:00:00"/>
    <s v="■WE　G36スタイル　ガスブローバック　ライフル　マガジン×4個付き　中古■□003168"/>
    <s v="済"/>
    <x v="2"/>
    <n v="8800"/>
    <n v="3"/>
    <n v="2"/>
    <n v="19800"/>
    <m/>
    <m/>
    <m/>
    <m/>
    <m/>
    <m/>
    <m/>
    <n v="21780"/>
    <n v="1500"/>
    <d v="2021-02-22T00:00:00"/>
    <d v="2021-01-21T00:00:00"/>
    <s v="簡単決済"/>
    <s v="オカダタイスケ"/>
    <n v="23280"/>
    <s v="2021/1"/>
    <s v="2021/1"/>
    <n v="5"/>
    <x v="6"/>
    <m/>
    <m/>
  </r>
  <r>
    <d v="2021-01-14T00:00:00"/>
    <s v="■ジャンク 省電力ウルトラミニ充電式真空ポンプ TASCO TA150ZP-1 ミニ真空ゲージキット　TA142 バッテリ18V/4.2h 2個 中古■□003090"/>
    <s v="済"/>
    <x v="0"/>
    <n v="0"/>
    <n v="3"/>
    <n v="3"/>
    <n v="20000"/>
    <m/>
    <m/>
    <m/>
    <m/>
    <m/>
    <m/>
    <m/>
    <n v="29480"/>
    <n v="1300"/>
    <d v="2021-02-22T00:00:00"/>
    <d v="2021-01-18T00:00:00"/>
    <s v="簡単決済"/>
    <s v="木下道治"/>
    <n v="30780"/>
    <s v="2021/1"/>
    <s v="2021/1"/>
    <n v="4"/>
    <x v="4"/>
    <m/>
    <m/>
  </r>
  <r>
    <d v="2021-01-14T00:00:00"/>
    <s v="■未使用品 Panasonic ブルーレイレコーダー DIGA DMR-2CW50 ブラック■□003145"/>
    <s v="店売り"/>
    <x v="1"/>
    <n v="15000"/>
    <n v="3"/>
    <n v="3"/>
    <n v="27000"/>
    <m/>
    <m/>
    <m/>
    <m/>
    <m/>
    <m/>
    <m/>
    <m/>
    <m/>
    <m/>
    <m/>
    <m/>
    <m/>
    <n v="0"/>
    <s v="2021/1"/>
    <s v=""/>
    <s v=""/>
    <x v="0"/>
    <m/>
    <m/>
  </r>
  <r>
    <d v="2021-01-14T00:00:00"/>
    <s v="■COACH ダイナソーアンドライトニングボルトキーリング 54100-BLK  キーボルダ キーボルダー 恐竜 ブラック 中古■□003157"/>
    <s v="済"/>
    <x v="3"/>
    <n v="1500"/>
    <n v="3"/>
    <n v="3"/>
    <n v="5500"/>
    <m/>
    <m/>
    <m/>
    <m/>
    <m/>
    <m/>
    <m/>
    <n v="6050"/>
    <n v="750"/>
    <d v="2021-02-22T00:00:00"/>
    <d v="2021-01-28T00:00:00"/>
    <s v="簡単決済"/>
    <s v="中島一平"/>
    <n v="6800"/>
    <s v="2021/1"/>
    <s v="2021/1"/>
    <n v="14"/>
    <x v="6"/>
    <m/>
    <m/>
  </r>
  <r>
    <d v="2021-01-14T00:00:00"/>
    <s v="■RYOBI 高速切断機 C-12NA 替刃2枚付き リョービ 中古■□003172"/>
    <s v="済"/>
    <x v="0"/>
    <n v="3300"/>
    <n v="2"/>
    <n v="3"/>
    <n v="11000"/>
    <m/>
    <m/>
    <m/>
    <m/>
    <m/>
    <m/>
    <m/>
    <n v="12100"/>
    <n v="2000"/>
    <d v="2021-04-21T00:00:00"/>
    <d v="2021-03-08T00:00:00"/>
    <s v="簡単決済"/>
    <s v="中津広康"/>
    <n v="14100"/>
    <s v="2021/1"/>
    <s v="2021/3"/>
    <n v="53"/>
    <x v="4"/>
    <m/>
    <m/>
  </r>
  <r>
    <d v="2021-01-14T00:00:00"/>
    <s v="■引取限定 日立工機 仕口ルータ 16mm M16Y 長野県伊那市 中古■□003166"/>
    <s v="店売り"/>
    <x v="0"/>
    <n v="250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4T00:00:00"/>
    <s v="■現状品 東京マルイ PSG-1 電動ガン 対象年令18才以上■□003103"/>
    <m/>
    <x v="2"/>
    <n v="22000"/>
    <n v="2"/>
    <n v="3"/>
    <n v="28000"/>
    <m/>
    <m/>
    <m/>
    <m/>
    <m/>
    <m/>
    <m/>
    <m/>
    <m/>
    <m/>
    <m/>
    <m/>
    <m/>
    <n v="0"/>
    <s v="2021/1"/>
    <s v=""/>
    <s v=""/>
    <x v="0"/>
    <m/>
    <m/>
  </r>
  <r>
    <d v="2021-01-14T00:00:00"/>
    <s v="■GUCCI　長財布　L字ファスナー　332747　ダークブラウン　グッチシマレザー　中古■□003086"/>
    <s v="店売り"/>
    <x v="3"/>
    <n v="250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 コロナ 石油ストーブ ダークグレー　RX-22YA-HD 木造6畳/コンクリート8畳まで■□003121"/>
    <s v="店売り"/>
    <x v="1"/>
    <n v="3300"/>
    <n v="3"/>
    <n v="3"/>
    <n v="68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カンナ　ML-83S　(ブレーキ付き)　中古■□003163"/>
    <s v="店売り"/>
    <x v="0"/>
    <n v="1430"/>
    <n v="3"/>
    <n v="2"/>
    <n v="4380"/>
    <m/>
    <m/>
    <m/>
    <m/>
    <m/>
    <m/>
    <m/>
    <m/>
    <m/>
    <m/>
    <m/>
    <m/>
    <m/>
    <n v="0"/>
    <s v="2021/1"/>
    <s v=""/>
    <s v=""/>
    <x v="0"/>
    <m/>
    <m/>
  </r>
  <r>
    <d v="2021-01-15T00:00:00"/>
    <s v="■未開封品　一番くじ　A賞　ソフビクス　仮面ライダー　セイバー　ブレイブドラゴン　フィギュア　バンダイ　未使用■□003112"/>
    <s v="店売り"/>
    <x v="2"/>
    <m/>
    <n v="3"/>
    <n v="2"/>
    <n v="3000"/>
    <m/>
    <m/>
    <m/>
    <m/>
    <m/>
    <m/>
    <m/>
    <m/>
    <m/>
    <m/>
    <m/>
    <m/>
    <m/>
    <n v="0"/>
    <s v="2021/1"/>
    <s v=""/>
    <s v=""/>
    <x v="0"/>
    <m/>
    <m/>
  </r>
  <r>
    <d v="2021-01-15T00:00:00"/>
    <s v="■RYOBI　リョービ　160mm　電気丸ノコ　木工用　W-560PS　ブレーキ付き　中古■□003164"/>
    <s v="店売り"/>
    <x v="0"/>
    <n v="800"/>
    <n v="3"/>
    <n v="2"/>
    <n v="3380"/>
    <m/>
    <m/>
    <m/>
    <m/>
    <m/>
    <m/>
    <m/>
    <m/>
    <m/>
    <m/>
    <m/>
    <m/>
    <m/>
    <n v="0"/>
    <s v="2021/1"/>
    <s v=""/>
    <s v=""/>
    <x v="0"/>
    <m/>
    <m/>
  </r>
  <r>
    <d v="2021-01-15T00:00:00"/>
    <s v="■リング　レディース　ハート　5.5号　中古■□003143"/>
    <m/>
    <x v="11"/>
    <m/>
    <n v="3"/>
    <n v="2"/>
    <n v="198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品　ダイニチ　ブルーヒーター　FW‐4714LE　ウォームホワイト　石油ファンヒーター　木造12畳/コンクリート17畳■□002938 "/>
    <m/>
    <x v="1"/>
    <n v="9600"/>
    <n v="3"/>
    <n v="3"/>
    <n v="20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開封品 TOKYO ONE PIECE TOWER 3点セットTシャツ・缶バッジ・クッション  ワンピース■□003091"/>
    <s v="済"/>
    <x v="2"/>
    <n v="250"/>
    <n v="3"/>
    <n v="3"/>
    <n v="3000"/>
    <m/>
    <m/>
    <m/>
    <m/>
    <m/>
    <m/>
    <m/>
    <n v="3300"/>
    <n v="1050"/>
    <d v="2021-03-23T00:00:00"/>
    <d v="2021-02-02T00:00:00"/>
    <s v="簡単決済"/>
    <s v="渋谷美羽"/>
    <n v="4350"/>
    <s v="2021/1"/>
    <s v="2021/2"/>
    <n v="17"/>
    <x v="2"/>
    <m/>
    <m/>
  </r>
  <r>
    <d v="2021-01-16T00:00:00"/>
    <s v="■未開封品 TOKYO ONE PIECE TOWER 3点セットTシャツ・缶バッジ・クッション  ワンピース■□003146"/>
    <s v="済"/>
    <x v="2"/>
    <n v="250"/>
    <n v="3"/>
    <n v="3"/>
    <n v="3000"/>
    <m/>
    <m/>
    <m/>
    <m/>
    <m/>
    <m/>
    <m/>
    <n v="3300"/>
    <n v="1050"/>
    <d v="2021-02-22T00:00:00"/>
    <d v="2021-01-21T00:00:00"/>
    <s v="簡単決済"/>
    <s v="遠藤絢香"/>
    <n v="4350"/>
    <s v="2021/1"/>
    <s v="2021/1"/>
    <n v="5"/>
    <x v="6"/>
    <m/>
    <m/>
  </r>
  <r>
    <d v="2021-01-16T00:00:00"/>
    <s v="■未使用　mont-bell　モンベル　クリマプラス　100　ジップベスト　1106604　レディース　Sサイズ　ローズミント■□003153"/>
    <s v="済"/>
    <x v="11"/>
    <n v="1000"/>
    <n v="3"/>
    <n v="2"/>
    <n v="3200"/>
    <m/>
    <m/>
    <m/>
    <m/>
    <m/>
    <m/>
    <m/>
    <n v="3520"/>
    <n v="750"/>
    <d v="2021-03-23T00:00:00"/>
    <d v="2021-02-08T00:00:00"/>
    <s v="簡単決済"/>
    <s v="小野勉"/>
    <n v="4270"/>
    <s v="2021/1"/>
    <s v="2021/2"/>
    <n v="23"/>
    <x v="4"/>
    <m/>
    <m/>
  </r>
  <r>
    <d v="2021-01-16T00:00:00"/>
    <s v="■白井産業　チェスト　ＬＺＶ－７０４０Ｈ　白系　中古■□K003125"/>
    <s v="店売り"/>
    <x v="7"/>
    <n v="1100"/>
    <n v="3"/>
    <n v="2"/>
    <n v="5980"/>
    <m/>
    <m/>
    <m/>
    <m/>
    <m/>
    <m/>
    <m/>
    <m/>
    <m/>
    <m/>
    <m/>
    <m/>
    <m/>
    <n v="0"/>
    <s v="2021/1"/>
    <s v=""/>
    <s v=""/>
    <x v="0"/>
    <m/>
    <m/>
  </r>
  <r>
    <d v="2021-01-16T00:00:00"/>
    <s v="■現状品　Olympus　オリンパス　Pen　EE-2　フィルムカメラ　中古■□003208"/>
    <s v="済"/>
    <x v="9"/>
    <n v="300"/>
    <n v="3"/>
    <n v="2"/>
    <n v="3270"/>
    <m/>
    <m/>
    <m/>
    <m/>
    <m/>
    <m/>
    <m/>
    <n v="7810"/>
    <n v="750"/>
    <d v="2021-02-22T00:00:00"/>
    <d v="2021-01-20T00:00:00"/>
    <s v="簡単決済"/>
    <s v="植田重弘"/>
    <n v="8560"/>
    <s v="2021/1"/>
    <s v="2021/1"/>
    <n v="4"/>
    <x v="3"/>
    <m/>
    <m/>
  </r>
  <r>
    <d v="2021-01-16T00:00:00"/>
    <s v="■SHARP　シャープ　衣類乾燥　除湿機　CV-G71　プラズマクラスター7000　2017年製　中古■□003242"/>
    <s v="済"/>
    <x v="1"/>
    <n v="3850"/>
    <n v="3"/>
    <n v="2"/>
    <n v="7200"/>
    <m/>
    <m/>
    <m/>
    <m/>
    <m/>
    <m/>
    <m/>
    <n v="7920"/>
    <n v="1500"/>
    <d v="2021-03-23T00:00:00"/>
    <d v="2021-02-06T00:00:00"/>
    <s v="簡単決済"/>
    <s v="佐藤利明"/>
    <n v="9420"/>
    <s v="2021/1"/>
    <s v="2021/2"/>
    <n v="21"/>
    <x v="7"/>
    <m/>
    <m/>
  </r>
  <r>
    <d v="2021-01-16T00:00:00"/>
    <s v="■トミカ　国産　NO.L5　ロングトミカ　多田野　ハイドロクレーン　TG-452　S=1/100　中古■□003215"/>
    <s v="済"/>
    <x v="2"/>
    <m/>
    <n v="3"/>
    <n v="2"/>
    <n v="4000"/>
    <m/>
    <m/>
    <m/>
    <m/>
    <m/>
    <m/>
    <m/>
    <n v="4400"/>
    <n v="750"/>
    <d v="2021-02-22T00:00:00"/>
    <d v="2021-01-20T00:00:00"/>
    <s v="簡単決済"/>
    <s v="小倉徹"/>
    <n v="5150"/>
    <s v="2021/1"/>
    <s v="2021/1"/>
    <n v="4"/>
    <x v="3"/>
    <m/>
    <m/>
  </r>
  <r>
    <d v="2021-01-16T00:00:00"/>
    <s v="■THE NORTH FACE リアビューフルジップフーディ XL グレー NT61440 ノースフェイス 中古■□003117"/>
    <s v="店売り"/>
    <x v="11"/>
    <n v="1980"/>
    <n v="2"/>
    <n v="3"/>
    <n v="5000"/>
    <m/>
    <m/>
    <m/>
    <m/>
    <m/>
    <m/>
    <m/>
    <m/>
    <m/>
    <m/>
    <m/>
    <m/>
    <m/>
    <n v="0"/>
    <s v="2021/1"/>
    <s v=""/>
    <s v=""/>
    <x v="0"/>
    <m/>
    <m/>
  </r>
  <r>
    <d v="2021-01-16T00:00:00"/>
    <s v="■KNIPEX プライヤーレンチ 8603 250 クニペックス 中古■□003245"/>
    <s v="済"/>
    <x v="0"/>
    <n v="1650"/>
    <n v="2"/>
    <n v="3"/>
    <n v="4900"/>
    <m/>
    <m/>
    <m/>
    <m/>
    <m/>
    <m/>
    <m/>
    <n v="5390"/>
    <n v="750"/>
    <d v="2021-02-22T00:00:00"/>
    <d v="2021-01-27T00:00:00"/>
    <s v="簡単決済"/>
    <s v="川尻圭嗣"/>
    <n v="6140"/>
    <s v="2021/1"/>
    <s v="2021/1"/>
    <n v="11"/>
    <x v="3"/>
    <m/>
    <m/>
  </r>
  <r>
    <d v="2021-01-16T00:00:00"/>
    <s v="■フランスベッド スリーミーフット フットマッサージャー 中古■□003251"/>
    <s v="済"/>
    <x v="13"/>
    <n v="3000"/>
    <n v="2"/>
    <n v="3"/>
    <n v="7000"/>
    <m/>
    <m/>
    <m/>
    <m/>
    <m/>
    <m/>
    <m/>
    <n v="7700"/>
    <n v="1500"/>
    <d v="2021-02-22T00:00:00"/>
    <d v="2021-01-26T00:00:00"/>
    <s v="簡単決済"/>
    <s v="山下朋孝"/>
    <n v="9200"/>
    <s v="2021/1"/>
    <s v="2021/1"/>
    <n v="10"/>
    <x v="2"/>
    <m/>
    <m/>
  </r>
  <r>
    <d v="2021-01-16T00:00:00"/>
    <s v="■仏手 香炉 インテリア アジアン 中古■□003239"/>
    <m/>
    <x v="7"/>
    <n v="500"/>
    <n v="2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6T00:00:00"/>
    <s v="■オリンパス ICレコーダー Voice-Trek / VP-15 中古■□003214"/>
    <s v="済"/>
    <x v="1"/>
    <n v="1300"/>
    <n v="2"/>
    <n v="3"/>
    <n v="4000"/>
    <m/>
    <m/>
    <m/>
    <m/>
    <m/>
    <m/>
    <m/>
    <n v="4400"/>
    <n v="0"/>
    <d v="2021-02-22T00:00:00"/>
    <d v="2021-01-27T00:00:00"/>
    <s v="簡単決済"/>
    <s v="米山純平"/>
    <n v="4400"/>
    <s v="2021/1"/>
    <s v="2021/1"/>
    <n v="11"/>
    <x v="3"/>
    <m/>
    <m/>
  </r>
  <r>
    <d v="2021-01-16T00:00:00"/>
    <s v="■未開封 BBC ヒューマン・プラネット DVD 全8巻 ユーキャン■□003238"/>
    <m/>
    <x v="2"/>
    <m/>
    <n v="2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16T00:00:00"/>
    <s v="■未使用開封品 リンナイ ガス赤外線ストーブ R-652PMS3 LPガス ホースあり 木造 8畳 コンクリート 11畳■□002926"/>
    <s v="済"/>
    <x v="1"/>
    <n v="0"/>
    <n v="3"/>
    <n v="3"/>
    <n v="10000"/>
    <m/>
    <m/>
    <m/>
    <m/>
    <m/>
    <m/>
    <m/>
    <n v="15400"/>
    <n v="1500"/>
    <d v="2021-02-22T00:00:00"/>
    <d v="2021-01-20T00:00:00"/>
    <s v="簡単決済"/>
    <s v="小倉徹"/>
    <n v="16900"/>
    <s v="2021/1"/>
    <s v="2021/1"/>
    <n v="4"/>
    <x v="3"/>
    <m/>
    <m/>
  </r>
  <r>
    <d v="2021-01-16T00:00:00"/>
    <s v="■現状品 リンナイ ガスファンヒーター LPガス RC-390NP-2 木造 9畳 鉄筋 13畳通 電確認のみ■□003170"/>
    <s v="済"/>
    <x v="1"/>
    <n v="330"/>
    <n v="3"/>
    <n v="3"/>
    <n v="3000"/>
    <m/>
    <m/>
    <m/>
    <m/>
    <m/>
    <m/>
    <m/>
    <n v="3300"/>
    <n v="1500"/>
    <d v="2021-02-22T00:00:00"/>
    <d v="2021-01-20T00:00:00"/>
    <s v="簡単決済"/>
    <s v="(株)高木屋西澤民夫"/>
    <n v="4800"/>
    <s v="2021/1"/>
    <s v="2021/1"/>
    <n v="4"/>
    <x v="3"/>
    <m/>
    <m/>
  </r>
  <r>
    <d v="2021-01-16T00:00:00"/>
    <s v="■現状品 リンナイ SRC-362E LPガス木造 11畳 鉄筋 15畳 通電確認のみ■□003167"/>
    <s v="済"/>
    <x v="1"/>
    <n v="0"/>
    <n v="3"/>
    <n v="3"/>
    <n v="3000"/>
    <m/>
    <m/>
    <m/>
    <m/>
    <m/>
    <m/>
    <m/>
    <n v="3300"/>
    <n v="1500"/>
    <d v="2021-02-22T00:00:00"/>
    <d v="2021-01-23T00:00:00"/>
    <s v="簡単決済"/>
    <s v="片山毅"/>
    <n v="4800"/>
    <s v="2021/1"/>
    <s v="2021/1"/>
    <n v="7"/>
    <x v="7"/>
    <m/>
    <m/>
  </r>
  <r>
    <d v="2021-01-16T00:00:00"/>
    <s v="■現状品 リンナイ ガスファンヒーター LPガス SRC-360E-2 木造 11畳 鉄筋 15畳通 電確認のみ■□003116"/>
    <s v="済"/>
    <x v="1"/>
    <n v="200"/>
    <n v="3"/>
    <n v="3"/>
    <n v="4000"/>
    <m/>
    <m/>
    <m/>
    <m/>
    <m/>
    <m/>
    <m/>
    <n v="4400"/>
    <n v="1500"/>
    <d v="2021-03-23T00:00:00"/>
    <d v="2021-02-05T00:00:00"/>
    <s v="簡単決済"/>
    <s v="金治エドゥアルド"/>
    <n v="5900"/>
    <s v="2021/1"/>
    <s v="2021/2"/>
    <n v="20"/>
    <x v="5"/>
    <m/>
    <m/>
  </r>
  <r>
    <d v="2021-01-16T00:00:00"/>
    <s v="■現状品 ノーリツ ガスファンヒーター LPガス GFH-4004S-W5 木造 10畳 鉄筋 コンクリート14畳通 電確認のみ■□003178"/>
    <s v="済"/>
    <x v="1"/>
    <n v="150"/>
    <n v="3"/>
    <n v="3"/>
    <n v="3000"/>
    <m/>
    <m/>
    <m/>
    <m/>
    <m/>
    <m/>
    <m/>
    <n v="3850"/>
    <n v="1500"/>
    <d v="2021-02-22T00:00:00"/>
    <d v="2021-01-23T00:00:00"/>
    <s v="簡単決済"/>
    <s v="青木亨"/>
    <n v="5350"/>
    <s v="2021/1"/>
    <s v="2021/1"/>
    <n v="7"/>
    <x v="7"/>
    <m/>
    <m/>
  </r>
  <r>
    <d v="2021-01-17T00:00:00"/>
    <s v="■ジャンク　オークリー　UNKNOWN　アンノウン　べっ甲　レンズ交換必要■□003265"/>
    <m/>
    <x v="6"/>
    <n v="11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ヨネックス スポーツサングラス シルバー レンズ スモーク系 中古■□003262"/>
    <m/>
    <x v="6"/>
    <n v="880"/>
    <n v="3"/>
    <n v="3"/>
    <n v="45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エレキベース アイバニーズ SDGR ブラック 中古■□S003312"/>
    <s v="店売り"/>
    <x v="8"/>
    <n v="0"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17T00:00:00"/>
    <s v="■オークリー フロッグスキン スタンダードフィット めがね ox8131-0754 べっ甲 中古■□003293"/>
    <s v="済"/>
    <x v="3"/>
    <n v="3000"/>
    <n v="3"/>
    <n v="3"/>
    <n v="8000"/>
    <m/>
    <m/>
    <m/>
    <m/>
    <m/>
    <m/>
    <m/>
    <n v="8800"/>
    <n v="0"/>
    <d v="2021-04-21T00:00:00"/>
    <d v="2021-03-01T00:00:00"/>
    <s v="簡単決済"/>
    <s v="一ノ宮孝之"/>
    <n v="8800"/>
    <s v="2021/1"/>
    <s v="2021/3"/>
    <n v="43"/>
    <x v="4"/>
    <m/>
    <m/>
  </r>
  <r>
    <d v="2021-01-17T00:00:00"/>
    <s v="■Apple AirPods 第一世代 MMEF2J/A 充電用USBケーブル欠品 エアポッズ 中古■□003291"/>
    <s v="済"/>
    <x v="1"/>
    <n v="2500"/>
    <n v="2"/>
    <n v="3"/>
    <n v="7000"/>
    <m/>
    <m/>
    <m/>
    <m/>
    <m/>
    <m/>
    <m/>
    <n v="7700"/>
    <n v="750"/>
    <d v="2021-02-22T00:00:00"/>
    <d v="2021-01-27T00:00:00"/>
    <s v="簡単決済"/>
    <s v="棚橋龍也"/>
    <n v="8450"/>
    <s v="2021/1"/>
    <s v="2021/1"/>
    <n v="10"/>
    <x v="3"/>
    <m/>
    <m/>
  </r>
  <r>
    <d v="2021-01-17T00:00:00"/>
    <s v="■DISC3欠品 美男ですね DVD-BOX全2巻 + メイキングDVD前・後編 チャン・グンソク 中古美品■□003298"/>
    <s v="店売り"/>
    <x v="2"/>
    <n v="0"/>
    <n v="2"/>
    <n v="3"/>
    <n v="3200"/>
    <m/>
    <m/>
    <m/>
    <m/>
    <m/>
    <m/>
    <m/>
    <m/>
    <m/>
    <m/>
    <m/>
    <m/>
    <m/>
    <n v="0"/>
    <s v="2021/1"/>
    <s v=""/>
    <s v=""/>
    <x v="0"/>
    <m/>
    <m/>
  </r>
  <r>
    <d v="2021-01-17T00:00:00"/>
    <s v="■未組立 HG 1/144 ガンダムベース限定 ユニコーンガンダム(光の結晶体)■□003250"/>
    <s v="店売り"/>
    <x v="2"/>
    <n v="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17T00:00:00"/>
    <s v="■東京マルイ ハイキャパ5.1 ガバメントモデル ガスブローバック 対象年令18才以上 中古■□003289"/>
    <s v="済"/>
    <x v="2"/>
    <n v="1650"/>
    <n v="2"/>
    <n v="3"/>
    <n v="6800"/>
    <m/>
    <m/>
    <m/>
    <m/>
    <m/>
    <m/>
    <m/>
    <n v="7480"/>
    <n v="1050"/>
    <d v="2021-03-23T00:00:00"/>
    <d v="2021-02-08T00:00:00"/>
    <s v="簡単決済"/>
    <s v="星野滋"/>
    <n v="8530"/>
    <s v="2021/1"/>
    <s v="2021/2"/>
    <n v="22"/>
    <x v="4"/>
    <m/>
    <m/>
  </r>
  <r>
    <d v="2021-01-17T00:00:00"/>
    <s v="■東京マルイ コルトガバメント マーク4 シリーズ'70 ガスブローバック 対象年令18才以上 中古■□003254"/>
    <s v="済"/>
    <x v="2"/>
    <n v="3000"/>
    <n v="2"/>
    <n v="3"/>
    <n v="9000"/>
    <m/>
    <m/>
    <m/>
    <m/>
    <m/>
    <m/>
    <m/>
    <n v="9900"/>
    <n v="1050"/>
    <d v="2021-03-23T00:00:00"/>
    <d v="2021-02-28T00:00:00"/>
    <s v="簡単決済"/>
    <s v="新関康雅"/>
    <n v="10950"/>
    <s v="2021/1"/>
    <s v="2021/2"/>
    <n v="42"/>
    <x v="1"/>
    <m/>
    <m/>
  </r>
  <r>
    <d v="2021-01-19T00:00:00"/>
    <s v="■未開封 ダイソン V6 TRIGGER EXTRA MO ハンディクリーナー コードレス HH08 MH PLS■□003258"/>
    <s v="取り下げ"/>
    <x v="1"/>
    <n v="8000"/>
    <n v="2"/>
    <n v="3"/>
    <n v="1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マツデン 塩ビ溶接機 ホットジェット W47-A 現状品■□003260"/>
    <s v="済"/>
    <x v="0"/>
    <n v="6000"/>
    <n v="2"/>
    <n v="3"/>
    <n v="18000"/>
    <m/>
    <m/>
    <m/>
    <m/>
    <m/>
    <m/>
    <m/>
    <n v="26950"/>
    <n v="1300"/>
    <d v="2021-02-22T00:00:00"/>
    <d v="2021-01-23T00:00:00"/>
    <s v="簡単決済"/>
    <s v="村若類"/>
    <n v="28250"/>
    <s v="2021/1"/>
    <s v="2021/1"/>
    <n v="4"/>
    <x v="7"/>
    <m/>
    <m/>
  </r>
  <r>
    <d v="2021-01-19T00:00:00"/>
    <s v="■引取限定 長野県伊那市 地球儀 インテリア アンティーク風 中古■□003310"/>
    <m/>
    <x v="7"/>
    <n v="10000"/>
    <n v="2"/>
    <n v="3"/>
    <n v="88000"/>
    <m/>
    <m/>
    <m/>
    <m/>
    <m/>
    <m/>
    <m/>
    <m/>
    <m/>
    <m/>
    <m/>
    <m/>
    <m/>
    <n v="0"/>
    <s v="2021/1"/>
    <s v=""/>
    <s v=""/>
    <x v="0"/>
    <m/>
    <m/>
  </r>
  <r>
    <d v="2021-01-19T00:00:00"/>
    <s v="■東京マルイ AKS74U 次世代電動ガン 対象年令18才以上 中古■□003237"/>
    <s v="済"/>
    <x v="2"/>
    <n v="10000"/>
    <n v="2"/>
    <n v="3"/>
    <n v="17000"/>
    <m/>
    <m/>
    <m/>
    <m/>
    <m/>
    <m/>
    <m/>
    <n v="28050"/>
    <n v="1500"/>
    <d v="2021-02-22T00:00:00"/>
    <d v="2021-01-23T00:00:00"/>
    <s v="簡単決済"/>
    <s v="阿部巧"/>
    <n v="29550"/>
    <s v="2021/1"/>
    <s v="2021/1"/>
    <n v="4"/>
    <x v="7"/>
    <m/>
    <m/>
  </r>
  <r>
    <d v="2021-01-19T00:00:00"/>
    <s v="■PORTER タンカー ショルダーバッグ セージグリーン 622-68809 ポーター 吉田カバン 中古■□003096"/>
    <m/>
    <x v="11"/>
    <n v="1100"/>
    <n v="2"/>
    <n v="3"/>
    <n v="4800"/>
    <m/>
    <m/>
    <m/>
    <m/>
    <m/>
    <m/>
    <m/>
    <m/>
    <m/>
    <m/>
    <m/>
    <m/>
    <m/>
    <n v="0"/>
    <s v="2021/1"/>
    <s v=""/>
    <s v=""/>
    <x v="0"/>
    <m/>
    <m/>
  </r>
  <r>
    <d v="2021-01-19T00:00:00"/>
    <s v="■COACH　コーチ　シグネチャー　ミニ　リュック　バックパック　PVC　レザー　ブラック　F58315　中古■□003159"/>
    <s v="済"/>
    <x v="3"/>
    <n v="3000"/>
    <n v="3"/>
    <n v="2"/>
    <n v="7980"/>
    <m/>
    <m/>
    <m/>
    <m/>
    <m/>
    <m/>
    <m/>
    <n v="7480"/>
    <n v="1050"/>
    <d v="2021-03-23T00:00:00"/>
    <d v="2021-02-08T00:00:00"/>
    <s v="簡単決済"/>
    <s v="寺本健太"/>
    <n v="8530"/>
    <s v="2021/1"/>
    <s v="2021/2"/>
    <n v="20"/>
    <x v="4"/>
    <m/>
    <m/>
  </r>
  <r>
    <d v="2021-01-19T00:00:00"/>
    <s v="■未使用 THE NORTH FACE ノースフェイス ブーツ ヌプシ トラクション ライト ウォータープルーフ チャッカ NF52085ブラック 25cm■□003084"/>
    <s v="済"/>
    <x v="3"/>
    <n v="4900"/>
    <n v="3"/>
    <n v="2"/>
    <n v="9400"/>
    <m/>
    <m/>
    <m/>
    <m/>
    <m/>
    <m/>
    <m/>
    <n v="10890"/>
    <n v="1050"/>
    <d v="2021-02-22T00:00:00"/>
    <d v="2021-02-01T00:00:00"/>
    <s v="簡単決済"/>
    <s v="寒竹香子"/>
    <n v="11940"/>
    <s v="2021/1"/>
    <s v="2021/2"/>
    <n v="13"/>
    <x v="4"/>
    <m/>
    <m/>
  </r>
  <r>
    <d v="2021-01-19T00:00:00"/>
    <s v="■ジャンク　NITTOKU　ニットク　氷式生ビールサーバー　HP-1S■□003259"/>
    <s v="済"/>
    <x v="5"/>
    <n v="5000"/>
    <n v="3"/>
    <n v="2"/>
    <n v="25000"/>
    <m/>
    <m/>
    <m/>
    <m/>
    <m/>
    <m/>
    <m/>
    <n v="27500"/>
    <n v="1500"/>
    <d v="2021-02-22T00:00:00"/>
    <d v="2021-01-26T00:00:00"/>
    <s v="簡単決済"/>
    <s v="武内孝之"/>
    <n v="29000"/>
    <s v="2021/1"/>
    <s v="2021/1"/>
    <n v="7"/>
    <x v="2"/>
    <m/>
    <m/>
  </r>
  <r>
    <d v="2021-01-19T00:00:00"/>
    <s v="■現状品　Snap-On　スナップオン　3/8　ラチェットアダプター　F67B　中古■□003299"/>
    <s v="済"/>
    <x v="0"/>
    <n v="1650"/>
    <n v="3"/>
    <n v="2"/>
    <n v="4800"/>
    <m/>
    <m/>
    <m/>
    <m/>
    <m/>
    <m/>
    <m/>
    <n v="5390"/>
    <n v="750"/>
    <d v="2021-02-22T00:00:00"/>
    <d v="2021-01-23T00:00:00"/>
    <s v="簡単決済"/>
    <s v="清水優彦"/>
    <n v="6140"/>
    <s v="2021/1"/>
    <s v="2021/1"/>
    <n v="4"/>
    <x v="7"/>
    <m/>
    <m/>
  </r>
  <r>
    <d v="2021-01-19T00:00:00"/>
    <s v="■未使用 三京 ダイヤモンド レスキューカッター LP-12R 12インチ　内径30.5mm■□003223"/>
    <m/>
    <x v="0"/>
    <n v="3500"/>
    <n v="3"/>
    <n v="2"/>
    <n v="29800"/>
    <m/>
    <m/>
    <m/>
    <m/>
    <m/>
    <m/>
    <m/>
    <m/>
    <m/>
    <m/>
    <m/>
    <m/>
    <m/>
    <n v="0"/>
    <s v="2021/1"/>
    <s v=""/>
    <s v=""/>
    <x v="0"/>
    <m/>
    <m/>
  </r>
  <r>
    <d v="2021-01-19T00:00:00"/>
    <s v="■井上尚弥＆拓真　後援会　キャップ　ホワイト　WBSS決勝記念　中古■□003240"/>
    <s v="済"/>
    <x v="6"/>
    <n v="4000"/>
    <n v="3"/>
    <n v="3"/>
    <n v="9000"/>
    <m/>
    <m/>
    <m/>
    <m/>
    <m/>
    <m/>
    <m/>
    <n v="9900"/>
    <n v="1050"/>
    <d v="2021-06-23T00:00:00"/>
    <d v="2021-05-21T00:00:00"/>
    <s v="簡単決済"/>
    <s v="飯塚貴之"/>
    <n v="10950"/>
    <s v="2021/1"/>
    <s v="2021/5"/>
    <n v="122"/>
    <x v="5"/>
    <m/>
    <m/>
  </r>
  <r>
    <d v="2021-01-19T00:00:00"/>
    <s v="■未使用品　DC　SHOE　28cm　メンズ　ハイトップ　　スニーカー　DM184022KWK　ブラック■□003226"/>
    <m/>
    <x v="11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19T00:00:00"/>
    <s v="■RYOBI　リョービ　高速切断機　C-12NA　中古■□003294"/>
    <s v="済"/>
    <x v="0"/>
    <n v="2200"/>
    <n v="3"/>
    <n v="2"/>
    <n v="6800"/>
    <m/>
    <m/>
    <m/>
    <m/>
    <m/>
    <m/>
    <m/>
    <n v="7480"/>
    <n v="1500"/>
    <d v="2021-02-22T00:00:00"/>
    <d v="2021-01-23T00:00:00"/>
    <s v="簡単決済"/>
    <s v="上坂美和"/>
    <n v="8980"/>
    <s v="2021/1"/>
    <s v="2021/1"/>
    <n v="4"/>
    <x v="7"/>
    <m/>
    <m/>
  </r>
  <r>
    <d v="2021-01-19T00:00:00"/>
    <s v="■INHABITANT インハビタント スノーボード ウェアー 2004-2005 XNF7763 メンズ　サイズ：L(USA) ブラウン 中古■□003227"/>
    <m/>
    <x v="6"/>
    <m/>
    <n v="3"/>
    <n v="2"/>
    <n v="7750"/>
    <m/>
    <m/>
    <m/>
    <m/>
    <m/>
    <m/>
    <m/>
    <m/>
    <m/>
    <m/>
    <m/>
    <m/>
    <m/>
    <n v="0"/>
    <s v="2021/1"/>
    <s v=""/>
    <s v=""/>
    <x v="0"/>
    <m/>
    <m/>
  </r>
  <r>
    <d v="2021-01-19T00:00:00"/>
    <s v="■共立　ECHO　エコー　ECS300T　エンジンチェンソー　中古■□003225"/>
    <s v="店売り"/>
    <x v="0"/>
    <n v="1000"/>
    <n v="3"/>
    <n v="2"/>
    <n v="13500"/>
    <m/>
    <m/>
    <m/>
    <m/>
    <m/>
    <m/>
    <m/>
    <m/>
    <m/>
    <m/>
    <m/>
    <m/>
    <m/>
    <n v="0"/>
    <s v="2021/1"/>
    <s v=""/>
    <s v=""/>
    <x v="0"/>
    <m/>
    <m/>
  </r>
  <r>
    <d v="2021-01-19T00:00:00"/>
    <s v="■LEVI'S　501　BIGE　リーバイス　501　ビッグE　60年代後半～70年代前半　中古■□003228"/>
    <s v="済"/>
    <x v="11"/>
    <n v="33000"/>
    <n v="3"/>
    <n v="2"/>
    <n v="55000"/>
    <m/>
    <m/>
    <m/>
    <m/>
    <m/>
    <m/>
    <m/>
    <n v="60500"/>
    <n v="1050"/>
    <d v="2021-04-21T00:00:00"/>
    <d v="2021-03-28T00:00:00"/>
    <s v="簡単決済"/>
    <s v="小清水聖"/>
    <n v="61550"/>
    <s v="2021/1"/>
    <s v="2021/3"/>
    <n v="68"/>
    <x v="1"/>
    <m/>
    <m/>
  </r>
  <r>
    <d v="2021-01-21T00:00:00"/>
    <s v="■現状品 高圧洗浄機 有光工業 PJ-01G 純 本体のみ■□00331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現状品 高圧洗浄機 PJ-01G 純 モータータイプ 有光工業 本体のみ■□003305"/>
    <m/>
    <x v="0"/>
    <m/>
    <n v="3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1T00:00:00"/>
    <s v="■引取限定 ヤマハ 電子ピアノスタンド 88鍵用 L-125WH ホワイト 中古美品 長野県伊那市■□003284"/>
    <m/>
    <x v="8"/>
    <n v="3000"/>
    <n v="3"/>
    <n v="3"/>
    <n v="8000"/>
    <m/>
    <m/>
    <m/>
    <m/>
    <m/>
    <m/>
    <m/>
    <m/>
    <m/>
    <m/>
    <m/>
    <m/>
    <m/>
    <n v="0"/>
    <s v="2021/1"/>
    <s v=""/>
    <s v=""/>
    <x v="0"/>
    <m/>
    <m/>
  </r>
  <r>
    <d v="2021-01-21T00:00:00"/>
    <s v="■cycleLocker　クランクストッパースタンド　CS-650　自転車スタンド　サイクルロッカー　中古■□003243"/>
    <s v="済"/>
    <x v="14"/>
    <n v="1500"/>
    <n v="3"/>
    <n v="3"/>
    <n v="7000"/>
    <m/>
    <m/>
    <m/>
    <m/>
    <m/>
    <m/>
    <m/>
    <n v="7700"/>
    <n v="5170"/>
    <d v="2021-03-23T00:00:00"/>
    <d v="2021-02-04T00:00:00"/>
    <s v="簡単決済"/>
    <s v="鈴木一繁"/>
    <n v="12870"/>
    <s v="2021/1"/>
    <s v="2021/2"/>
    <n v="14"/>
    <x v="6"/>
    <m/>
    <m/>
  </r>
  <r>
    <d v="2021-01-21T00:00:00"/>
    <s v="■未使用品　大倉陶園　ブルーローズ　花瓶　Okura　China■□003290"/>
    <s v="済"/>
    <x v="7"/>
    <n v="500"/>
    <n v="3"/>
    <n v="3"/>
    <n v="8000"/>
    <m/>
    <m/>
    <m/>
    <m/>
    <m/>
    <m/>
    <m/>
    <n v="8800"/>
    <n v="1300"/>
    <d v="2021-05-21T00:00:00"/>
    <d v="2021-04-11T00:00:00"/>
    <s v="簡単決済"/>
    <s v="馬上礼子"/>
    <n v="10100"/>
    <s v="2021/1"/>
    <s v="2021/4"/>
    <n v="80"/>
    <x v="1"/>
    <m/>
    <m/>
  </r>
  <r>
    <d v="2021-01-21T00:00:00"/>
    <s v="■GUCCI キーホルダー　シルバー　925　スクエアタグ　中古■□003280"/>
    <m/>
    <x v="3"/>
    <n v="700"/>
    <n v="3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3DS LL メタリックブルー RED-001 中古■□003281"/>
    <s v="店売り"/>
    <x v="2"/>
    <n v="2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1T00:00:00"/>
    <s v="■任天堂 New 2DS LL マインクラフト クリーパーエディション 中古■□003224"/>
    <s v="済"/>
    <x v="2"/>
    <n v="4000"/>
    <n v="2"/>
    <n v="3"/>
    <n v="10000"/>
    <m/>
    <m/>
    <m/>
    <m/>
    <m/>
    <m/>
    <m/>
    <n v="11000"/>
    <n v="0"/>
    <d v="2021-02-22T00:00:00"/>
    <d v="2021-01-27T00:00:00"/>
    <s v="簡単決済"/>
    <s v="MIRAIMAG"/>
    <n v="11000"/>
    <s v="2021/1"/>
    <s v="2021/1"/>
    <n v="6"/>
    <x v="3"/>
    <m/>
    <m/>
  </r>
  <r>
    <d v="2021-01-22T00:00:00"/>
    <s v="■ジャンク 温水ルームヒーター 室内機 ノーリツ フィーリングホット RH-3503RN-BL 2014年製 通電確認のみ■□003319"/>
    <s v="済"/>
    <x v="1"/>
    <n v="2000"/>
    <n v="3"/>
    <n v="3"/>
    <n v="8000"/>
    <m/>
    <m/>
    <m/>
    <m/>
    <m/>
    <m/>
    <m/>
    <n v="9075"/>
    <n v="1500"/>
    <d v="2021-03-23T00:00:00"/>
    <d v="2021-02-02T00:00:00"/>
    <s v="簡単決済"/>
    <s v="古前田祐幸"/>
    <n v="10575"/>
    <s v="2021/1"/>
    <s v="2021/2"/>
    <n v="11"/>
    <x v="2"/>
    <m/>
    <m/>
  </r>
  <r>
    <d v="2021-01-22T00:00:00"/>
    <s v="■ジャンク ノーリツ フィーリングホット RH-3503RN-BL 温水ルームヒーター 室内機 2014年製 通電確認のみ■□003320"/>
    <s v="済"/>
    <x v="1"/>
    <n v="2000"/>
    <n v="3"/>
    <n v="3"/>
    <n v="8000"/>
    <m/>
    <m/>
    <m/>
    <m/>
    <m/>
    <m/>
    <m/>
    <n v="8800"/>
    <n v="1500"/>
    <d v="2021-02-22T00:00:00"/>
    <d v="2021-01-30T00:00:00"/>
    <s v="簡単決済"/>
    <s v="齋藤直巳"/>
    <n v="10300"/>
    <s v="2021/1"/>
    <s v="2021/1"/>
    <n v="8"/>
    <x v="7"/>
    <m/>
    <m/>
  </r>
  <r>
    <d v="2021-01-22T00:00:00"/>
    <s v="■共立 KIORITZ エンジンチェーンソー CES3501 中古■□003313"/>
    <s v="済"/>
    <x v="0"/>
    <n v="4000"/>
    <n v="2"/>
    <n v="3"/>
    <n v="14000"/>
    <m/>
    <m/>
    <m/>
    <m/>
    <m/>
    <m/>
    <m/>
    <n v="17600"/>
    <n v="2000"/>
    <d v="2021-02-22T00:00:00"/>
    <d v="2021-01-26T00:00:00"/>
    <s v="簡単決済"/>
    <s v="岩淵正喜"/>
    <n v="19600"/>
    <s v="2021/1"/>
    <s v="2021/1"/>
    <n v="4"/>
    <x v="2"/>
    <m/>
    <m/>
  </r>
  <r>
    <d v="2021-01-22T00:00:00"/>
    <s v="■動作未確認 Panasonic 充電全ねじカッター EZ45A4X 付属品欠品 現状品■□003301"/>
    <s v="済"/>
    <x v="0"/>
    <m/>
    <n v="2"/>
    <n v="3"/>
    <n v="10000"/>
    <m/>
    <m/>
    <m/>
    <m/>
    <m/>
    <m/>
    <m/>
    <n v="28050"/>
    <n v="1500"/>
    <d v="2021-02-22T00:00:00"/>
    <d v="2021-01-26T00:00:00"/>
    <s v="簡単決済"/>
    <s v="松原司"/>
    <n v="29550"/>
    <s v="2021/1"/>
    <s v="2021/1"/>
    <n v="4"/>
    <x v="2"/>
    <m/>
    <m/>
  </r>
  <r>
    <d v="2021-01-22T00:00:00"/>
    <s v="■adidas×UNDFTD 29.0cm アディダス アンディフィーテッド G26650 中古■□003204"/>
    <m/>
    <x v="11"/>
    <n v="4000"/>
    <n v="2"/>
    <n v="3"/>
    <n v="8500"/>
    <m/>
    <m/>
    <m/>
    <m/>
    <m/>
    <m/>
    <m/>
    <m/>
    <m/>
    <m/>
    <m/>
    <m/>
    <m/>
    <n v="0"/>
    <s v="2021/1"/>
    <s v=""/>
    <s v=""/>
    <x v="0"/>
    <m/>
    <m/>
  </r>
  <r>
    <d v="2021-01-22T00:00:00"/>
    <s v="■ジャンク  ELMO  映写機  F16-250HL■□003287"/>
    <s v="取り下げ"/>
    <x v="1"/>
    <n v="28000"/>
    <n v="2"/>
    <n v="3"/>
    <n v="4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G-SHOCK mini GMN-50 ホワイトXゴールド クオーツ 腕時計 CASIO 中古■□003212"/>
    <s v="店売り"/>
    <x v="3"/>
    <n v="500"/>
    <n v="3"/>
    <n v="3"/>
    <n v="4000"/>
    <m/>
    <m/>
    <m/>
    <m/>
    <m/>
    <m/>
    <m/>
    <m/>
    <m/>
    <m/>
    <m/>
    <m/>
    <m/>
    <n v="0"/>
    <s v="2021/1"/>
    <s v=""/>
    <s v=""/>
    <x v="0"/>
    <m/>
    <m/>
  </r>
  <r>
    <d v="2021-01-23T00:00:00"/>
    <s v="■PORTER　長財布　吉田カバン　グレイ　ファスナー式　レザー　　メンズ　中古■□003207"/>
    <m/>
    <x v="3"/>
    <n v="3300"/>
    <n v="3"/>
    <n v="3"/>
    <n v="6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ACH　ハンドバッグ　ダークパープル　F32202　ショルダー　2WAY　レザー　コーチ　中古■□003149"/>
    <m/>
    <x v="3"/>
    <n v="3000"/>
    <n v="3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3T00:00:00"/>
    <s v="■REDWING 27.5cm 6インチクラシックモック 8875 アイリッシュセッター ソール張替品 中古■□003089"/>
    <s v="店売り"/>
    <x v="11"/>
    <n v="1500"/>
    <n v="2"/>
    <n v="3"/>
    <n v="9000"/>
    <m/>
    <m/>
    <m/>
    <m/>
    <m/>
    <m/>
    <m/>
    <m/>
    <m/>
    <m/>
    <m/>
    <m/>
    <m/>
    <n v="0"/>
    <s v="2021/1"/>
    <s v=""/>
    <s v=""/>
    <x v="0"/>
    <m/>
    <m/>
  </r>
  <r>
    <d v="2021-01-23T00:00:00"/>
    <s v="■現状品 YAMAHA テナーサックス YTS-61 ヴィンテージ■□003236"/>
    <s v="済"/>
    <x v="8"/>
    <n v="55000"/>
    <n v="2"/>
    <n v="3"/>
    <n v="83000"/>
    <m/>
    <m/>
    <m/>
    <m/>
    <m/>
    <m/>
    <m/>
    <n v="91300"/>
    <n v="2000"/>
    <d v="2021-05-21T00:00:00"/>
    <d v="2021-04-27T00:00:00"/>
    <s v="簡単決済"/>
    <s v="川口義之"/>
    <n v="93300"/>
    <s v="2021/1"/>
    <s v="2021/4"/>
    <n v="94"/>
    <x v="2"/>
    <m/>
    <m/>
  </r>
  <r>
    <d v="2021-01-23T00:00:00"/>
    <s v="■Nintendo New 3DS LL RED-001 黒 本体のみ 中古■□003271"/>
    <s v="済"/>
    <x v="2"/>
    <n v="3500"/>
    <n v="2"/>
    <n v="3"/>
    <n v="7000"/>
    <m/>
    <m/>
    <m/>
    <m/>
    <m/>
    <m/>
    <m/>
    <n v="7975"/>
    <n v="750"/>
    <d v="2021-03-23T00:00:00"/>
    <d v="2021-02-05T00:00:00"/>
    <s v="簡単決済"/>
    <s v="北川博志"/>
    <n v="8725"/>
    <s v="2021/1"/>
    <s v="2021/2"/>
    <n v="13"/>
    <x v="5"/>
    <m/>
    <m/>
  </r>
  <r>
    <d v="2021-01-23T00:00:00"/>
    <s v="■東京マルイ エアガン PYTHON 357mag 4インチ 対象年令10才以上 中古■□003283"/>
    <s v="店売り"/>
    <x v="2"/>
    <n v="1100"/>
    <n v="2"/>
    <n v="3"/>
    <n v="2900"/>
    <m/>
    <m/>
    <m/>
    <m/>
    <m/>
    <m/>
    <m/>
    <m/>
    <m/>
    <m/>
    <m/>
    <m/>
    <m/>
    <n v="0"/>
    <s v="2021/1"/>
    <s v=""/>
    <s v=""/>
    <x v="0"/>
    <m/>
    <m/>
  </r>
  <r>
    <d v="2021-01-23T00:00:00"/>
    <s v="■CORONA 遠赤外線ストーブ コアヒート DH-1218R コロナ 中古■□003252"/>
    <s v="済"/>
    <x v="1"/>
    <n v="100"/>
    <n v="2"/>
    <n v="3"/>
    <n v="8700"/>
    <m/>
    <m/>
    <m/>
    <m/>
    <m/>
    <m/>
    <m/>
    <n v="9570"/>
    <n v="2000"/>
    <d v="2021-02-22T00:00:00"/>
    <d v="2021-01-27T00:00:00"/>
    <s v="簡単決済"/>
    <s v="伴野泰浩"/>
    <n v="11570"/>
    <s v="2021/1"/>
    <s v="2021/1"/>
    <n v="4"/>
    <x v="3"/>
    <m/>
    <m/>
  </r>
  <r>
    <d v="2021-01-23T00:00:00"/>
    <s v="■ショップジャパン ヌエッタ コンパクトミシン NUE-1 中古■□003246"/>
    <s v="済"/>
    <x v="1"/>
    <n v="880"/>
    <n v="2"/>
    <n v="3"/>
    <n v="2800"/>
    <m/>
    <m/>
    <m/>
    <m/>
    <m/>
    <m/>
    <m/>
    <n v="3080"/>
    <n v="1300"/>
    <d v="2021-04-21T00:00:00"/>
    <d v="2021-03-03T00:00:00"/>
    <s v="簡単決済"/>
    <s v="永津今朝喜"/>
    <n v="4380"/>
    <s v="2021/1"/>
    <s v="2021/3"/>
    <n v="39"/>
    <x v="3"/>
    <m/>
    <m/>
  </r>
  <r>
    <d v="2021-01-23T00:00:00"/>
    <s v="■現状品　KING　JIM　キングジム　テプラ　PRO　SR5900P　テプラ×1　本体のみ中古■□003292"/>
    <s v="済"/>
    <x v="5"/>
    <n v="300"/>
    <n v="3"/>
    <n v="2"/>
    <n v="7500"/>
    <m/>
    <m/>
    <m/>
    <m/>
    <m/>
    <m/>
    <m/>
    <n v="10725"/>
    <n v="750"/>
    <d v="2021-02-22T00:00:00"/>
    <d v="2021-01-27T00:00:00"/>
    <s v="簡単決済"/>
    <s v="佐藤亮介"/>
    <n v="11475"/>
    <s v="2021/1"/>
    <s v="2021/1"/>
    <n v="4"/>
    <x v="3"/>
    <m/>
    <m/>
  </r>
  <r>
    <d v="2021-01-23T00:00:00"/>
    <s v="■TONE　Fine　tool　トネ　ファインツール　9.5mm　(3/8)　ソケットレンチセット　FT3115　中古■□003233"/>
    <s v="済"/>
    <x v="0"/>
    <n v="3000"/>
    <n v="3"/>
    <n v="2"/>
    <n v="11800"/>
    <m/>
    <m/>
    <m/>
    <m/>
    <m/>
    <m/>
    <m/>
    <n v="14630"/>
    <n v="1050"/>
    <d v="2021-02-22T00:00:00"/>
    <d v="2021-01-27T00:00:00"/>
    <s v="簡単決済"/>
    <s v="菅野照和"/>
    <n v="15680"/>
    <s v="2021/1"/>
    <s v="2021/1"/>
    <n v="4"/>
    <x v="3"/>
    <m/>
    <m/>
  </r>
  <r>
    <d v="2021-01-23T00:00:00"/>
    <s v="■アイリスオーヤマ　低温調理器　LTC-01　ブラック　真空保存フードシーラー専用ロール(20cm幅)付き　中古■□003282"/>
    <s v="済"/>
    <x v="1"/>
    <n v="1500"/>
    <n v="3"/>
    <n v="2"/>
    <n v="6000"/>
    <m/>
    <m/>
    <m/>
    <m/>
    <m/>
    <m/>
    <m/>
    <n v="6600"/>
    <n v="1300"/>
    <d v="2021-03-23T00:00:00"/>
    <d v="2021-02-02T00:00:00"/>
    <s v="簡単決済"/>
    <s v="大阪竹史"/>
    <n v="7900"/>
    <s v="2021/1"/>
    <s v="2021/2"/>
    <n v="10"/>
    <x v="2"/>
    <m/>
    <m/>
  </r>
  <r>
    <d v="2021-01-23T00:00:00"/>
    <s v="■未使用　TOYOTOMI　トヨトミ　トミストーブ　CS-D29C　M(木目)　石油ストーブ　2012年製■□003257"/>
    <m/>
    <x v="7"/>
    <n v="2200"/>
    <n v="3"/>
    <n v="2"/>
    <n v="8000"/>
    <m/>
    <m/>
    <m/>
    <m/>
    <m/>
    <m/>
    <m/>
    <m/>
    <m/>
    <m/>
    <m/>
    <m/>
    <m/>
    <n v="0"/>
    <s v="2021/1"/>
    <s v=""/>
    <s v=""/>
    <x v="0"/>
    <m/>
    <m/>
  </r>
  <r>
    <d v="2021-01-23T00:00:00"/>
    <s v="■ＴＥＳＣＯＭ　テスコム　マルチ　ホットサンドメーカー　HSM530　レッド　中古■□003295"/>
    <s v="店売り"/>
    <x v="1"/>
    <m/>
    <n v="3"/>
    <n v="2"/>
    <n v="2800"/>
    <m/>
    <m/>
    <m/>
    <m/>
    <m/>
    <m/>
    <m/>
    <m/>
    <m/>
    <m/>
    <m/>
    <m/>
    <m/>
    <n v="0"/>
    <s v="2021/1"/>
    <s v=""/>
    <s v=""/>
    <x v="0"/>
    <m/>
    <m/>
  </r>
  <r>
    <d v="2021-01-24T00:00:00"/>
    <s v="■未使用　アサヒ軽金属　ガス火専用　ホットサンドベーカー■□003297"/>
    <s v="済"/>
    <x v="7"/>
    <n v="1500"/>
    <n v="3"/>
    <n v="2"/>
    <n v="5980"/>
    <m/>
    <m/>
    <m/>
    <m/>
    <m/>
    <m/>
    <m/>
    <n v="6578"/>
    <n v="1050"/>
    <d v="2021-03-23T00:00:00"/>
    <d v="2021-02-15T00:00:00"/>
    <s v="簡単決済"/>
    <s v="森田洋子"/>
    <n v="7628"/>
    <s v="2021/1"/>
    <s v="2021/2"/>
    <n v="22"/>
    <x v="4"/>
    <m/>
    <m/>
  </r>
  <r>
    <d v="2021-01-24T00:00:00"/>
    <s v="■未使用　adidas×MOUSSY　アディダス　マウジー　コラボ　ジャージ　Sサイズ　上下セット■□003247"/>
    <m/>
    <x v="11"/>
    <m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4T00:00:00"/>
    <s v="■ホルスター　ガンベルト　ウエスタン　SAA用　レザー　中古■□003288"/>
    <s v="済"/>
    <x v="11"/>
    <m/>
    <n v="3"/>
    <n v="2"/>
    <n v="11350"/>
    <m/>
    <m/>
    <m/>
    <m/>
    <m/>
    <m/>
    <m/>
    <n v="12485"/>
    <n v="1300"/>
    <d v="2021-05-21T00:00:00"/>
    <d v="2021-04-09T00:00:00"/>
    <s v="簡単決済"/>
    <s v="潮崎顕志"/>
    <n v="13785"/>
    <s v="2021/1"/>
    <s v="2021/4"/>
    <n v="75"/>
    <x v="5"/>
    <m/>
    <m/>
  </r>
  <r>
    <d v="2021-01-24T00:00:00"/>
    <s v="■Chloe　クロエ　パラティ　レディース　レザー　ハンドバッグ　ショルダーバッグ　ベージュ系×ゴールド　中古■□003261"/>
    <s v="済"/>
    <x v="3"/>
    <n v="4300"/>
    <n v="3"/>
    <n v="2"/>
    <n v="16900"/>
    <m/>
    <m/>
    <m/>
    <m/>
    <m/>
    <m/>
    <m/>
    <n v="18590"/>
    <n v="1300"/>
    <d v="2021-04-21T00:00:00"/>
    <d v="2021-03-25T00:00:00"/>
    <s v="簡単決済"/>
    <s v="ネズマリーグレース"/>
    <n v="19890"/>
    <s v="2021/1"/>
    <s v="2021/3"/>
    <n v="60"/>
    <x v="6"/>
    <m/>
    <m/>
  </r>
  <r>
    <d v="2021-01-25T00:00:00"/>
    <s v="■ジャンク 東京マルイ 電動ガン 89式5.56mm小銃 固定銃床式 対象年令18才以上■□003255"/>
    <s v="済"/>
    <x v="2"/>
    <n v="8800"/>
    <n v="2"/>
    <n v="3"/>
    <n v="18000"/>
    <m/>
    <m/>
    <m/>
    <m/>
    <m/>
    <m/>
    <m/>
    <n v="19800"/>
    <n v="2000"/>
    <d v="2021-02-22T00:00:00"/>
    <d v="2021-01-29T00:00:00"/>
    <s v="簡単決済"/>
    <s v="小松智美"/>
    <n v="21800"/>
    <s v="2021/1"/>
    <s v="2021/1"/>
    <n v="4"/>
    <x v="5"/>
    <m/>
    <m/>
  </r>
  <r>
    <d v="2021-01-25T00:00:00"/>
    <s v="■未使用 Panasonic サイクロン式スティッククリーナー MC-SU120A-W 2019年製■□003303"/>
    <s v="店売り"/>
    <x v="1"/>
    <n v="3000"/>
    <n v="2"/>
    <n v="3"/>
    <n v="7500"/>
    <m/>
    <m/>
    <m/>
    <m/>
    <m/>
    <m/>
    <m/>
    <m/>
    <m/>
    <m/>
    <m/>
    <m/>
    <m/>
    <n v="0"/>
    <s v="2021/1"/>
    <s v=""/>
    <s v=""/>
    <x v="0"/>
    <m/>
    <m/>
  </r>
  <r>
    <d v="2021-01-25T00:00:00"/>
    <s v="■A VONTADE メンズM ジャケット ウール100％ 赤 アボンタージ 中古■□003088"/>
    <m/>
    <x v="11"/>
    <n v="2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シューズボックス ミラー付き ホワイト 長野県伊那市 中古■□003307"/>
    <s v="店売り"/>
    <x v="4"/>
    <n v="1500"/>
    <n v="2"/>
    <n v="3"/>
    <n v="1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引取限定 ニトリ キッチンボード レンジ台 食器棚 ホワイト 中古■□003248"/>
    <m/>
    <x v="4"/>
    <n v="2000"/>
    <n v="2"/>
    <n v="3"/>
    <n v="21000"/>
    <m/>
    <m/>
    <m/>
    <m/>
    <m/>
    <m/>
    <m/>
    <m/>
    <m/>
    <m/>
    <m/>
    <m/>
    <m/>
    <n v="0"/>
    <s v="2021/1"/>
    <s v=""/>
    <s v=""/>
    <x v="0"/>
    <m/>
    <m/>
  </r>
  <r>
    <d v="2021-01-25T00:00:00"/>
    <s v="■未使用 UGG アグ 25.5cm ムートンブーツ ミニクラシックスエード 15710 ユニセックス■□003201"/>
    <m/>
    <x v="11"/>
    <n v="165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25T00:00:00"/>
    <s v="■NIKE 30cm エア ハラチ ユーティリティ 806807-100 中古■□003202"/>
    <m/>
    <x v="11"/>
    <n v="1500"/>
    <n v="2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5T00:00:00"/>
    <s v="■HiKOKI　コードレス丸のこ　165mm　C 3606DA　36V　ストロングブラック　美品■□003235"/>
    <s v="店売り"/>
    <x v="0"/>
    <n v="36000"/>
    <n v="3"/>
    <n v="2"/>
    <n v="45000"/>
    <m/>
    <m/>
    <m/>
    <m/>
    <m/>
    <m/>
    <m/>
    <m/>
    <m/>
    <m/>
    <m/>
    <m/>
    <m/>
    <n v="0"/>
    <s v="2021/1"/>
    <s v=""/>
    <s v=""/>
    <x v="0"/>
    <m/>
    <m/>
  </r>
  <r>
    <d v="2021-01-26T00:00:00"/>
    <s v="■富士倉　120Ah　パワーポータブル　バッテリー　BA-450　屋内容　美品■□003177"/>
    <s v="済"/>
    <x v="0"/>
    <n v="36000"/>
    <n v="3"/>
    <n v="2"/>
    <n v="43000"/>
    <m/>
    <m/>
    <m/>
    <m/>
    <m/>
    <m/>
    <m/>
    <n v="47300"/>
    <n v="1300"/>
    <d v="2021-02-22T00:00:00"/>
    <d v="2021-01-30T00:00:00"/>
    <s v="簡単決済"/>
    <s v="高木友一"/>
    <n v="48600"/>
    <s v="2021/1"/>
    <s v="2021/1"/>
    <n v="4"/>
    <x v="7"/>
    <m/>
    <m/>
  </r>
  <r>
    <d v="2021-01-25T00:00:00"/>
    <s v="■両面焼グリル　ミニツインパン　メタリックグリーン　AS　SEEN　ON　TV　C．E．P　ガス火用　中古■□003155"/>
    <s v="店売り"/>
    <x v="7"/>
    <m/>
    <n v="3"/>
    <n v="2"/>
    <n v="2000"/>
    <m/>
    <m/>
    <m/>
    <m/>
    <m/>
    <m/>
    <m/>
    <m/>
    <m/>
    <m/>
    <m/>
    <m/>
    <m/>
    <n v="0"/>
    <s v="2021/1"/>
    <s v=""/>
    <s v=""/>
    <x v="0"/>
    <m/>
    <m/>
  </r>
  <r>
    <d v="2021-01-25T00:00:00"/>
    <s v="■ジャンク　ミニ四駆　5機　パーツ　セット　中古■□003304"/>
    <s v="済"/>
    <x v="2"/>
    <m/>
    <n v="3"/>
    <n v="2"/>
    <n v="5000"/>
    <m/>
    <m/>
    <m/>
    <m/>
    <m/>
    <m/>
    <m/>
    <n v="6215"/>
    <n v="1300"/>
    <d v="2021-02-22T00:00:00"/>
    <d v="2021-02-01T00:00:00"/>
    <s v="簡単決済"/>
    <s v="澤田光幸"/>
    <n v="7515"/>
    <s v="2021/1"/>
    <s v="2021/2"/>
    <n v="7"/>
    <x v="4"/>
    <m/>
    <m/>
  </r>
  <r>
    <d v="2021-01-25T00:00:00"/>
    <s v="■未使用　CAPTAIN　STAG　キャプテンスタッグ　炭焼一番　丸型七輪　M-6438　屋外専用■□003300"/>
    <m/>
    <x v="6"/>
    <m/>
    <n v="3"/>
    <n v="2"/>
    <n v="2580"/>
    <m/>
    <m/>
    <m/>
    <m/>
    <m/>
    <m/>
    <m/>
    <m/>
    <m/>
    <m/>
    <m/>
    <m/>
    <m/>
    <n v="0"/>
    <s v="2021/1"/>
    <s v=""/>
    <s v=""/>
    <x v="0"/>
    <m/>
    <m/>
  </r>
  <r>
    <d v="2021-01-25T00:00:00"/>
    <s v="■TIFFANY &amp; Co．ティファニー　1995　アトラス　シルバーリング　925　9号　中古■□003274"/>
    <s v="店売り"/>
    <x v="3"/>
    <m/>
    <n v="3"/>
    <n v="2"/>
    <n v="2980"/>
    <m/>
    <m/>
    <m/>
    <m/>
    <m/>
    <m/>
    <m/>
    <m/>
    <m/>
    <m/>
    <m/>
    <m/>
    <m/>
    <n v="0"/>
    <s v="2021/1"/>
    <s v=""/>
    <s v=""/>
    <x v="0"/>
    <m/>
    <m/>
  </r>
  <r>
    <d v="2021-01-24T00:00:00"/>
    <s v="■BOSE サテライトスピーカー 4本＋1本（訳アリ） 天吊り壁掛けブラケット 中古■□003222"/>
    <s v="済"/>
    <x v="1"/>
    <n v="0"/>
    <n v="3"/>
    <n v="3"/>
    <n v="10000"/>
    <m/>
    <m/>
    <m/>
    <m/>
    <m/>
    <m/>
    <m/>
    <n v="16500"/>
    <n v="1500"/>
    <d v="2021-02-06T00:00:00"/>
    <d v="2021-02-06T00:00:00"/>
    <s v="銀行振込"/>
    <s v="MoeMoe"/>
    <n v="18000"/>
    <s v="2021/1"/>
    <s v="2021/2"/>
    <n v="13"/>
    <x v="7"/>
    <m/>
    <m/>
  </r>
  <r>
    <d v="2021-01-24T00:00:00"/>
    <s v="■ジャンク ジェットヘルメット ヤマハ ZENITH YJ-17 XXL シルバー 製造 2016年 ほぼ未使用■□003253"/>
    <s v="済"/>
    <x v="14"/>
    <n v="1500"/>
    <n v="3"/>
    <n v="3"/>
    <n v="8000"/>
    <m/>
    <m/>
    <m/>
    <m/>
    <m/>
    <m/>
    <m/>
    <n v="8800"/>
    <n v="1500"/>
    <d v="2021-02-22T00:00:00"/>
    <d v="2021-01-27T00:00:00"/>
    <s v="簡単決済"/>
    <s v="原田諭"/>
    <n v="10300"/>
    <s v="2021/1"/>
    <s v="2021/1"/>
    <n v="3"/>
    <x v="3"/>
    <m/>
    <m/>
  </r>
  <r>
    <d v="2021-01-26T00:00:00"/>
    <s v="■ローランド SP-404SX サンプラー LINEAR WAVE SAMPLER 基本動作確認のみ 中古■□003094"/>
    <s v="済"/>
    <x v="8"/>
    <n v="11000"/>
    <n v="3"/>
    <n v="3"/>
    <n v="28000"/>
    <m/>
    <m/>
    <m/>
    <m/>
    <m/>
    <m/>
    <m/>
    <n v="30800"/>
    <n v="1300"/>
    <d v="2021-03-23T00:00:00"/>
    <d v="2021-02-05T00:00:00"/>
    <s v="簡単決済"/>
    <s v="北川博貴"/>
    <n v="32100"/>
    <s v="2021/1"/>
    <s v="2021/2"/>
    <n v="10"/>
    <x v="5"/>
    <m/>
    <m/>
  </r>
  <r>
    <d v="2021-01-26T00:00:00"/>
    <s v="■シェラクラブ カップ SIERRA CLUB シェラカップ アウトドア 中古■□003230"/>
    <s v="済"/>
    <x v="6"/>
    <n v="1650"/>
    <n v="3"/>
    <n v="3"/>
    <n v="6800"/>
    <m/>
    <m/>
    <m/>
    <m/>
    <m/>
    <m/>
    <m/>
    <n v="7480"/>
    <n v="750"/>
    <d v="2021-06-23T00:00:00"/>
    <d v="2021-05-05T00:00:00"/>
    <s v="簡単決済"/>
    <s v="中村祐介"/>
    <n v="8230"/>
    <s v="2021/1"/>
    <s v="2021/5"/>
    <n v="99"/>
    <x v="3"/>
    <m/>
    <m/>
  </r>
  <r>
    <d v="2021-01-26T00:00:00"/>
    <s v="■ジャンク オイルレスコンプレッサー ナカトミ CP-100 100V ノブ故障■□003311"/>
    <s v="済"/>
    <x v="0"/>
    <n v="0"/>
    <n v="3"/>
    <n v="3"/>
    <n v="5000"/>
    <m/>
    <m/>
    <m/>
    <m/>
    <m/>
    <m/>
    <m/>
    <n v="5500"/>
    <n v="1500"/>
    <d v="2021-02-22T00:00:00"/>
    <d v="2021-01-30T00:00:00"/>
    <s v="簡単決済"/>
    <s v="本山昌毅"/>
    <n v="7000"/>
    <s v="2021/1"/>
    <s v="2021/1"/>
    <n v="4"/>
    <x v="7"/>
    <m/>
    <m/>
  </r>
  <r>
    <d v="2021-01-26T00:00:00"/>
    <s v="■ウルトラマンパワード 目覚まし時計 セイコー 円谷プロダクション おしゃべり目覚まし 中古■□003211"/>
    <s v="店売り"/>
    <x v="2"/>
    <m/>
    <n v="3"/>
    <n v="3"/>
    <n v="2300"/>
    <m/>
    <m/>
    <m/>
    <m/>
    <m/>
    <m/>
    <m/>
    <m/>
    <m/>
    <m/>
    <m/>
    <m/>
    <m/>
    <n v="0"/>
    <s v="2021/1"/>
    <s v=""/>
    <s v=""/>
    <x v="0"/>
    <m/>
    <m/>
  </r>
  <r>
    <d v="2021-01-26T00:00:00"/>
    <s v="■COACH　トートバッグ　F36876　ブラウンXブラック　シグネチャー　　レザー　バッグ　コーチ　中古■□003231"/>
    <s v="店売り"/>
    <x v="3"/>
    <n v="1300"/>
    <n v="3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ゼノア エンジンブロワ EBZ8500 中古■□S003317"/>
    <s v="店売り"/>
    <x v="0"/>
    <n v="20000"/>
    <n v="2"/>
    <n v="3"/>
    <n v="48000"/>
    <m/>
    <m/>
    <m/>
    <m/>
    <m/>
    <m/>
    <m/>
    <m/>
    <m/>
    <m/>
    <m/>
    <m/>
    <m/>
    <n v="0"/>
    <s v="2021/1"/>
    <s v=""/>
    <s v=""/>
    <x v="0"/>
    <m/>
    <m/>
  </r>
  <r>
    <d v="2021-01-26T00:00:00"/>
    <s v="■詳細不明 釣り竿 ロッド MONTAGUE / リール SOUTH BEND セット 中古■□S000089"/>
    <m/>
    <x v="6"/>
    <m/>
    <n v="2"/>
    <n v="3"/>
    <n v="1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DELL Inspiron 15 3000シリーズ Core i3 4005U 1.7GHZ / メモリ8GB / HDD 500GB 中古■□003232"/>
    <m/>
    <x v="1"/>
    <n v="7000"/>
    <n v="2"/>
    <n v="3"/>
    <n v="30000"/>
    <m/>
    <m/>
    <m/>
    <m/>
    <m/>
    <m/>
    <m/>
    <m/>
    <m/>
    <m/>
    <m/>
    <m/>
    <m/>
    <n v="0"/>
    <s v="2021/1"/>
    <s v=""/>
    <s v=""/>
    <x v="0"/>
    <m/>
    <m/>
  </r>
  <r>
    <d v="2021-01-26T00:00:00"/>
    <s v="■PRADA プラダ CANAPA カナパ 2WAY ハンドバッグ ショルダーバッグ ブルー 中古■□003097"/>
    <s v="済"/>
    <x v="3"/>
    <n v="11300"/>
    <n v="2"/>
    <n v="3"/>
    <n v="27500"/>
    <m/>
    <m/>
    <m/>
    <m/>
    <m/>
    <m/>
    <m/>
    <n v="30250"/>
    <n v="1500"/>
    <d v="2021-07-19T00:00:00"/>
    <d v="2021-07-01T00:00:00"/>
    <s v="簡単決済"/>
    <s v="中山ジョアンナ"/>
    <n v="31750"/>
    <s v="2021/1"/>
    <s v="2021/7"/>
    <n v="156"/>
    <x v="6"/>
    <m/>
    <m/>
  </r>
  <r>
    <d v="2021-01-26T00:00:00"/>
    <s v="■GUCCI GGキャンパス トートバッグ 257302 ピンク 中古■□003203"/>
    <s v="店売り"/>
    <x v="3"/>
    <n v="3000"/>
    <n v="2"/>
    <n v="3"/>
    <n v="9800"/>
    <m/>
    <m/>
    <m/>
    <m/>
    <m/>
    <m/>
    <m/>
    <m/>
    <m/>
    <m/>
    <m/>
    <m/>
    <m/>
    <n v="0"/>
    <s v="2021/1"/>
    <s v=""/>
    <s v=""/>
    <x v="0"/>
    <m/>
    <m/>
  </r>
  <r>
    <d v="2021-01-26T00:00:00"/>
    <s v="■コトブキヤ 式波・アスカ・ラングレー ～テスト用プラグスーツver.～ 中古■□003213"/>
    <s v="済"/>
    <x v="2"/>
    <n v="2750"/>
    <n v="2"/>
    <n v="3"/>
    <n v="4200"/>
    <m/>
    <m/>
    <m/>
    <m/>
    <m/>
    <m/>
    <m/>
    <n v="4620"/>
    <n v="1050"/>
    <d v="2021-03-23T00:00:00"/>
    <d v="2021-02-02T00:00:00"/>
    <s v="簡単決済"/>
    <s v="伊藤勇司"/>
    <n v="5670"/>
    <s v="2021/1"/>
    <s v="2021/2"/>
    <n v="7"/>
    <x v="2"/>
    <m/>
    <m/>
  </r>
  <r>
    <d v="2021-01-27T00:00:00"/>
    <s v="■DeLonghi コンベクションオーブン 電気オーブン デロンギ ファン付き ピザストーン 95FL 中古■□003229"/>
    <s v="済"/>
    <x v="1"/>
    <n v="2200"/>
    <n v="3"/>
    <n v="3"/>
    <n v="7000"/>
    <m/>
    <m/>
    <m/>
    <m/>
    <m/>
    <m/>
    <m/>
    <n v="7700"/>
    <n v="1500"/>
    <d v="2021-02-22T00:00:00"/>
    <d v="2021-01-31T00:00:00"/>
    <s v="簡単決済"/>
    <s v="日向野雄一郎"/>
    <n v="9200"/>
    <s v="2021/1"/>
    <s v="2021/1"/>
    <n v="4"/>
    <x v="1"/>
    <m/>
    <m/>
  </r>
  <r>
    <d v="2021-01-27T00:00:00"/>
    <s v="■未使用品 anni plus ワンピース 黒 アニープラス ノースリーブ ひざ丈 Mサイズ レディース■□003276"/>
    <m/>
    <x v="11"/>
    <m/>
    <n v="3"/>
    <n v="3"/>
    <n v="5800"/>
    <m/>
    <m/>
    <m/>
    <m/>
    <m/>
    <m/>
    <m/>
    <m/>
    <m/>
    <m/>
    <m/>
    <m/>
    <m/>
    <n v="0"/>
    <s v="2021/1"/>
    <s v=""/>
    <s v=""/>
    <x v="0"/>
    <m/>
    <m/>
  </r>
  <r>
    <d v="2021-01-27T00:00:00"/>
    <s v="■マツダ RX-7 FD3S用 純正プラグ N3X4-18-110 BUR7EQ×2 BUR9E×2 未使用品■□003110"/>
    <s v="済"/>
    <x v="14"/>
    <n v="1000"/>
    <n v="3"/>
    <n v="3"/>
    <n v="5000"/>
    <m/>
    <m/>
    <m/>
    <m/>
    <m/>
    <m/>
    <m/>
    <n v="5500"/>
    <n v="750"/>
    <d v="2021-03-23T00:00:00"/>
    <d v="2021-02-20T00:00:00"/>
    <s v="簡単決済"/>
    <s v="ツツミケンジ"/>
    <n v="6250"/>
    <s v="2021/1"/>
    <s v="2021/2"/>
    <n v="24"/>
    <x v="7"/>
    <m/>
    <m/>
  </r>
  <r>
    <d v="2021-01-27T00:00:00"/>
    <s v="■引き取り限定　YANMAR　ヤンマー　ガソリン発電機　G2300A　2.3KVA　〔60Hz〕　中古■□003308"/>
    <s v="済"/>
    <x v="0"/>
    <n v="4000"/>
    <n v="3"/>
    <n v="2"/>
    <n v="7800"/>
    <m/>
    <m/>
    <m/>
    <m/>
    <m/>
    <m/>
    <m/>
    <n v="8580"/>
    <n v="0"/>
    <d v="2021-02-22T00:00:00"/>
    <d v="2021-01-31T00:00:00"/>
    <s v="簡単決済"/>
    <s v="清水哲弥"/>
    <n v="8580"/>
    <s v="2021/1"/>
    <s v="2021/1"/>
    <n v="4"/>
    <x v="1"/>
    <m/>
    <m/>
  </r>
  <r>
    <d v="2021-01-27T00:00:00"/>
    <s v="■snow　peak　スノーピーク　チタン　クッカー×2　マグカップ×1　3点セット　中古■□003302"/>
    <s v="済"/>
    <x v="6"/>
    <n v="1600"/>
    <n v="3"/>
    <n v="2"/>
    <n v="6800"/>
    <m/>
    <m/>
    <m/>
    <m/>
    <m/>
    <m/>
    <m/>
    <n v="7480"/>
    <n v="750"/>
    <d v="2021-03-23T00:00:00"/>
    <d v="2021-02-03T00:00:00"/>
    <s v="簡単決済"/>
    <s v="遠藤雄大"/>
    <n v="8230"/>
    <s v="2021/1"/>
    <s v="2021/2"/>
    <n v="7"/>
    <x v="3"/>
    <m/>
    <m/>
  </r>
  <r>
    <d v="2021-01-27T00:00:00"/>
    <s v="■未使用　工房　アイザワ　純銅ケットル　2.2L　男の台所グループ80　ポテト　純銅製品■□003241"/>
    <s v="済"/>
    <x v="7"/>
    <n v="100"/>
    <n v="3"/>
    <n v="2"/>
    <n v="9800"/>
    <m/>
    <m/>
    <m/>
    <m/>
    <m/>
    <m/>
    <m/>
    <n v="10780"/>
    <n v="1050"/>
    <d v="2021-02-22T00:00:00"/>
    <d v="2021-01-31T00:00:00"/>
    <s v="簡単決済"/>
    <s v="三上力弥"/>
    <n v="11830"/>
    <s v="2021/1"/>
    <s v="2021/1"/>
    <n v="4"/>
    <x v="1"/>
    <m/>
    <m/>
  </r>
  <r>
    <d v="2021-01-27T00:00:00"/>
    <s v="■Kissmark CITYCORAL ROCKER 155 キスマーク シティーコーラル ロッカー 155 スノーボード HEAD/ビンディング付き 中古■□003244"/>
    <s v="店売り"/>
    <x v="6"/>
    <n v="2200"/>
    <n v="3"/>
    <n v="2"/>
    <n v="625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ATSuBOuGu　アツボウグ　耐寒山岳登山用　手袋　厚手タイプ　Lサイズ　ATS-001■□003286"/>
    <m/>
    <x v="6"/>
    <n v="1600"/>
    <n v="3"/>
    <n v="2"/>
    <n v="5800"/>
    <m/>
    <m/>
    <m/>
    <m/>
    <m/>
    <m/>
    <m/>
    <m/>
    <m/>
    <m/>
    <m/>
    <m/>
    <m/>
    <n v="0"/>
    <s v="2021/1"/>
    <s v=""/>
    <s v=""/>
    <x v="0"/>
    <m/>
    <m/>
  </r>
  <r>
    <d v="2021-01-28T00:00:00"/>
    <s v="■マキタ沼津　1インチ　エンジンポンプ　SD-H25B　4ストガソリンエンジン搭載　中古■□003221"/>
    <s v="済"/>
    <x v="0"/>
    <n v="4400"/>
    <n v="3"/>
    <n v="2"/>
    <n v="13000"/>
    <m/>
    <m/>
    <m/>
    <m/>
    <m/>
    <m/>
    <m/>
    <n v="14850"/>
    <n v="2000"/>
    <d v="2021-04-21T00:00:00"/>
    <d v="2021-03-10T00:00:00"/>
    <s v="簡単決済"/>
    <s v="加藤登"/>
    <n v="16850"/>
    <s v="2021/1"/>
    <s v="2021/3"/>
    <n v="41"/>
    <x v="3"/>
    <m/>
    <m/>
  </r>
  <r>
    <d v="2021-01-28T00:00:00"/>
    <s v="■現状品　KOSHIN　工進　汚水用　水中ポンプ　ポンスター　PX-654　60Hz　中古■□003285"/>
    <m/>
    <x v="0"/>
    <n v="3000"/>
    <n v="3"/>
    <n v="2"/>
    <n v="13800"/>
    <m/>
    <m/>
    <m/>
    <m/>
    <m/>
    <m/>
    <m/>
    <m/>
    <m/>
    <m/>
    <m/>
    <m/>
    <m/>
    <n v="0"/>
    <s v="2021/1"/>
    <s v=""/>
    <s v=""/>
    <x v="0"/>
    <m/>
    <m/>
  </r>
  <r>
    <d v="2021-01-28T00:00:00"/>
    <s v="■未使用　Panasonic　パナソニック　ブルーレイディスクプレーヤー　DMP-BD90-K　ブラック■□003095"/>
    <s v="済"/>
    <x v="1"/>
    <n v="3500"/>
    <n v="3"/>
    <n v="2"/>
    <n v="7800"/>
    <m/>
    <m/>
    <m/>
    <m/>
    <m/>
    <m/>
    <m/>
    <n v="8580"/>
    <n v="1050"/>
    <d v="2021-03-23T00:00:00"/>
    <d v="2021-02-02T00:00:00"/>
    <s v="簡単決済"/>
    <s v="今西大夢"/>
    <n v="9630"/>
    <s v="2021/1"/>
    <s v="2021/2"/>
    <n v="5"/>
    <x v="2"/>
    <m/>
    <m/>
  </r>
  <r>
    <d v="2021-01-31T00:00:00"/>
    <s v="■Clover　クロバー　手織り機　「咲きおり」　40cm　〈30羽セット〉　毛糸付き　中古■□003234"/>
    <s v="済"/>
    <x v="2"/>
    <n v="1650"/>
    <n v="3"/>
    <n v="2"/>
    <n v="8500"/>
    <m/>
    <m/>
    <m/>
    <m/>
    <m/>
    <m/>
    <m/>
    <n v="9350"/>
    <n v="2000"/>
    <d v="2021-03-23T00:00:00"/>
    <d v="2021-02-08T00:00:00"/>
    <s v="簡単決済"/>
    <s v="寺尾田鶴"/>
    <n v="11350"/>
    <s v="2021/1"/>
    <s v="2021/2"/>
    <n v="8"/>
    <x v="4"/>
    <m/>
    <m/>
  </r>
  <r>
    <d v="2021-01-29T00:00:00"/>
    <s v="■引き取り限定　現状品　鎌田信号　変圧器　SB-5000A　中古■□003296"/>
    <m/>
    <x v="0"/>
    <n v="2500"/>
    <n v="3"/>
    <n v="2"/>
    <n v="159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　RYOBI　リョービ　充電式インパクトドライバ　14.4V　BID-1460　保管品■□003318_x000a_"/>
    <m/>
    <x v="0"/>
    <n v="11000"/>
    <n v="3"/>
    <n v="2"/>
    <n v="24580"/>
    <m/>
    <m/>
    <m/>
    <m/>
    <m/>
    <m/>
    <m/>
    <m/>
    <m/>
    <m/>
    <m/>
    <m/>
    <m/>
    <n v="0"/>
    <s v="2021/1"/>
    <s v=""/>
    <s v=""/>
    <x v="0"/>
    <m/>
    <m/>
  </r>
  <r>
    <d v="2021-01-29T00:00:00"/>
    <s v="■未使用 RYOBI リョービ 充電式インパクトドライバ 14.4V BID-1460 保管品■□003249"/>
    <s v="済"/>
    <x v="0"/>
    <n v="11000"/>
    <n v="3"/>
    <n v="2"/>
    <n v="24580"/>
    <m/>
    <m/>
    <m/>
    <m/>
    <m/>
    <m/>
    <m/>
    <n v="27038"/>
    <n v="1300"/>
    <d v="2021-04-21T00:00:00"/>
    <d v="2021-03-11T00:00:00"/>
    <s v="簡単決済"/>
    <s v="小笠原泰一"/>
    <n v="28338"/>
    <s v="2021/1"/>
    <s v="2021/3"/>
    <n v="41"/>
    <x v="6"/>
    <m/>
    <m/>
  </r>
  <r>
    <d v="2021-01-29T00:00:00"/>
    <s v="■Nintendo　任天堂スイッチ　大乱闘スマッシュブラザーズ　SPECIAL　中古■□003220_x000a_"/>
    <s v="店売り"/>
    <x v="2"/>
    <n v="3000"/>
    <n v="3"/>
    <n v="2"/>
    <n v="5000"/>
    <m/>
    <m/>
    <m/>
    <m/>
    <m/>
    <m/>
    <m/>
    <m/>
    <m/>
    <m/>
    <m/>
    <m/>
    <m/>
    <n v="0"/>
    <s v="2021/1"/>
    <s v=""/>
    <s v=""/>
    <x v="0"/>
    <m/>
    <m/>
  </r>
  <r>
    <d v="2021-01-29T00:00:00"/>
    <s v="■SWANS　スワンズ　サングラス　エアレスビーンズ　SABE-1305　OLV(277)　レディース　中古■□003277"/>
    <s v="済"/>
    <x v="6"/>
    <m/>
    <n v="3"/>
    <n v="2"/>
    <n v="4540"/>
    <m/>
    <m/>
    <m/>
    <m/>
    <m/>
    <m/>
    <m/>
    <n v="4994"/>
    <n v="750"/>
    <d v="2021-03-23T00:00:00"/>
    <d v="2021-02-22T00:00:00"/>
    <s v="簡単決済"/>
    <s v="伊藤香奈美"/>
    <n v="5744"/>
    <s v="2021/1"/>
    <s v="2021/2"/>
    <n v="24"/>
    <x v="4"/>
    <m/>
    <m/>
  </r>
  <r>
    <d v="2021-01-29T00:00:00"/>
    <s v="■現状品　HOME　ARC　NAVI　ホームアークナビ　家庭用小型低電圧溶接機　AC100V・15A専用　SKH-40H　スター電器製造　中古■□003309"/>
    <s v="店売り"/>
    <x v="0"/>
    <m/>
    <n v="3"/>
    <n v="2"/>
    <n v="4980"/>
    <m/>
    <m/>
    <m/>
    <m/>
    <m/>
    <m/>
    <m/>
    <m/>
    <m/>
    <m/>
    <m/>
    <m/>
    <m/>
    <n v="0"/>
    <s v="2021/1"/>
    <s v=""/>
    <s v=""/>
    <x v="0"/>
    <m/>
    <m/>
  </r>
  <r>
    <d v="2021-01-29T00:00:00"/>
    <s v="■ニンテンドー New 3DS LL メタリックブルー RED-001 タッチペン欠品 中古■□003216"/>
    <s v="済"/>
    <x v="2"/>
    <n v="2000"/>
    <n v="2"/>
    <n v="3"/>
    <n v="6500"/>
    <m/>
    <m/>
    <m/>
    <m/>
    <m/>
    <m/>
    <m/>
    <n v="7150"/>
    <n v="0"/>
    <d v="2021-04-21T00:00:00"/>
    <d v="2021-03-31T00:00:00"/>
    <s v="簡単決済"/>
    <s v="モウエキ"/>
    <n v="7150"/>
    <s v="2021/1"/>
    <s v="2021/3"/>
    <n v="61"/>
    <x v="3"/>
    <m/>
    <m/>
  </r>
  <r>
    <d v="2021-01-29T00:00:00"/>
    <s v="■未使用 Volkswagen ミニバストースター 非売品 フォルクスワーゲン■□003256"/>
    <s v="済"/>
    <x v="1"/>
    <m/>
    <n v="2"/>
    <n v="3"/>
    <n v="6600"/>
    <m/>
    <m/>
    <m/>
    <m/>
    <m/>
    <m/>
    <m/>
    <n v="7260"/>
    <n v="1300"/>
    <d v="2021-04-21T00:00:00"/>
    <d v="2021-03-18T00:00:00"/>
    <s v="簡単決済"/>
    <s v="葵建設工業株式会社"/>
    <n v="8560"/>
    <s v="2021/1"/>
    <s v="2021/3"/>
    <n v="48"/>
    <x v="6"/>
    <m/>
    <m/>
  </r>
  <r>
    <d v="2021-01-29T00:00:00"/>
    <s v="■海外版 3DS ポケットモンスター オメガルビー 中古■□003160"/>
    <s v="済"/>
    <x v="2"/>
    <m/>
    <n v="2"/>
    <n v="3"/>
    <n v="3500"/>
    <m/>
    <m/>
    <m/>
    <m/>
    <m/>
    <m/>
    <m/>
    <n v="3850"/>
    <n v="520"/>
    <d v="2021-03-23T00:00:00"/>
    <d v="2021-02-08T00:00:00"/>
    <s v="簡単決済"/>
    <s v="山名夢宇"/>
    <n v="4370"/>
    <s v="2021/1"/>
    <s v="2021/2"/>
    <n v="10"/>
    <x v="4"/>
    <m/>
    <m/>
  </r>
  <r>
    <d v="2021-01-29T00:00:00"/>
    <s v="■韓国 SEVENTEEN アルバム 9点まとめ 中古■□003306"/>
    <s v="済"/>
    <x v="2"/>
    <n v="1500"/>
    <n v="2"/>
    <n v="3"/>
    <n v="7500"/>
    <m/>
    <m/>
    <m/>
    <m/>
    <m/>
    <m/>
    <m/>
    <n v="7920"/>
    <n v="1300"/>
    <d v="2021-03-23T00:00:00"/>
    <d v="2021-02-02T00:00:00"/>
    <s v="簡単決済"/>
    <s v="山本麻衣子"/>
    <n v="9220"/>
    <s v="2021/1"/>
    <s v="2021/2"/>
    <n v="4"/>
    <x v="2"/>
    <m/>
    <m/>
  </r>
  <r>
    <d v="2021-01-29T00:00:00"/>
    <s v="■動作品　送料無料　プリメインアンプ　マランツ　PM-15S1　marantz　中古■□000396"/>
    <m/>
    <x v="1"/>
    <m/>
    <m/>
    <m/>
    <m/>
    <m/>
    <m/>
    <m/>
    <m/>
    <m/>
    <m/>
    <m/>
    <n v="-55000"/>
    <n v="0"/>
    <m/>
    <d v="2021-01-29T00:00:00"/>
    <m/>
    <m/>
    <n v="-55000"/>
    <s v="2021/1"/>
    <s v="2021/1"/>
    <n v="0"/>
    <x v="5"/>
    <m/>
    <m/>
  </r>
  <r>
    <d v="2021-01-30T00:00:00"/>
    <s v="■水素風呂　Lita　Life　リタライフ　Bluetooth　中古■□003275"/>
    <s v="済"/>
    <x v="13"/>
    <m/>
    <n v="3"/>
    <n v="3"/>
    <n v="7000"/>
    <m/>
    <m/>
    <m/>
    <m/>
    <m/>
    <m/>
    <m/>
    <n v="7700"/>
    <n v="1300"/>
    <d v="2021-03-23T00:00:00"/>
    <d v="2021-02-03T00:00:00"/>
    <s v="簡単決済"/>
    <s v="池本邦博"/>
    <n v="9000"/>
    <s v="2021/1"/>
    <s v="2021/2"/>
    <n v="4"/>
    <x v="3"/>
    <m/>
    <m/>
  </r>
  <r>
    <d v="2021-01-30T00:00:00"/>
    <s v="■Morris　アコースティックギター　モーリス　M-12NAT　ハードケース付き　中古■□003316"/>
    <s v="店売り"/>
    <x v="8"/>
    <n v="1560"/>
    <n v="3"/>
    <n v="3"/>
    <n v="70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カラーチェスト ブラウン系 ニトリ 中古■□003439"/>
    <s v="店売り"/>
    <x v="4"/>
    <n v="12000"/>
    <n v="2"/>
    <n v="3"/>
    <n v="17800"/>
    <m/>
    <m/>
    <m/>
    <m/>
    <m/>
    <m/>
    <m/>
    <m/>
    <m/>
    <m/>
    <m/>
    <m/>
    <m/>
    <n v="0"/>
    <s v="2021/1"/>
    <s v=""/>
    <s v=""/>
    <x v="0"/>
    <m/>
    <m/>
  </r>
  <r>
    <d v="2021-01-30T00:00:00"/>
    <s v="■引取限定 長野県伊那市 6段チェスト ホワイト ニトリ 中古■□003367"/>
    <m/>
    <x v="4"/>
    <n v="7000"/>
    <n v="2"/>
    <n v="3"/>
    <n v="13800"/>
    <m/>
    <m/>
    <m/>
    <m/>
    <m/>
    <m/>
    <m/>
    <m/>
    <m/>
    <m/>
    <m/>
    <m/>
    <m/>
    <n v="0"/>
    <s v="2021/1"/>
    <s v=""/>
    <s v=""/>
    <x v="0"/>
    <m/>
    <m/>
  </r>
  <r>
    <d v="2021-01-30T00:00:00"/>
    <s v="■U-ING  セラミック温風ヒーター  US-S1200M  2019年製  ユーイング  中古■□003429"/>
    <m/>
    <x v="1"/>
    <n v="1300"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NIKE ベンチコート XL 青 ナイキ 中古■□003415"/>
    <m/>
    <x v="6"/>
    <n v="2400"/>
    <n v="2"/>
    <n v="3"/>
    <n v="57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ユニカ 90mm ハイスホールソー HSS-90 中古■□003360"/>
    <m/>
    <x v="0"/>
    <m/>
    <n v="2"/>
    <n v="3"/>
    <n v="4200"/>
    <m/>
    <m/>
    <m/>
    <m/>
    <m/>
    <m/>
    <m/>
    <m/>
    <m/>
    <m/>
    <m/>
    <m/>
    <m/>
    <n v="0"/>
    <s v="2021/1"/>
    <s v=""/>
    <s v=""/>
    <x v="0"/>
    <m/>
    <m/>
  </r>
  <r>
    <d v="2021-01-30T00:00:00"/>
    <s v="■HERNO ヘルノ トレンチコート ベージュ XS-Sサイズ 中古■□003416"/>
    <m/>
    <x v="11"/>
    <n v="0"/>
    <n v="2"/>
    <n v="3"/>
    <n v="6000"/>
    <m/>
    <m/>
    <m/>
    <m/>
    <m/>
    <m/>
    <m/>
    <m/>
    <m/>
    <m/>
    <m/>
    <m/>
    <m/>
    <n v="0"/>
    <s v="2021/1"/>
    <s v=""/>
    <s v=""/>
    <x v="0"/>
    <m/>
    <m/>
  </r>
  <r>
    <d v="2021-01-30T00:00:00"/>
    <s v="■フェルナンデス サスティナーライト SSH ブラック系 ソフトケース付き 中古■□S003374"/>
    <s v="済"/>
    <x v="8"/>
    <n v="3300"/>
    <n v="3"/>
    <n v="3"/>
    <n v="20000"/>
    <m/>
    <m/>
    <m/>
    <m/>
    <m/>
    <m/>
    <m/>
    <n v="22000"/>
    <n v="3245"/>
    <d v="2021-03-23T00:00:00"/>
    <d v="2021-02-10T00:00:00"/>
    <s v="簡単決済"/>
    <s v="今井光義"/>
    <n v="25245"/>
    <s v="2021/1"/>
    <s v="2021/2"/>
    <n v="11"/>
    <x v="3"/>
    <m/>
    <m/>
  </r>
  <r>
    <d v="2021-01-31T00:00:00"/>
    <s v="■ソニー マルチオーディオコンポ CMT-SX7 ハイレゾ 20年製 中古■□003393"/>
    <s v="済"/>
    <x v="1"/>
    <n v="13200"/>
    <n v="3"/>
    <n v="3"/>
    <n v="25000"/>
    <m/>
    <m/>
    <m/>
    <m/>
    <m/>
    <m/>
    <m/>
    <n v="27500"/>
    <n v="1500"/>
    <d v="2021-03-23T00:00:00"/>
    <d v="2021-02-08T00:00:00"/>
    <s v="簡単決済"/>
    <s v="畠山スミ"/>
    <n v="29000"/>
    <s v="2021/1"/>
    <s v="2021/2"/>
    <n v="8"/>
    <x v="4"/>
    <m/>
    <m/>
  </r>
  <r>
    <d v="2021-01-31T00:00:00"/>
    <s v="■シチズン レグノ ソーラーテック電波 RS25-0343H メンズ 未使用開封品■□003332"/>
    <m/>
    <x v="3"/>
    <n v="5000"/>
    <n v="3"/>
    <n v="3"/>
    <n v="14000"/>
    <m/>
    <m/>
    <m/>
    <m/>
    <m/>
    <m/>
    <m/>
    <m/>
    <m/>
    <m/>
    <m/>
    <m/>
    <m/>
    <n v="0"/>
    <s v="2021/1"/>
    <s v=""/>
    <s v=""/>
    <x v="0"/>
    <m/>
    <m/>
  </r>
  <r>
    <d v="2021-01-31T00:00:00"/>
    <s v="■ダウンジャケット モンベル コロラドパーカ メンズ XL 1101492 リバーシブル 中古■□003337"/>
    <s v="済"/>
    <x v="6"/>
    <n v="2750"/>
    <n v="3"/>
    <n v="3"/>
    <n v="8000"/>
    <m/>
    <m/>
    <m/>
    <m/>
    <m/>
    <m/>
    <m/>
    <n v="8800"/>
    <n v="1050"/>
    <d v="2021-03-23T00:00:00"/>
    <d v="2021-02-13T00:00:00"/>
    <s v="簡単決済"/>
    <s v="根本悦男"/>
    <n v="9850"/>
    <s v="2021/1"/>
    <s v="2021/2"/>
    <n v="13"/>
    <x v="7"/>
    <m/>
    <m/>
  </r>
  <r>
    <d v="2021-01-31T00:00:00"/>
    <s v="■未使用 Amway 浄水器 eSpringⅡ 100188J2 アムウェイ 2017年製■□003431"/>
    <s v="済"/>
    <x v="1"/>
    <n v="20000"/>
    <n v="2"/>
    <n v="3"/>
    <n v="54000"/>
    <m/>
    <m/>
    <m/>
    <m/>
    <m/>
    <m/>
    <m/>
    <n v="59180"/>
    <n v="1300"/>
    <d v="2021-03-23T00:00:00"/>
    <d v="2021-02-13T00:00:00"/>
    <s v="簡単決済"/>
    <s v="坪川郁代"/>
    <n v="60480"/>
    <s v="2021/1"/>
    <s v="2021/2"/>
    <n v="13"/>
    <x v="7"/>
    <m/>
    <m/>
  </r>
  <r>
    <d v="2021-01-31T00:00:00"/>
    <s v="■未使用 Amway バスルーム浄水器 BathSpring バススプリング 259353J■□003375"/>
    <s v="済"/>
    <x v="1"/>
    <n v="12000"/>
    <n v="2"/>
    <n v="3"/>
    <n v="27000"/>
    <m/>
    <m/>
    <m/>
    <m/>
    <m/>
    <m/>
    <m/>
    <n v="33000"/>
    <n v="1500"/>
    <d v="2021-03-23T00:00:00"/>
    <d v="2021-02-04T00:00:00"/>
    <s v="簡単決済"/>
    <s v="田中幸一"/>
    <n v="34500"/>
    <s v="2021/1"/>
    <s v="2021/2"/>
    <n v="4"/>
    <x v="6"/>
    <m/>
    <m/>
  </r>
  <r>
    <d v="2021-01-31T00:00:00"/>
    <s v="■未使用開封品 Amway フードプロセッサー E-3288-J7 オプションパーツセット アムウェイ■□003426"/>
    <s v="済"/>
    <x v="1"/>
    <n v="8000"/>
    <n v="2"/>
    <n v="3"/>
    <n v="19000"/>
    <m/>
    <m/>
    <m/>
    <m/>
    <m/>
    <m/>
    <m/>
    <n v="23100"/>
    <n v="1500"/>
    <d v="2021-03-23T00:00:00"/>
    <d v="2021-02-07T00:00:00"/>
    <s v="簡単決済"/>
    <s v="高田ゆみこ"/>
    <n v="24600"/>
    <s v="2021/1"/>
    <s v="2021/2"/>
    <n v="7"/>
    <x v="1"/>
    <m/>
    <m/>
  </r>
  <r>
    <d v="2021-01-31T00:00:00"/>
    <s v="■ほぼ未使用 Amway クィーン クックウェア 19ピース＋4Lシチューパンセット 一部中古あり■□003427"/>
    <s v="済"/>
    <x v="1"/>
    <n v="12000"/>
    <n v="2"/>
    <n v="3"/>
    <n v="36000"/>
    <m/>
    <m/>
    <m/>
    <m/>
    <m/>
    <m/>
    <m/>
    <n v="48510"/>
    <n v="2800"/>
    <d v="2021-03-23T00:00:00"/>
    <d v="2021-02-04T00:00:00"/>
    <s v="簡単決済"/>
    <s v="渋澤徹"/>
    <n v="51310"/>
    <s v="2021/1"/>
    <s v="2021/2"/>
    <n v="4"/>
    <x v="6"/>
    <m/>
    <m/>
  </r>
  <r>
    <d v="2021-02-02T00:00:00"/>
    <s v="■GUCCI　グッチ　89　01　030　オールドグッチ　GGプラス　シェリーライン　クラッチバッグ　ベージュ系　中古■□003384"/>
    <m/>
    <x v="3"/>
    <n v="3000"/>
    <n v="3"/>
    <n v="2"/>
    <n v="10980"/>
    <m/>
    <m/>
    <m/>
    <m/>
    <m/>
    <m/>
    <m/>
    <m/>
    <m/>
    <m/>
    <m/>
    <m/>
    <m/>
    <n v="0"/>
    <s v="2021/2"/>
    <s v=""/>
    <s v=""/>
    <x v="0"/>
    <m/>
    <m/>
  </r>
  <r>
    <d v="2021-02-02T00:00:00"/>
    <s v="■引取り限定　日立工機　日立　312mm　小形自動かんな　P100R3　中古■□003365"/>
    <s v="済"/>
    <x v="0"/>
    <n v="11000"/>
    <n v="3"/>
    <n v="2"/>
    <n v="35800"/>
    <m/>
    <m/>
    <m/>
    <m/>
    <m/>
    <m/>
    <m/>
    <n v="39380"/>
    <n v="0"/>
    <d v="2021-03-23T00:00:00"/>
    <d v="2021-02-20T00:00:00"/>
    <s v="簡単決済"/>
    <s v="藤谷修史"/>
    <n v="39380"/>
    <s v="2021/2"/>
    <s v="2021/2"/>
    <n v="18"/>
    <x v="7"/>
    <m/>
    <m/>
  </r>
  <r>
    <d v="2021-02-02T00:00:00"/>
    <s v="■未使用　FUNAI　ブルーレイディスクレコーダー　FBR-SW530■□003413"/>
    <m/>
    <x v="1"/>
    <n v="15000"/>
    <n v="3"/>
    <n v="2"/>
    <n v="258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　ダイヤアルミ　万能オーブン調理鍋　SP片手23cm　アルミキャスト　鋳造製品■□003355"/>
    <s v="店売り"/>
    <x v="7"/>
    <m/>
    <n v="3"/>
    <n v="2"/>
    <n v="22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ルイヴィトン　LOUIS　VUITTON　セカンドバッグ　M51847　コンピエーニュ23　モノグラム　キャンバス　中古■□003264"/>
    <s v="済"/>
    <x v="3"/>
    <n v="3000"/>
    <n v="3"/>
    <n v="2"/>
    <n v="15800"/>
    <m/>
    <m/>
    <m/>
    <m/>
    <m/>
    <m/>
    <m/>
    <n v="15400"/>
    <n v="750"/>
    <d v="2021-03-23T00:00:00"/>
    <d v="2021-02-23T00:00:00"/>
    <s v="簡単決済"/>
    <s v="伊達優"/>
    <n v="16150"/>
    <s v="2021/2"/>
    <s v="2021/2"/>
    <n v="21"/>
    <x v="2"/>
    <m/>
    <m/>
  </r>
  <r>
    <d v="2021-02-02T00:00:00"/>
    <s v="■未開封 AYA監修 オルキス BBB トリプルビー 30包×5箱 + スペシャルDVD6枚組■□003379"/>
    <s v="済"/>
    <x v="13"/>
    <n v="5500"/>
    <n v="2"/>
    <n v="3"/>
    <n v="15000"/>
    <m/>
    <m/>
    <m/>
    <m/>
    <m/>
    <m/>
    <m/>
    <n v="22000"/>
    <n v="1050"/>
    <d v="2021-03-23T00:00:00"/>
    <d v="2021-02-06T00:00:00"/>
    <s v="簡単決済"/>
    <s v="六川まみ"/>
    <n v="23050"/>
    <s v="2021/2"/>
    <s v="2021/2"/>
    <n v="4"/>
    <x v="7"/>
    <m/>
    <m/>
  </r>
  <r>
    <d v="2021-02-02T00:00:00"/>
    <s v="■Louis Vuitton バケットGM ポーチ欠品 M42236 ショルダーバッグ ルイヴィトン 中古■□003328"/>
    <m/>
    <x v="3"/>
    <n v="18000"/>
    <n v="2"/>
    <n v="3"/>
    <n v="34000"/>
    <m/>
    <m/>
    <m/>
    <m/>
    <m/>
    <m/>
    <m/>
    <m/>
    <m/>
    <m/>
    <m/>
    <m/>
    <m/>
    <n v="0"/>
    <s v="2021/2"/>
    <s v=""/>
    <s v=""/>
    <x v="0"/>
    <m/>
    <m/>
  </r>
  <r>
    <d v="2021-02-02T00:00:00"/>
    <s v="■マキタ  充電式インパクトドライバ  TD137DRMXB  中古■□003405"/>
    <s v="店売り"/>
    <x v="0"/>
    <n v="11000"/>
    <n v="2"/>
    <n v="3"/>
    <n v="26000"/>
    <m/>
    <m/>
    <m/>
    <m/>
    <m/>
    <m/>
    <m/>
    <m/>
    <m/>
    <m/>
    <m/>
    <m/>
    <m/>
    <n v="0"/>
    <s v="2021/2"/>
    <s v=""/>
    <s v=""/>
    <x v="0"/>
    <m/>
    <m/>
  </r>
  <r>
    <d v="2021-02-02T00:00:00"/>
    <s v="■未使用未開封 Melitta メリタ コーヒーメーカー NOAR ノア SKT54-1-B■□003408"/>
    <s v="済"/>
    <x v="1"/>
    <n v="1650"/>
    <n v="2"/>
    <n v="3"/>
    <n v="3700"/>
    <m/>
    <m/>
    <m/>
    <m/>
    <m/>
    <m/>
    <m/>
    <n v="4070"/>
    <n v="1300"/>
    <d v="2021-03-23T00:00:00"/>
    <d v="2021-02-06T00:00:00"/>
    <s v="簡単決済"/>
    <s v="飼手浩行"/>
    <n v="5370"/>
    <s v="2021/2"/>
    <s v="2021/2"/>
    <n v="4"/>
    <x v="7"/>
    <m/>
    <m/>
  </r>
  <r>
    <d v="2021-02-02T00:00:00"/>
    <s v="■引取り限定　スバル・富士重工業　2.4KVA　ガソリンエンジン発電機　60Hz　SGN24　中古■□003344"/>
    <s v="店売り"/>
    <x v="0"/>
    <n v="11000"/>
    <n v="3"/>
    <n v="3"/>
    <n v="21800"/>
    <m/>
    <m/>
    <m/>
    <m/>
    <m/>
    <m/>
    <m/>
    <m/>
    <m/>
    <m/>
    <m/>
    <m/>
    <m/>
    <n v="0"/>
    <s v="2021/2"/>
    <s v=""/>
    <s v=""/>
    <x v="0"/>
    <m/>
    <m/>
  </r>
  <r>
    <d v="2021-02-02T00:00:00"/>
    <s v="■釣竿　シマノ　SPECIAL　豪腕　尺鮎　90-95ZV　32394　中古■□003390"/>
    <s v="済"/>
    <x v="6"/>
    <n v="22000"/>
    <n v="3"/>
    <n v="3"/>
    <n v="35000"/>
    <m/>
    <m/>
    <m/>
    <m/>
    <m/>
    <m/>
    <m/>
    <n v="38500"/>
    <n v="3740"/>
    <d v="2021-02-08T00:00:00"/>
    <d v="2021-02-08T00:00:00"/>
    <s v="銀行振込"/>
    <s v="尾形信介"/>
    <n v="42240"/>
    <s v="2021/2"/>
    <s v="2021/2"/>
    <n v="6"/>
    <x v="4"/>
    <m/>
    <m/>
  </r>
  <r>
    <d v="2021-02-02T00:00:00"/>
    <s v="■東京マルイ　ガスブローバックガン　Hi-CAPA　5.1　ガバメントモデル　対象年令 18歳以上　中古■□003156"/>
    <s v="店売り"/>
    <x v="2"/>
    <n v="34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3T00:00:00"/>
    <s v="■makita  充電式インパクトドライバ  18V  TD171D  マキタ  中古■□003356"/>
    <s v="済"/>
    <x v="0"/>
    <n v="5500"/>
    <n v="2"/>
    <n v="3"/>
    <n v="14000"/>
    <m/>
    <m/>
    <m/>
    <m/>
    <m/>
    <m/>
    <m/>
    <n v="15400"/>
    <n v="1050"/>
    <d v="2021-03-23T00:00:00"/>
    <d v="2021-02-07T00:00:00"/>
    <s v="簡単決済"/>
    <s v="カトケン板金（加藤健太）"/>
    <n v="16450"/>
    <s v="2021/2"/>
    <s v="2021/2"/>
    <n v="4"/>
    <x v="1"/>
    <m/>
    <m/>
  </r>
  <r>
    <d v="2021-02-03T00:00:00"/>
    <s v="■PS4  FFⅩ/Ⅹ-2  HDリマスター  ファイナルファンタジー10  中古■□003267"/>
    <s v="済"/>
    <x v="2"/>
    <n v="3300"/>
    <n v="2"/>
    <n v="3"/>
    <n v="5000"/>
    <m/>
    <m/>
    <m/>
    <m/>
    <m/>
    <m/>
    <m/>
    <n v="5500"/>
    <n v="0"/>
    <d v="2021-03-23T00:00:00"/>
    <d v="2021-02-18T00:00:00"/>
    <s v="簡単決済"/>
    <s v="東直紀"/>
    <n v="5500"/>
    <s v="2021/2"/>
    <s v="2021/2"/>
    <n v="15"/>
    <x v="6"/>
    <m/>
    <m/>
  </r>
  <r>
    <d v="2021-02-03T00:00:00"/>
    <s v="■東京マルイ SIG SAUER P226 RAIL 対象年令18才以上 中古■□003388"/>
    <s v="済"/>
    <x v="2"/>
    <n v="1700"/>
    <n v="2"/>
    <n v="3"/>
    <n v="6000"/>
    <m/>
    <m/>
    <m/>
    <m/>
    <m/>
    <m/>
    <m/>
    <n v="6875"/>
    <n v="1050"/>
    <d v="2021-03-23T00:00:00"/>
    <d v="2021-02-08T00:00:00"/>
    <s v="簡単決済"/>
    <s v="大西徹"/>
    <n v="7925"/>
    <s v="2021/2"/>
    <s v="2021/2"/>
    <n v="5"/>
    <x v="4"/>
    <m/>
    <m/>
  </r>
  <r>
    <d v="2021-02-03T00:00:00"/>
    <s v="■東京マルイ GLOCK17 3rdジェネレーション 対象年令18才以上 中古■□003327"/>
    <s v="済"/>
    <x v="2"/>
    <n v="1750"/>
    <n v="2"/>
    <n v="3"/>
    <n v="6500"/>
    <m/>
    <m/>
    <m/>
    <m/>
    <m/>
    <m/>
    <m/>
    <n v="6820"/>
    <n v="1050"/>
    <d v="2021-03-23T00:00:00"/>
    <d v="2021-02-10T00:00:00"/>
    <s v="簡単決済"/>
    <s v="中野泰"/>
    <n v="7870"/>
    <s v="2021/2"/>
    <s v="2021/2"/>
    <n v="7"/>
    <x v="3"/>
    <m/>
    <m/>
  </r>
  <r>
    <d v="2021-02-03T00:00:00"/>
    <s v="■東京マルイ XTREME.45 ガスブローバック・フルオート ハイキャパ エクストリーム 対象年令18才以上■□003382"/>
    <s v="済"/>
    <x v="2"/>
    <n v="1750"/>
    <n v="2"/>
    <n v="3"/>
    <n v="6000"/>
    <m/>
    <m/>
    <m/>
    <m/>
    <m/>
    <m/>
    <m/>
    <n v="6875"/>
    <n v="1050"/>
    <d v="2021-03-23T00:00:00"/>
    <d v="2021-02-08T00:00:00"/>
    <s v="簡単決済"/>
    <s v="濱川清拡"/>
    <n v="7925"/>
    <s v="2021/2"/>
    <s v="2021/2"/>
    <n v="5"/>
    <x v="4"/>
    <m/>
    <m/>
  </r>
  <r>
    <d v="2021-02-03T00:00:00"/>
    <s v="■東京マルイ USP コンパクト ガスブローバック 対象年令18才以上■□003383"/>
    <s v="済"/>
    <x v="2"/>
    <n v="1750"/>
    <n v="2"/>
    <n v="3"/>
    <n v="7800"/>
    <m/>
    <m/>
    <m/>
    <m/>
    <m/>
    <m/>
    <m/>
    <n v="8580"/>
    <n v="1050"/>
    <d v="2021-03-23T00:00:00"/>
    <d v="2021-02-16T00:00:00"/>
    <s v="簡単決済"/>
    <s v="佐々木啓人"/>
    <n v="9630"/>
    <s v="2021/2"/>
    <s v="2021/2"/>
    <n v="13"/>
    <x v="2"/>
    <m/>
    <m/>
  </r>
  <r>
    <d v="2021-02-03T00:00:00"/>
    <s v="■東京マルイ GLOCK19 3rdジェネレーション ガスブローバック 対象年令18才以上■□003085"/>
    <s v="店売り"/>
    <x v="2"/>
    <n v="2300"/>
    <n v="2"/>
    <n v="3"/>
    <n v="8500"/>
    <m/>
    <m/>
    <m/>
    <m/>
    <m/>
    <m/>
    <m/>
    <m/>
    <m/>
    <m/>
    <m/>
    <m/>
    <m/>
    <n v="0"/>
    <s v="2021/2"/>
    <s v=""/>
    <s v=""/>
    <x v="0"/>
    <m/>
    <m/>
  </r>
  <r>
    <d v="2021-02-04T00:00:00"/>
    <s v="■東京マルイ　GLOCK18C　グロック18C　ガスブローバック　フル/セミオート切替式　対象年令 18歳以上　中古■□003399"/>
    <m/>
    <x v="2"/>
    <n v="34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4T00:00:00"/>
    <s v="■KENWOOD ケンウッド 特定小電力トランシーバー UBZ-LS20 美品■□003397"/>
    <s v="済"/>
    <x v="2"/>
    <n v="4000"/>
    <n v="3"/>
    <n v="2"/>
    <n v="7000"/>
    <m/>
    <m/>
    <m/>
    <m/>
    <m/>
    <m/>
    <m/>
    <n v="7700"/>
    <n v="750"/>
    <d v="2021-03-23T00:00:00"/>
    <d v="2021-02-18T00:00:00"/>
    <s v="簡単決済"/>
    <s v="竹島努"/>
    <n v="8450"/>
    <s v="2021/2"/>
    <s v="2021/2"/>
    <n v="14"/>
    <x v="6"/>
    <m/>
    <m/>
  </r>
  <r>
    <d v="2021-02-04T00:00:00"/>
    <s v="■未使用 MICHAEL KORS マイケルコース 36H9LBLY9V 34MM CTFR DRESS BELT リバーシブル ブラック×シルバー メンズ サイズNS■□003210"/>
    <s v="済"/>
    <x v="3"/>
    <n v="2800"/>
    <n v="3"/>
    <n v="2"/>
    <n v="5250"/>
    <m/>
    <m/>
    <m/>
    <m/>
    <m/>
    <m/>
    <m/>
    <n v="5775"/>
    <n v="750"/>
    <d v="2021-04-21T00:00:00"/>
    <d v="2021-03-24T00:00:00"/>
    <s v="簡単決済"/>
    <s v="小野澤正浩"/>
    <n v="6525"/>
    <s v="2021/2"/>
    <s v="2021/3"/>
    <n v="48"/>
    <x v="3"/>
    <m/>
    <m/>
  </r>
  <r>
    <d v="2021-02-04T00:00:00"/>
    <s v="■PS4  CUH-2200A  500GB  箱なし  中古■□003369"/>
    <s v="店売り"/>
    <x v="2"/>
    <n v="12000"/>
    <n v="2"/>
    <n v="3"/>
    <n v="17000"/>
    <m/>
    <m/>
    <m/>
    <m/>
    <m/>
    <m/>
    <m/>
    <m/>
    <m/>
    <m/>
    <m/>
    <m/>
    <m/>
    <n v="0"/>
    <s v="2021/2"/>
    <s v=""/>
    <s v=""/>
    <x v="0"/>
    <m/>
    <m/>
  </r>
  <r>
    <d v="2021-02-04T00:00:00"/>
    <s v="■SONY  BCLラジオ  ICF-SW1S  中古■□003403"/>
    <s v="済"/>
    <x v="1"/>
    <n v="6600"/>
    <n v="2"/>
    <n v="3"/>
    <n v="14000"/>
    <m/>
    <m/>
    <m/>
    <m/>
    <m/>
    <m/>
    <m/>
    <n v="16500"/>
    <n v="1050"/>
    <d v="2021-03-23T00:00:00"/>
    <d v="2021-02-08T00:00:00"/>
    <s v="簡単決済"/>
    <s v="吉原三千雄"/>
    <n v="17550"/>
    <s v="2021/2"/>
    <s v="2021/2"/>
    <n v="4"/>
    <x v="4"/>
    <m/>
    <m/>
  </r>
  <r>
    <d v="2021-02-04T00:00:00"/>
    <s v="■SONY ミラーレス一眼 α NEX-5 / レンズ SEL1855 / 充電器付き 中古■□003339"/>
    <s v="店売り"/>
    <x v="9"/>
    <n v="4500"/>
    <n v="2"/>
    <n v="3"/>
    <n v="8900"/>
    <m/>
    <m/>
    <m/>
    <m/>
    <m/>
    <m/>
    <m/>
    <m/>
    <m/>
    <m/>
    <m/>
    <m/>
    <m/>
    <n v="0"/>
    <s v="2021/2"/>
    <s v=""/>
    <s v=""/>
    <x v="0"/>
    <m/>
    <m/>
  </r>
  <r>
    <d v="2021-02-04T00:00:00"/>
    <s v="■アンティーク調  ワインラック  木製  ワイン樽風  中古■□003435"/>
    <s v="済"/>
    <x v="7"/>
    <m/>
    <n v="2"/>
    <n v="3"/>
    <n v="8000"/>
    <m/>
    <m/>
    <m/>
    <m/>
    <m/>
    <m/>
    <m/>
    <n v="8800"/>
    <n v="2000"/>
    <d v="2021-04-21T00:00:00"/>
    <d v="2021-03-04T00:00:00"/>
    <s v="簡単決済"/>
    <s v="羅裕隆"/>
    <n v="10800"/>
    <s v="2021/2"/>
    <s v="2021/3"/>
    <n v="28"/>
    <x v="6"/>
    <m/>
    <m/>
  </r>
  <r>
    <d v="2021-02-06T00:00:00"/>
    <s v="■マルシン　WINCHESTER　M1892　ウィンチェスター　ガスガン　シルバー　対象年令18歳以上　中古■□003417"/>
    <s v="済"/>
    <x v="2"/>
    <n v="8800"/>
    <n v="3"/>
    <n v="3"/>
    <n v="19000"/>
    <m/>
    <m/>
    <m/>
    <m/>
    <m/>
    <m/>
    <m/>
    <n v="20900"/>
    <n v="1500"/>
    <d v="2021-03-23T00:00:00"/>
    <d v="2021-02-10T00:00:00"/>
    <s v="簡単決済"/>
    <s v="早川侑希"/>
    <n v="22400"/>
    <s v="2021/2"/>
    <s v="2021/2"/>
    <n v="4"/>
    <x v="3"/>
    <m/>
    <m/>
  </r>
  <r>
    <d v="2021-02-06T00:00:00"/>
    <s v="■ハクラ精機　1枚切りパンスライサー　A-70　業務用　中古■□003273"/>
    <s v="済"/>
    <x v="5"/>
    <n v="2500"/>
    <n v="3"/>
    <n v="3"/>
    <n v="30000"/>
    <m/>
    <m/>
    <m/>
    <m/>
    <m/>
    <m/>
    <m/>
    <n v="33000"/>
    <n v="4000"/>
    <d v="2021-04-21T00:00:00"/>
    <d v="2021-04-02T00:00:00"/>
    <s v="簡単決済"/>
    <s v="具志堅由香利"/>
    <n v="37000"/>
    <s v="2021/2"/>
    <s v="2021/4"/>
    <n v="55"/>
    <x v="5"/>
    <m/>
    <m/>
  </r>
  <r>
    <d v="2021-02-06T00:00:00"/>
    <s v="■美品　siroca　ホームベーカリー　シロカ　SHB-212　全自動　パン焼き機■□003385"/>
    <s v="店売り"/>
    <x v="1"/>
    <m/>
    <n v="3"/>
    <n v="3"/>
    <n v="6000"/>
    <m/>
    <m/>
    <m/>
    <m/>
    <m/>
    <m/>
    <m/>
    <m/>
    <m/>
    <m/>
    <m/>
    <m/>
    <m/>
    <n v="0"/>
    <s v="2021/2"/>
    <s v=""/>
    <s v=""/>
    <x v="0"/>
    <m/>
    <m/>
  </r>
  <r>
    <d v="2021-02-06T00:00:00"/>
    <s v="■栄和 スポット溶接機 TNK-Ⅲ スポット溶接用ガン 現状品■□003436"/>
    <s v="済"/>
    <x v="0"/>
    <n v="1000"/>
    <n v="2"/>
    <n v="3"/>
    <n v="4700"/>
    <m/>
    <m/>
    <m/>
    <m/>
    <m/>
    <m/>
    <m/>
    <n v="5170"/>
    <n v="1500"/>
    <d v="2021-03-23T00:00:00"/>
    <d v="2021-02-11T00:00:00"/>
    <s v="簡単決済"/>
    <s v="仙田直樹"/>
    <n v="6670"/>
    <s v="2021/2"/>
    <s v="2021/2"/>
    <n v="5"/>
    <x v="6"/>
    <m/>
    <m/>
  </r>
  <r>
    <d v="2021-02-06T00:00:00"/>
    <s v="■BOSS エフェクター Metal Zone MT-2 中古美品■□003219"/>
    <s v="済"/>
    <x v="8"/>
    <n v="2750"/>
    <n v="2"/>
    <n v="3"/>
    <n v="5000"/>
    <m/>
    <m/>
    <m/>
    <m/>
    <m/>
    <m/>
    <m/>
    <n v="5500"/>
    <n v="750"/>
    <d v="2021-06-23T00:00:00"/>
    <d v="2021-05-10T00:00:00"/>
    <s v="簡単決済"/>
    <s v="橋野透"/>
    <n v="6250"/>
    <s v="2021/2"/>
    <s v="2021/5"/>
    <n v="93"/>
    <x v="4"/>
    <m/>
    <m/>
  </r>
  <r>
    <d v="2021-02-06T00:00:00"/>
    <s v="■ジャンク 栄和製作所 スポット溶接機 スポットエイト TNK-4500D 単相200V■□003349"/>
    <s v="済"/>
    <x v="0"/>
    <n v="7000"/>
    <n v="2"/>
    <n v="3"/>
    <n v="19500"/>
    <m/>
    <m/>
    <m/>
    <m/>
    <m/>
    <m/>
    <m/>
    <n v="21450"/>
    <n v="1500"/>
    <d v="2021-03-23T00:00:00"/>
    <d v="2021-02-19T00:00:00"/>
    <s v="簡単決済"/>
    <s v="行方宏光"/>
    <n v="22950"/>
    <s v="2021/2"/>
    <s v="2021/2"/>
    <n v="13"/>
    <x v="5"/>
    <m/>
    <m/>
  </r>
  <r>
    <d v="2021-02-06T00:00:00"/>
    <s v="■日本ペイント nax アジャスター デジコン マークⅢ アラーム付き 中古■□003430"/>
    <s v="済"/>
    <x v="14"/>
    <m/>
    <n v="2"/>
    <n v="3"/>
    <n v="30000"/>
    <m/>
    <m/>
    <m/>
    <m/>
    <m/>
    <m/>
    <m/>
    <n v="33000"/>
    <n v="2000"/>
    <d v="2021-03-23T00:00:00"/>
    <d v="2021-02-12T00:00:00"/>
    <s v="簡単決済"/>
    <s v="栗原克弥"/>
    <n v="35000"/>
    <s v="2021/2"/>
    <s v="2021/2"/>
    <n v="6"/>
    <x v="5"/>
    <m/>
    <m/>
  </r>
  <r>
    <d v="2021-02-06T00:00:00"/>
    <s v="■テーラーメイド BURNER #5～#9、P、A、S アイアン8本セット / Paradisoバッグ付き 中古■□S003370"/>
    <m/>
    <x v="6"/>
    <n v="8800"/>
    <n v="2"/>
    <n v="3"/>
    <n v="175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 電気丸ノコ ブレーキ付 W-190D リョービ 中古■□003376"/>
    <s v="店売り"/>
    <x v="0"/>
    <n v="500"/>
    <n v="2"/>
    <n v="3"/>
    <n v="2000"/>
    <m/>
    <m/>
    <m/>
    <m/>
    <m/>
    <m/>
    <m/>
    <m/>
    <m/>
    <m/>
    <m/>
    <m/>
    <m/>
    <n v="0"/>
    <s v="2021/2"/>
    <s v=""/>
    <s v=""/>
    <x v="0"/>
    <m/>
    <m/>
  </r>
  <r>
    <d v="2021-02-06T00:00:00"/>
    <s v="■RYOBI　リョービ　高速カッター　切断機　C-307A　中古■□003345"/>
    <s v="店売り"/>
    <x v="0"/>
    <n v="500"/>
    <n v="3"/>
    <n v="2"/>
    <n v="8000"/>
    <m/>
    <m/>
    <m/>
    <m/>
    <m/>
    <m/>
    <m/>
    <m/>
    <m/>
    <m/>
    <m/>
    <m/>
    <m/>
    <n v="0"/>
    <s v="2021/2"/>
    <s v=""/>
    <s v=""/>
    <x v="0"/>
    <m/>
    <m/>
  </r>
  <r>
    <d v="2021-02-06T00:00:00"/>
    <s v="■現状品 YASHIMA ヤシマ スポット溶接機用 エクステンション Uアーム YAU-24-3 ID：610mm 中古■□003346"/>
    <m/>
    <x v="0"/>
    <n v="1000"/>
    <n v="3"/>
    <n v="2"/>
    <n v="9980"/>
    <m/>
    <m/>
    <m/>
    <m/>
    <m/>
    <m/>
    <m/>
    <m/>
    <m/>
    <m/>
    <m/>
    <m/>
    <m/>
    <n v="0"/>
    <s v="2021/2"/>
    <s v=""/>
    <s v=""/>
    <x v="0"/>
    <m/>
    <m/>
  </r>
  <r>
    <d v="2021-02-06T00:00:00"/>
    <s v="■ジャンク　東洋変圧器　ハンディトランサー　HB-30A　中古■□003380"/>
    <s v="済"/>
    <x v="0"/>
    <m/>
    <n v="3"/>
    <n v="2"/>
    <n v="5000"/>
    <m/>
    <m/>
    <m/>
    <m/>
    <m/>
    <m/>
    <m/>
    <n v="5500"/>
    <n v="1050"/>
    <d v="2021-03-23T00:00:00"/>
    <d v="2021-02-16T00:00:00"/>
    <s v="簡単決済"/>
    <s v="高橋典男"/>
    <n v="6550"/>
    <s v="2021/2"/>
    <s v="2021/2"/>
    <n v="10"/>
    <x v="2"/>
    <m/>
    <m/>
  </r>
  <r>
    <d v="2021-02-06T00:00:00"/>
    <s v="■未使用　Google　Nest　Hub　スマートディスプレイ　アクア■□003266_x000a_"/>
    <s v="済"/>
    <x v="9"/>
    <n v="3300"/>
    <n v="3"/>
    <n v="2"/>
    <n v="6180"/>
    <m/>
    <m/>
    <m/>
    <m/>
    <m/>
    <m/>
    <m/>
    <n v="6798"/>
    <n v="750"/>
    <d v="2021-03-23T00:00:00"/>
    <d v="2021-02-19T00:00:00"/>
    <s v="簡単決済"/>
    <s v="岡本孝之"/>
    <n v="7548"/>
    <s v="2021/2"/>
    <s v="2021/2"/>
    <n v="13"/>
    <x v="5"/>
    <m/>
    <m/>
  </r>
  <r>
    <d v="2021-02-07T00:00:00"/>
    <s v="■未使用 吉祥 松竹梅香炉 高岡銅器 瑞雲■□003406"/>
    <s v="済"/>
    <x v="12"/>
    <n v="500"/>
    <n v="2"/>
    <n v="3"/>
    <n v="7500"/>
    <m/>
    <m/>
    <m/>
    <m/>
    <m/>
    <m/>
    <m/>
    <n v="8470"/>
    <n v="1050"/>
    <d v="2021-04-21T00:00:00"/>
    <d v="2021-03-26T00:00:00"/>
    <s v="簡単決済"/>
    <s v="齋藤浩明"/>
    <n v="9520"/>
    <s v="2021/2"/>
    <s v="2021/3"/>
    <n v="47"/>
    <x v="5"/>
    <m/>
    <m/>
  </r>
  <r>
    <d v="2021-02-07T00:00:00"/>
    <s v="■未使用 NIKE 29.0cm ZOOM 2K AO0269-002 スニーカー 箱なし■□003395→004224"/>
    <s v="済"/>
    <x v="11"/>
    <n v="1650"/>
    <n v="2"/>
    <n v="3"/>
    <n v="4000"/>
    <m/>
    <m/>
    <m/>
    <m/>
    <m/>
    <m/>
    <m/>
    <n v="4400"/>
    <n v="1300"/>
    <d v="2021-08-23T00:00:00"/>
    <d v="2021-07-05T00:00:00"/>
    <s v="簡単決済"/>
    <s v="上加世田卓也"/>
    <n v="5700"/>
    <s v="2021/2"/>
    <s v="2021/7"/>
    <n v="148"/>
    <x v="4"/>
    <m/>
    <m/>
  </r>
  <r>
    <d v="2021-02-07T00:00:00"/>
    <s v="■東京マルイ U.S.M9 ピストル ガスブローバック 中古■□003321"/>
    <s v="店売り"/>
    <x v="2"/>
    <n v="2300"/>
    <n v="2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07T00:00:00"/>
    <s v="■DAIWA ミニ銀閣5 G-077 ヘラブナ釣り台 ダイワ / snow peak / CARP 中古■□003329"/>
    <s v="済"/>
    <x v="6"/>
    <n v="2000"/>
    <n v="2"/>
    <n v="3"/>
    <n v="6800"/>
    <m/>
    <m/>
    <m/>
    <m/>
    <m/>
    <m/>
    <m/>
    <n v="7480"/>
    <n v="1300"/>
    <d v="2021-03-23T00:00:00"/>
    <d v="2021-02-14T00:00:00"/>
    <s v="簡単決済"/>
    <s v="大阪ばいい"/>
    <n v="8780"/>
    <s v="2021/2"/>
    <s v="2021/2"/>
    <n v="7"/>
    <x v="1"/>
    <m/>
    <m/>
  </r>
  <r>
    <d v="2021-02-07T00:00:00"/>
    <s v="■未使用　IWACHU　岩鋳　ごはん鍋　3合炊　南部鉄器　IH電磁調理器使用可　■□003279"/>
    <m/>
    <x v="7"/>
    <n v="1500"/>
    <n v="3"/>
    <n v="2"/>
    <n v="6580"/>
    <m/>
    <m/>
    <m/>
    <m/>
    <m/>
    <m/>
    <m/>
    <m/>
    <m/>
    <m/>
    <m/>
    <m/>
    <m/>
    <n v="0"/>
    <s v="2021/2"/>
    <s v=""/>
    <s v=""/>
    <x v="0"/>
    <m/>
    <m/>
  </r>
  <r>
    <d v="2021-02-07T00:00:00"/>
    <s v="■未使用 TOSHIBA 東芝 CD ラジオ TY-C250 ホワイト■□003409_x000a_"/>
    <s v="済"/>
    <x v="1"/>
    <n v="1300"/>
    <n v="3"/>
    <n v="2"/>
    <n v="3580"/>
    <m/>
    <m/>
    <m/>
    <m/>
    <m/>
    <m/>
    <m/>
    <n v="3938"/>
    <n v="1050"/>
    <d v="2021-04-21T00:00:00"/>
    <d v="2021-03-18T00:00:00"/>
    <s v="簡単決済"/>
    <s v="今村常之"/>
    <n v="4988"/>
    <s v="2021/2"/>
    <s v="2021/3"/>
    <n v="39"/>
    <x v="6"/>
    <m/>
    <m/>
  </r>
  <r>
    <d v="2021-02-07T00:00:00"/>
    <s v="■出刃包丁　登録商標　源昭忠　大ぶり　全長：約42cm　刃渡り：約24.3cm　中古■□003206"/>
    <s v="済"/>
    <x v="7"/>
    <n v="1100"/>
    <n v="3"/>
    <n v="2"/>
    <n v="10000"/>
    <m/>
    <m/>
    <m/>
    <m/>
    <m/>
    <m/>
    <m/>
    <n v="12100"/>
    <n v="1050"/>
    <d v="2021-03-23T00:00:00"/>
    <d v="2021-02-12T00:00:00"/>
    <s v="簡単決済"/>
    <s v="望月明一"/>
    <n v="13150"/>
    <s v="2021/2"/>
    <s v="2021/2"/>
    <n v="5"/>
    <x v="5"/>
    <m/>
    <m/>
  </r>
  <r>
    <d v="2021-02-07T00:00:00"/>
    <s v="■GLESTAIN　グレステン　カステラ　ケーキ　スライサー　336WC　中古■□003348"/>
    <m/>
    <x v="5"/>
    <n v="1000"/>
    <n v="3"/>
    <n v="2"/>
    <n v="8900"/>
    <m/>
    <m/>
    <m/>
    <m/>
    <m/>
    <m/>
    <m/>
    <m/>
    <m/>
    <m/>
    <m/>
    <m/>
    <m/>
    <n v="0"/>
    <s v="2021/2"/>
    <s v=""/>
    <s v=""/>
    <x v="0"/>
    <m/>
    <m/>
  </r>
  <r>
    <d v="2021-02-07T00:00:00"/>
    <s v="■引取り限定 OREC オーレック 自走式雑草草刈機 オートモアー AM63B 美品■□003378"/>
    <m/>
    <x v="0"/>
    <n v="160000"/>
    <n v="3"/>
    <n v="2"/>
    <n v="2245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スノーボード 155cm ビンディング付き Mサイズ K2 BRIGATE 12-13 ブリゲート ケーツー 中古■□S003437"/>
    <s v="済"/>
    <x v="6"/>
    <n v="2500"/>
    <n v="3"/>
    <n v="3"/>
    <n v="9000"/>
    <m/>
    <m/>
    <m/>
    <m/>
    <m/>
    <m/>
    <m/>
    <n v="9900"/>
    <n v="1606"/>
    <d v="2021-03-23T00:00:00"/>
    <d v="2021-02-14T00:00:00"/>
    <s v="簡単決済"/>
    <s v="久保翔汰"/>
    <n v="11506"/>
    <s v="2021/2"/>
    <s v="2021/2"/>
    <n v="7"/>
    <x v="1"/>
    <m/>
    <m/>
  </r>
  <r>
    <d v="2021-02-07T00:00:00"/>
    <s v="■ジャンク トラッキングゲージ ブラックホーク モデル97309 SELF CENTERING FRAME GAUGE 詳細不明■□003428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14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7T00:00:00"/>
    <s v="■ジャンク トラッキングゲージ ブラックホーク モデル97309 SELF CENTERING FRAME GAUGE 詳細不明■□003364"/>
    <s v="済"/>
    <x v="0"/>
    <n v="0"/>
    <n v="3"/>
    <n v="3"/>
    <n v="10000"/>
    <m/>
    <m/>
    <m/>
    <m/>
    <m/>
    <m/>
    <m/>
    <n v="11000"/>
    <n v="1500"/>
    <d v="2021-08-23T00:00:00"/>
    <d v="2021-07-05T00:00:00"/>
    <s v="簡単決済"/>
    <s v="佐藤三樹夫"/>
    <n v="12500"/>
    <s v="2021/2"/>
    <s v="2021/7"/>
    <n v="148"/>
    <x v="4"/>
    <m/>
    <m/>
  </r>
  <r>
    <d v="2021-02-07T00:00:00"/>
    <s v="■ジャンク トラッキングゲージ ブラックホーク モデル97309 SELF CENTERING FRAME GAUGE 詳細不明■□003421"/>
    <m/>
    <x v="0"/>
    <n v="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8T00:00:00"/>
    <s v="■K2 AMP CHRAGER 167cm ビンディング付き 中古■□S003423"/>
    <s v="店売り"/>
    <x v="6"/>
    <n v="25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09T00:00:00"/>
    <s v="■SupremexChampion コラボ　ジャケット　ネイビー　シュプリーム×チャンピオン　中古■□003336"/>
    <m/>
    <x v="11"/>
    <n v="12000"/>
    <n v="3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09T00:00:00"/>
    <s v="■GUCCI　グッチ　GGプラス　117551　ハンドバッグ　PVC　ブラウン×青　中古■□003400"/>
    <s v="店売り"/>
    <x v="3"/>
    <n v="2500"/>
    <n v="3"/>
    <n v="2"/>
    <n v="10800"/>
    <m/>
    <m/>
    <m/>
    <m/>
    <m/>
    <m/>
    <m/>
    <m/>
    <m/>
    <m/>
    <m/>
    <m/>
    <m/>
    <n v="0"/>
    <s v="2021/2"/>
    <s v=""/>
    <s v=""/>
    <x v="0"/>
    <m/>
    <m/>
  </r>
  <r>
    <d v="2021-02-09T00:00:00"/>
    <s v="■第11回　札幌オリンピック　冬季大会　記念メダル　銀メダル　北村西望　デザイン　重量104g　中古■□003414"/>
    <s v="済"/>
    <x v="12"/>
    <n v="2080"/>
    <n v="3"/>
    <n v="2"/>
    <n v="9500"/>
    <m/>
    <m/>
    <m/>
    <m/>
    <m/>
    <m/>
    <m/>
    <n v="10450"/>
    <n v="750"/>
    <d v="2021-03-23T00:00:00"/>
    <d v="2021-02-13T00:00:00"/>
    <s v="簡単決済"/>
    <s v="堀江篤"/>
    <n v="11200"/>
    <s v="2021/2"/>
    <s v="2021/2"/>
    <n v="4"/>
    <x v="7"/>
    <m/>
    <m/>
  </r>
  <r>
    <d v="2021-02-09T00:00:00"/>
    <s v="■SHIMANO　シマノ　ソアレ　エクスチューン　S706UL-T　メバリングロッド　中古■□003381"/>
    <s v="済"/>
    <x v="6"/>
    <n v="20000"/>
    <n v="3"/>
    <n v="2"/>
    <n v="26900"/>
    <m/>
    <m/>
    <m/>
    <m/>
    <m/>
    <m/>
    <m/>
    <n v="29590"/>
    <n v="2000"/>
    <d v="2021-04-21T00:00:00"/>
    <d v="2021-03-08T00:00:00"/>
    <s v="簡単決済"/>
    <s v="松本賢"/>
    <n v="31590"/>
    <s v="2021/2"/>
    <s v="2021/3"/>
    <n v="27"/>
    <x v="4"/>
    <m/>
    <m/>
  </r>
  <r>
    <d v="2021-02-09T00:00:00"/>
    <s v="■現状品　日動工業　急速充電　スーパーブースター　12V～24V　NB-150型　中古■□003342"/>
    <s v="済"/>
    <x v="0"/>
    <n v="3000"/>
    <n v="3"/>
    <n v="2"/>
    <n v="6800"/>
    <m/>
    <m/>
    <m/>
    <m/>
    <m/>
    <m/>
    <m/>
    <n v="7480"/>
    <n v="1300"/>
    <d v="2021-03-23T00:00:00"/>
    <d v="2021-02-12T00:00:00"/>
    <s v="簡単決済"/>
    <s v="近孝久"/>
    <n v="8780"/>
    <s v="2021/2"/>
    <s v="2021/2"/>
    <n v="3"/>
    <x v="5"/>
    <m/>
    <m/>
  </r>
  <r>
    <d v="2021-02-09T00:00:00"/>
    <s v="■未使用　RAYCOP　レイコップ　光クリーン　ふとん専用ダニクリーナー　BK-200JP　2012年式　白■□003425_x000a_"/>
    <m/>
    <x v="1"/>
    <n v="1650"/>
    <n v="3"/>
    <n v="2"/>
    <n v="4500"/>
    <m/>
    <m/>
    <m/>
    <m/>
    <m/>
    <m/>
    <m/>
    <m/>
    <m/>
    <m/>
    <m/>
    <m/>
    <m/>
    <n v="0"/>
    <s v="2021/2"/>
    <s v=""/>
    <s v=""/>
    <x v="0"/>
    <m/>
    <m/>
  </r>
  <r>
    <d v="2021-02-09T00:00:00"/>
    <s v="■マキタ　充電式ペンインパクトドライバ　正逆転両用　モデル　TD021D　中古■□003401"/>
    <s v="済"/>
    <x v="0"/>
    <n v="1500"/>
    <n v="3"/>
    <n v="2"/>
    <n v="3980"/>
    <m/>
    <m/>
    <m/>
    <m/>
    <m/>
    <m/>
    <m/>
    <n v="4378"/>
    <n v="750"/>
    <d v="2021-03-23T00:00:00"/>
    <d v="2021-02-18T00:00:00"/>
    <s v="簡単決済"/>
    <s v="下村尚弘"/>
    <n v="5128"/>
    <s v="2021/2"/>
    <s v="2021/2"/>
    <n v="9"/>
    <x v="6"/>
    <m/>
    <m/>
  </r>
  <r>
    <d v="2021-02-10T00:00:00"/>
    <s v="■mizuno　ミズノ　マグナインパクト　1CJFR104　84cm　一般軟式野球用　バット　中古■□003347"/>
    <s v="済"/>
    <x v="6"/>
    <n v="3000"/>
    <n v="3"/>
    <n v="2"/>
    <n v="14500"/>
    <m/>
    <m/>
    <m/>
    <m/>
    <m/>
    <m/>
    <m/>
    <n v="15950"/>
    <n v="1500"/>
    <d v="2021-03-23T00:00:00"/>
    <d v="2021-02-18T00:00:00"/>
    <s v="簡単決済"/>
    <s v="古野洋平"/>
    <n v="17450"/>
    <s v="2021/2"/>
    <s v="2021/2"/>
    <n v="8"/>
    <x v="6"/>
    <m/>
    <m/>
  </r>
  <r>
    <d v="2021-02-10T00:00:00"/>
    <s v="店売り■東京マルイ　エアーショットガン　スパス12　SPAS　ショットシェル×6本　BBローダー×1個　付き　対象年令18歳以上　中古■□003352"/>
    <s v="店売り"/>
    <x v="2"/>
    <n v="275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0T00:00:00"/>
    <s v="■日立工機　HITACHI　KOKI 13mm コードレス振動ドライバドリル DV14DBSL　14.4V　本体のみ　中古■□003343"/>
    <s v="済"/>
    <x v="0"/>
    <m/>
    <n v="3"/>
    <n v="2"/>
    <n v="6650"/>
    <m/>
    <m/>
    <m/>
    <m/>
    <m/>
    <m/>
    <m/>
    <n v="7315"/>
    <n v="0"/>
    <d v="2021-03-23T00:00:00"/>
    <d v="2021-02-14T00:00:00"/>
    <s v="簡単決済"/>
    <s v="渕上正樹"/>
    <n v="7315"/>
    <s v="2021/2"/>
    <s v="2021/2"/>
    <n v="4"/>
    <x v="1"/>
    <m/>
    <m/>
  </r>
  <r>
    <d v="2021-02-10T00:00:00"/>
    <s v="■日立 14.4V-18V リチウムイオン専用充電器(UC 18YSL2) バッテリ(BSL 1850：DC18V 5.0Ah/BSL 1860：18V 6.0Ah)ケース付き 中古■□003411"/>
    <m/>
    <x v="0"/>
    <m/>
    <n v="3"/>
    <n v="2"/>
    <n v="11600"/>
    <m/>
    <m/>
    <m/>
    <m/>
    <m/>
    <m/>
    <m/>
    <m/>
    <m/>
    <m/>
    <m/>
    <m/>
    <m/>
    <n v="0"/>
    <s v="2021/2"/>
    <s v=""/>
    <s v=""/>
    <x v="0"/>
    <m/>
    <m/>
  </r>
  <r>
    <d v="2021-02-10T00:00:00"/>
    <s v="■TOSHIBA　東芝クリーナー　VC-SG620(N)　サクロン式掃除機　ピンクゴールド　2017年製　中古■□003440"/>
    <s v="済"/>
    <x v="1"/>
    <n v="2750"/>
    <n v="3"/>
    <n v="2"/>
    <n v="6000"/>
    <m/>
    <m/>
    <m/>
    <m/>
    <m/>
    <m/>
    <m/>
    <n v="6600"/>
    <n v="1500"/>
    <d v="2021-03-23T00:00:00"/>
    <d v="2021-02-25T00:00:00"/>
    <s v="簡単決済"/>
    <s v="上田俊之"/>
    <n v="8100"/>
    <s v="2021/2"/>
    <s v="2021/2"/>
    <n v="15"/>
    <x v="6"/>
    <m/>
    <m/>
  </r>
  <r>
    <d v="2021-02-10T00:00:00"/>
    <s v="■トミカ　国産　No．56　コンドル　ブルドーザ　キャリア　S=1/104　中古■□003334"/>
    <s v="済"/>
    <x v="2"/>
    <m/>
    <n v="3"/>
    <n v="2"/>
    <n v="5500"/>
    <m/>
    <m/>
    <m/>
    <m/>
    <m/>
    <m/>
    <m/>
    <n v="6050"/>
    <n v="750"/>
    <d v="2021-03-23T00:00:00"/>
    <d v="2021-02-18T00:00:00"/>
    <s v="簡単決済"/>
    <s v="常政弘樹"/>
    <n v="6800"/>
    <s v="2021/2"/>
    <s v="2021/2"/>
    <n v="8"/>
    <x v="6"/>
    <m/>
    <m/>
  </r>
  <r>
    <d v="2021-02-10T00:00:00"/>
    <s v="■未使用保管品  ジョジョの奇妙な冒険  テレホンカード  第3巻・第4巻  簡易書留■□003357"/>
    <s v="済"/>
    <x v="10"/>
    <m/>
    <n v="2"/>
    <n v="3"/>
    <n v="6000"/>
    <m/>
    <m/>
    <m/>
    <m/>
    <m/>
    <m/>
    <m/>
    <n v="8250"/>
    <n v="404"/>
    <d v="2021-03-23T00:00:00"/>
    <d v="2021-02-15T00:00:00"/>
    <s v="簡単決済"/>
    <s v="佐藤寧大"/>
    <n v="8654"/>
    <s v="2021/2"/>
    <s v="2021/2"/>
    <n v="5"/>
    <x v="4"/>
    <m/>
    <m/>
  </r>
  <r>
    <d v="2021-02-10T00:00:00"/>
    <s v="■SONY ブルーレイディスク/DVDプレーヤー 2017年製 BDP-S6700 中古■□003322"/>
    <s v="済"/>
    <x v="1"/>
    <n v="3500"/>
    <n v="2"/>
    <n v="3"/>
    <n v="9800"/>
    <m/>
    <m/>
    <m/>
    <m/>
    <m/>
    <m/>
    <m/>
    <n v="10780"/>
    <n v="1050"/>
    <d v="2021-03-23T00:00:00"/>
    <d v="2021-02-18T00:00:00"/>
    <s v="簡単決済"/>
    <s v="山根敬三"/>
    <n v="11830"/>
    <s v="2021/2"/>
    <s v="2021/2"/>
    <n v="8"/>
    <x v="6"/>
    <m/>
    <m/>
  </r>
  <r>
    <d v="2021-02-10T00:00:00"/>
    <s v="■メトロ 一人用こたつ MPQ-102B コルチェヒーター 2019年製 中古■□003361"/>
    <m/>
    <x v="1"/>
    <n v="1500"/>
    <n v="2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10T00:00:00"/>
    <s v="■S.H.Figuarts 仮面ライダー龍騎＆ドラグレッダー 付属品欠品あり 中古■□003326"/>
    <s v="済"/>
    <x v="2"/>
    <n v="2750"/>
    <n v="2"/>
    <n v="3"/>
    <n v="7000"/>
    <m/>
    <m/>
    <m/>
    <m/>
    <m/>
    <m/>
    <m/>
    <n v="6380"/>
    <n v="1050"/>
    <d v="2021-07-19T00:00:00"/>
    <d v="2021-06-10T00:00:00"/>
    <s v="簡単決済"/>
    <s v="リュウショウ"/>
    <n v="7430"/>
    <s v="2021/2"/>
    <s v="2021/6"/>
    <n v="120"/>
    <x v="6"/>
    <m/>
    <m/>
  </r>
  <r>
    <d v="2021-02-11T00:00:00"/>
    <s v="■オガサカ スキー板 160cm unity F-02 ビンディング付き 中古■□S003366"/>
    <s v="済"/>
    <x v="6"/>
    <n v="250"/>
    <n v="3"/>
    <n v="3"/>
    <n v="9000"/>
    <m/>
    <m/>
    <m/>
    <m/>
    <m/>
    <m/>
    <m/>
    <n v="9900"/>
    <n v="1610"/>
    <d v="2021-06-23T00:00:00"/>
    <d v="2021-05-24T00:00:00"/>
    <s v="簡単決済"/>
    <s v="大原加奈子"/>
    <n v="11510"/>
    <s v="2021/2"/>
    <s v="2021/5"/>
    <n v="102"/>
    <x v="4"/>
    <m/>
    <m/>
  </r>
  <r>
    <d v="2021-02-11T00:00:00"/>
    <s v="■未使用品　子供用ふとん7点セット　保育園　お昼寝　お出掛け　キルティング　キャリーバッグ付き■□003218"/>
    <s v="済"/>
    <x v="7"/>
    <m/>
    <n v="3"/>
    <n v="3"/>
    <n v="3500"/>
    <m/>
    <m/>
    <m/>
    <m/>
    <m/>
    <m/>
    <m/>
    <n v="3850"/>
    <n v="1500"/>
    <d v="2021-04-21T00:00:00"/>
    <d v="2021-04-01T00:00:00"/>
    <s v="簡単決済"/>
    <s v="浅野正美"/>
    <n v="5350"/>
    <s v="2021/2"/>
    <s v="2021/4"/>
    <n v="49"/>
    <x v="6"/>
    <m/>
    <m/>
  </r>
  <r>
    <d v="2021-02-11T00:00:00"/>
    <s v="■引取歓迎 囲炉裏テーブル ダイニングセット5点 無垢材 古民具 中古■□K003422"/>
    <s v="済"/>
    <x v="4"/>
    <n v="30000"/>
    <n v="2"/>
    <n v="3"/>
    <n v="80000"/>
    <m/>
    <m/>
    <m/>
    <m/>
    <m/>
    <m/>
    <m/>
    <n v="88000"/>
    <n v="0"/>
    <d v="2021-03-23T00:00:00"/>
    <d v="2021-02-23T00:00:00"/>
    <s v="簡単決済"/>
    <s v="KAWA TEC合同会社"/>
    <n v="88000"/>
    <s v="2021/2"/>
    <s v="2021/2"/>
    <n v="12"/>
    <x v="2"/>
    <m/>
    <m/>
  </r>
  <r>
    <d v="2021-02-11T00:00:00"/>
    <s v="■引取限定 ニトリ 6段チェスト ナチュナル MIRRIA-80HC 長野県伊那市 中古■□003433"/>
    <s v="店売り"/>
    <x v="4"/>
    <n v="3000"/>
    <n v="2"/>
    <n v="3"/>
    <n v="15800"/>
    <m/>
    <m/>
    <m/>
    <m/>
    <m/>
    <m/>
    <m/>
    <m/>
    <m/>
    <m/>
    <m/>
    <m/>
    <m/>
    <n v="0"/>
    <s v="2021/2"/>
    <s v=""/>
    <s v=""/>
    <x v="0"/>
    <m/>
    <m/>
  </r>
  <r>
    <d v="2021-02-11T00:00:00"/>
    <s v="■Coleman フォールディングテーブル/120 折り畳みテーブル 170A5908 コールマン 中古■□003363"/>
    <s v="済"/>
    <x v="6"/>
    <n v="1100"/>
    <n v="2"/>
    <n v="3"/>
    <n v="4000"/>
    <m/>
    <m/>
    <m/>
    <m/>
    <m/>
    <m/>
    <m/>
    <n v="4400"/>
    <n v="1500"/>
    <d v="2021-06-23T00:00:00"/>
    <d v="2021-05-01T00:00:00"/>
    <s v="簡単決済"/>
    <s v="串田和博"/>
    <n v="5900"/>
    <s v="2021/2"/>
    <s v="2021/5"/>
    <n v="79"/>
    <x v="7"/>
    <m/>
    <m/>
  </r>
  <r>
    <d v="2021-02-12T00:00:00"/>
    <s v="■未使用　ICHNEN　TASCO　イチネン　タスコ　高精度　トルクレンチ　1/2　TA771L　校正証明書付■□003404_x000a_"/>
    <m/>
    <x v="0"/>
    <n v="23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12T00:00:00"/>
    <s v="■LOUIS　VUITTON　ルイヴィトン　モノグラム　ポルトモネ・ビエトレゾール　ファスナー付き二つ折り財布　M61730　中古■□003330"/>
    <s v="店売り"/>
    <x v="3"/>
    <n v="8000"/>
    <n v="3"/>
    <n v="2"/>
    <n v="18000"/>
    <m/>
    <m/>
    <m/>
    <m/>
    <m/>
    <m/>
    <m/>
    <m/>
    <m/>
    <m/>
    <m/>
    <m/>
    <m/>
    <n v="0"/>
    <s v="2021/2"/>
    <s v=""/>
    <s v=""/>
    <x v="0"/>
    <m/>
    <m/>
  </r>
  <r>
    <d v="2021-02-12T00:00:00"/>
    <s v="■未使用　TOSHIBA　東芝　一般換気扇　VFH-25UF　交換式フィルター■□003362"/>
    <m/>
    <x v="1"/>
    <n v="8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12T00:00:00"/>
    <s v="■トミカ　国産　No．85　いすゞ　エルフ　道路工事標識車　S=1/78　中古■□003331"/>
    <s v="済"/>
    <x v="2"/>
    <m/>
    <n v="3"/>
    <n v="2"/>
    <n v="2900"/>
    <m/>
    <m/>
    <m/>
    <m/>
    <m/>
    <m/>
    <m/>
    <n v="3190"/>
    <n v="750"/>
    <d v="2021-07-19T00:00:00"/>
    <d v="2021-06-01T00:00:00"/>
    <s v="簡単決済"/>
    <s v="水町浩"/>
    <n v="3940"/>
    <s v="2021/2"/>
    <s v="2021/6"/>
    <n v="109"/>
    <x v="2"/>
    <m/>
    <m/>
  </r>
  <r>
    <d v="2021-02-12T00:00:00"/>
    <s v="■シマノ NASCI-500 ナスキー500 リール 中古■□003269"/>
    <s v="済"/>
    <x v="6"/>
    <n v="1500"/>
    <n v="2"/>
    <n v="3"/>
    <n v="5500"/>
    <m/>
    <m/>
    <m/>
    <m/>
    <m/>
    <m/>
    <m/>
    <n v="6050"/>
    <n v="750"/>
    <d v="2021-03-23T00:00:00"/>
    <d v="2021-02-16T00:00:00"/>
    <s v="簡単決済"/>
    <s v="絹谷直哉"/>
    <n v="6800"/>
    <s v="2021/2"/>
    <s v="2021/2"/>
    <n v="4"/>
    <x v="2"/>
    <m/>
    <m/>
  </r>
  <r>
    <d v="2021-02-12T00:00:00"/>
    <s v="■引取限定 長野県伊那市 Roland V-Drums Lite 電子ドラム HD-1 ローランド 中古■□003371"/>
    <m/>
    <x v="8"/>
    <n v="12100"/>
    <n v="2"/>
    <n v="3"/>
    <n v="25000"/>
    <m/>
    <m/>
    <m/>
    <m/>
    <m/>
    <m/>
    <m/>
    <m/>
    <m/>
    <m/>
    <m/>
    <m/>
    <m/>
    <n v="0"/>
    <s v="2021/2"/>
    <s v=""/>
    <s v=""/>
    <x v="0"/>
    <m/>
    <m/>
  </r>
  <r>
    <d v="2021-02-12T00:00:00"/>
    <s v="■タカトク 銀河旋風ブライガー 超変形 当時物 中古■□003418"/>
    <s v="店売り"/>
    <x v="2"/>
    <m/>
    <n v="2"/>
    <n v="3"/>
    <n v="19500"/>
    <m/>
    <m/>
    <m/>
    <m/>
    <m/>
    <m/>
    <m/>
    <m/>
    <m/>
    <m/>
    <m/>
    <m/>
    <m/>
    <n v="0"/>
    <s v="2021/2"/>
    <s v=""/>
    <s v=""/>
    <x v="0"/>
    <m/>
    <m/>
  </r>
  <r>
    <d v="2021-02-14T00:00:00"/>
    <s v="■TAJIMA 巻尺 100Ｍ エンジニア スーパーワイド メジャー 100Ｎ 距離測定器 中古■□003387"/>
    <m/>
    <x v="0"/>
    <m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YAMAHA インプレス UD＋2 ドライバー TMX-417D 10.5°ヤマハ 中古■□003205"/>
    <s v="店売り"/>
    <x v="6"/>
    <n v="5000"/>
    <n v="3"/>
    <n v="3"/>
    <n v="18000"/>
    <m/>
    <m/>
    <m/>
    <m/>
    <m/>
    <m/>
    <m/>
    <m/>
    <m/>
    <m/>
    <m/>
    <m/>
    <m/>
    <n v="0"/>
    <s v="2021/2"/>
    <s v=""/>
    <s v=""/>
    <x v="0"/>
    <m/>
    <m/>
  </r>
  <r>
    <d v="2021-02-14T00:00:00"/>
    <s v="■TVボード　テーブル　ブラウン系　中古■□K003434"/>
    <s v="店売り"/>
    <x v="7"/>
    <m/>
    <n v="3"/>
    <n v="2"/>
    <n v="3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アイリスオーヤマ ペットサークル パイプ製 UC-126■□003368_x000a_"/>
    <s v="済"/>
    <x v="7"/>
    <n v="1650"/>
    <n v="3"/>
    <n v="2"/>
    <n v="10000"/>
    <m/>
    <m/>
    <m/>
    <m/>
    <m/>
    <m/>
    <m/>
    <n v="11000"/>
    <n v="6545"/>
    <d v="2021-07-19T00:00:00"/>
    <d v="2021-06-18T00:00:00"/>
    <s v="簡単決済"/>
    <s v="山本修造 "/>
    <n v="17545"/>
    <s v="2021/2"/>
    <s v="2021/6"/>
    <n v="124"/>
    <x v="5"/>
    <m/>
    <m/>
  </r>
  <r>
    <d v="2021-02-14T00:00:00"/>
    <s v="■MARC　BY　MARC　JACOBS　ナイロントートバッグ　マークジェイコブス　ピンク×パープル系　中古■□003410"/>
    <m/>
    <x v="3"/>
    <m/>
    <n v="3"/>
    <n v="2"/>
    <n v="3100"/>
    <m/>
    <m/>
    <m/>
    <m/>
    <m/>
    <m/>
    <m/>
    <m/>
    <m/>
    <m/>
    <m/>
    <m/>
    <m/>
    <n v="0"/>
    <s v="2021/2"/>
    <s v=""/>
    <s v=""/>
    <x v="0"/>
    <m/>
    <m/>
  </r>
  <r>
    <d v="2021-02-14T00:00:00"/>
    <s v="■回転台　ケーキ　デコレーション　直径：約32cm　高さ：約9.2cm　中古■□003412"/>
    <s v="店売り"/>
    <x v="5"/>
    <m/>
    <n v="3"/>
    <n v="2"/>
    <n v="2500"/>
    <m/>
    <m/>
    <m/>
    <m/>
    <m/>
    <m/>
    <m/>
    <m/>
    <m/>
    <m/>
    <m/>
    <m/>
    <m/>
    <n v="0"/>
    <s v="2021/2"/>
    <s v=""/>
    <s v=""/>
    <x v="0"/>
    <m/>
    <m/>
  </r>
  <r>
    <d v="2021-02-14T00:00:00"/>
    <s v="■聖闘士星矢  サジタリアスクロス  聖闘士聖衣大系  中古■□003340"/>
    <s v="済"/>
    <x v="2"/>
    <n v="1650"/>
    <n v="2"/>
    <n v="3"/>
    <n v="4800"/>
    <m/>
    <m/>
    <m/>
    <m/>
    <m/>
    <m/>
    <m/>
    <n v="5390"/>
    <n v="1050"/>
    <d v="2021-03-23T00:00:00"/>
    <d v="2021-02-18T00:00:00"/>
    <s v="簡単決済"/>
    <s v="NAUMOVAvree"/>
    <n v="6440"/>
    <s v="2021/2"/>
    <s v="2021/2"/>
    <n v="4"/>
    <x v="6"/>
    <m/>
    <m/>
  </r>
  <r>
    <d v="2021-02-14T00:00:00"/>
    <s v="■NTR セーフティハーネス BK02 エナジーアブソーバー付き 未使用に近い■□003424"/>
    <m/>
    <x v="0"/>
    <n v="3000"/>
    <n v="2"/>
    <n v="3"/>
    <n v="7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女の子用 120cm スキーセット Hart Innocence DL-Ⅱ TEAM■□003377"/>
    <s v="済"/>
    <x v="6"/>
    <n v="4000"/>
    <n v="2"/>
    <n v="3"/>
    <n v="9300"/>
    <m/>
    <m/>
    <m/>
    <m/>
    <m/>
    <m/>
    <m/>
    <n v="13200"/>
    <n v="2070"/>
    <d v="2021-03-23T00:00:00"/>
    <d v="2021-02-19T00:00:00"/>
    <s v="簡単決済"/>
    <s v="武田純一"/>
    <n v="15270"/>
    <s v="2021/2"/>
    <s v="2021/2"/>
    <n v="5"/>
    <x v="5"/>
    <m/>
    <m/>
  </r>
  <r>
    <d v="2021-02-14T00:00:00"/>
    <s v="■GUCCI アメジスト ネックレス シルバー パープル グッチ 中古■□003098"/>
    <s v="済"/>
    <x v="3"/>
    <n v="3000"/>
    <n v="2"/>
    <n v="3"/>
    <n v="9900"/>
    <m/>
    <m/>
    <m/>
    <m/>
    <m/>
    <m/>
    <m/>
    <n v="8250"/>
    <n v="0"/>
    <d v="2021-06-23T00:00:00"/>
    <d v="2021-05-15T00:00:00"/>
    <s v="簡単決済"/>
    <s v="柏バイイー  "/>
    <n v="8250"/>
    <s v="2021/2"/>
    <s v="2021/5"/>
    <n v="90"/>
    <x v="7"/>
    <m/>
    <m/>
  </r>
  <r>
    <d v="2021-02-14T00:00:00"/>
    <s v="■ルイヴィトン M42224 モノグラム・ノエ ショルダーバッグ LOUIS VUITTON 中古■□003359"/>
    <s v="済"/>
    <x v="3"/>
    <n v="6000"/>
    <n v="3"/>
    <n v="3"/>
    <n v="18000"/>
    <m/>
    <m/>
    <m/>
    <m/>
    <m/>
    <m/>
    <m/>
    <n v="36848"/>
    <n v="1500"/>
    <d v="2021-03-23T00:00:00"/>
    <d v="2021-02-19T00:00:00"/>
    <s v="簡単決済"/>
    <s v="伊達優"/>
    <n v="38348"/>
    <s v="2021/2"/>
    <s v="2021/2"/>
    <n v="5"/>
    <x v="5"/>
    <m/>
    <m/>
  </r>
  <r>
    <d v="2021-02-14T00:00:00"/>
    <s v="■未使用　SIMフリー　iPhone　SE　(第2世代)　Black　256GB　送料無料■□003407"/>
    <s v="店売り"/>
    <x v="9"/>
    <n v="37000"/>
    <n v="3"/>
    <n v="2"/>
    <n v="5500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　HIT　パイプレンチ　600mm　P600　送料無料■□003372"/>
    <m/>
    <x v="0"/>
    <n v="4400"/>
    <n v="3"/>
    <n v="2"/>
    <n v="7720"/>
    <m/>
    <m/>
    <m/>
    <m/>
    <m/>
    <m/>
    <m/>
    <m/>
    <m/>
    <m/>
    <m/>
    <m/>
    <m/>
    <n v="0"/>
    <s v="2021/2"/>
    <s v=""/>
    <s v=""/>
    <x v="0"/>
    <m/>
    <m/>
  </r>
  <r>
    <d v="2021-02-14T00:00:00"/>
    <s v="■未使用 南部鉄器 OIGEN おやじの鉄板焼 24cm F-461 ハンドル着脱式■□003341"/>
    <s v="済"/>
    <x v="7"/>
    <m/>
    <n v="3"/>
    <n v="2"/>
    <n v="4500"/>
    <m/>
    <m/>
    <m/>
    <m/>
    <m/>
    <m/>
    <m/>
    <n v="4950"/>
    <n v="1050"/>
    <d v="2021-06-23T00:00:00"/>
    <d v="2021-05-11T00:00:00"/>
    <s v="簡単決済"/>
    <s v="福岡克敏"/>
    <n v="6000"/>
    <s v="2021/2"/>
    <s v="2021/5"/>
    <n v="86"/>
    <x v="2"/>
    <m/>
    <m/>
  </r>
  <r>
    <d v="2021-02-14T00:00:00"/>
    <s v="■未使用　HIT　アルミパイプレンチ　450mm　ALP450■□003438"/>
    <s v="済"/>
    <x v="0"/>
    <n v="2200"/>
    <n v="3"/>
    <n v="2"/>
    <n v="5649"/>
    <m/>
    <m/>
    <m/>
    <m/>
    <m/>
    <m/>
    <m/>
    <n v="7040"/>
    <n v="1050"/>
    <d v="2021-04-21T00:00:00"/>
    <d v="2021-03-19T00:00:00"/>
    <s v="簡単決済"/>
    <s v="下山田光一"/>
    <n v="8090"/>
    <s v="2021/2"/>
    <s v="2021/3"/>
    <n v="33"/>
    <x v="5"/>
    <m/>
    <m/>
  </r>
  <r>
    <d v="2021-02-14T00:00:00"/>
    <s v="■未使用　ALINCO　アルインコ　フィットネス　振動マシン　バランスウェーブ　ミニ　FAV4117　レッド　送料無料■□003350"/>
    <s v="済"/>
    <x v="13"/>
    <n v="4000"/>
    <n v="3"/>
    <n v="2"/>
    <n v="10000"/>
    <m/>
    <m/>
    <m/>
    <m/>
    <m/>
    <m/>
    <m/>
    <n v="11000"/>
    <n v="0"/>
    <d v="2021-03-23T00:00:00"/>
    <d v="2021-02-21T00:00:00"/>
    <s v="簡単決済"/>
    <s v="上田稔"/>
    <n v="11000"/>
    <s v="2021/2"/>
    <s v="2021/2"/>
    <n v="7"/>
    <x v="1"/>
    <m/>
    <m/>
  </r>
  <r>
    <d v="2021-02-15T00:00:00"/>
    <s v="■新品未開封 Air Pods 第2世代 MV7N2J/A Apple 充電ケース付き ワイヤレスイヤフォン ブルートゥース■□003389"/>
    <s v="店売り"/>
    <x v="1"/>
    <n v="12000"/>
    <n v="3"/>
    <n v="3"/>
    <n v="178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My Passport for Mac WD ウェスタンディジタル USB3.0 タイムマシン対応 ■□003358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新品未使用 4TB マック用HDD WD社 My Passport for Mac USB3.0 タイムマシン対応 ■□003351"/>
    <s v="店売り"/>
    <x v="1"/>
    <n v="7000"/>
    <n v="3"/>
    <n v="3"/>
    <n v="11000"/>
    <m/>
    <m/>
    <m/>
    <m/>
    <m/>
    <m/>
    <m/>
    <m/>
    <m/>
    <m/>
    <m/>
    <m/>
    <m/>
    <n v="0"/>
    <s v="2021/2"/>
    <s v=""/>
    <s v=""/>
    <x v="0"/>
    <m/>
    <m/>
  </r>
  <r>
    <d v="2021-02-15T00:00:00"/>
    <s v="■リーバイス 501 66後期 W32 裏6 USED■□003354"/>
    <m/>
    <x v="11"/>
    <n v="11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4T00:00:00"/>
    <s v=" ■SIMフリー iPhone12ProMax パシフィックブルー 128GB 送料無料 中古■□003396"/>
    <s v="店売り"/>
    <x v="9"/>
    <n v="95000"/>
    <n v="3"/>
    <n v="3"/>
    <n v="118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5.1　GOLD　Match　ガスブローバック　ハイキャパ5.1　ゴールドマッチ　対象年令18歳以上　中古■□003420"/>
    <s v="済"/>
    <x v="2"/>
    <n v="3300"/>
    <n v="3"/>
    <n v="2"/>
    <n v="9000"/>
    <m/>
    <m/>
    <m/>
    <m/>
    <m/>
    <m/>
    <m/>
    <n v="11275"/>
    <n v="1050"/>
    <d v="2021-03-23T00:00:00"/>
    <d v="2021-02-20T00:00:00"/>
    <s v="簡単決済"/>
    <s v="山口千尋"/>
    <n v="12325"/>
    <s v="2021/2"/>
    <s v="2021/2"/>
    <n v="4"/>
    <x v="7"/>
    <m/>
    <m/>
  </r>
  <r>
    <d v="2021-02-16T00:00:00"/>
    <s v="■東京マルイ　PISTOL，CALIBER．45，MEU　(SOC)　ピストル　ガスブローバック　対象年令18歳以上■□003419"/>
    <s v="済"/>
    <x v="2"/>
    <n v="3300"/>
    <n v="3"/>
    <n v="2"/>
    <n v="8500"/>
    <m/>
    <m/>
    <m/>
    <m/>
    <m/>
    <m/>
    <m/>
    <n v="9350"/>
    <n v="1050"/>
    <d v="2021-04-21T00:00:00"/>
    <d v="2021-03-01T00:00:00"/>
    <s v="簡単決済"/>
    <s v="藤沢孝仁"/>
    <n v="10400"/>
    <s v="2021/2"/>
    <s v="2021/3"/>
    <n v="13"/>
    <x v="4"/>
    <m/>
    <m/>
  </r>
  <r>
    <d v="2021-02-16T00:00:00"/>
    <s v="■東京マルイ　NIGHT　WARRIOR　ナイトウォーリア　ガスブローバック　No.43　対象年令18歳以上　中古■□003402"/>
    <s v="済"/>
    <x v="2"/>
    <n v="3300"/>
    <n v="3"/>
    <n v="2"/>
    <n v="8200"/>
    <m/>
    <m/>
    <m/>
    <m/>
    <m/>
    <m/>
    <m/>
    <n v="9020"/>
    <n v="1050"/>
    <d v="2021-04-21T00:00:00"/>
    <d v="2021-03-05T00:00:00"/>
    <s v="簡単決済"/>
    <s v="法土和央"/>
    <n v="10070"/>
    <s v="2021/2"/>
    <s v="2021/3"/>
    <n v="17"/>
    <x v="5"/>
    <m/>
    <m/>
  </r>
  <r>
    <d v="2021-02-16T00:00:00"/>
    <s v="■東京マルイ　M1911A1　COLT　GAVERNMENT　コルトガバメント　ガスブローバック　対象年令18歳以上　中古■□003353"/>
    <m/>
    <x v="2"/>
    <n v="3000"/>
    <n v="3"/>
    <n v="2"/>
    <n v="9000"/>
    <m/>
    <m/>
    <m/>
    <m/>
    <m/>
    <m/>
    <m/>
    <m/>
    <m/>
    <m/>
    <m/>
    <m/>
    <m/>
    <n v="0"/>
    <s v="2021/2"/>
    <s v=""/>
    <s v=""/>
    <x v="0"/>
    <m/>
    <m/>
  </r>
  <r>
    <d v="2021-02-16T00:00:00"/>
    <s v="■東京マルイ　Hi-CAPA4.3　TACTICAL　CUSTOM　ハイキャパ4.3　タクティカルカスタム　対象年令18歳以上　中古■□003540"/>
    <s v="済"/>
    <x v="2"/>
    <n v="3000"/>
    <n v="3"/>
    <n v="2"/>
    <n v="8000"/>
    <m/>
    <m/>
    <m/>
    <m/>
    <m/>
    <m/>
    <m/>
    <n v="8800"/>
    <n v="1050"/>
    <d v="2021-06-23T00:00:00"/>
    <d v="2021-05-01T00:00:00"/>
    <s v="簡単決済"/>
    <s v="田中マサミ"/>
    <n v="9850"/>
    <s v="2021/2"/>
    <s v="2021/5"/>
    <n v="74"/>
    <x v="7"/>
    <m/>
    <m/>
  </r>
  <r>
    <d v="2021-02-16T00:00:00"/>
    <s v="■Playstation VR カメラ同梱版 CUHJ-16001 PSVR 中古■□003394"/>
    <s v="店売り"/>
    <x v="2"/>
    <n v="2000"/>
    <n v="3"/>
    <n v="3"/>
    <n v="13000"/>
    <m/>
    <m/>
    <m/>
    <m/>
    <m/>
    <m/>
    <m/>
    <m/>
    <m/>
    <m/>
    <m/>
    <m/>
    <m/>
    <n v="0"/>
    <s v="2021/2"/>
    <s v=""/>
    <s v=""/>
    <x v="0"/>
    <m/>
    <m/>
  </r>
  <r>
    <d v="2021-02-16T00:00:00"/>
    <s v="■PS4  1TB  CUH-2000B  HDMIケーブル欠品  ジェットブラック  Playstation4  中古■□003142"/>
    <s v="店売り"/>
    <x v="2"/>
    <n v="10000"/>
    <n v="3"/>
    <n v="3"/>
    <n v="200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　SIG　SAUER　P226E2　ガスブローバックガン　対象年令18歳以上　中古■□003529"/>
    <s v="店売り"/>
    <x v="2"/>
    <n v="3300"/>
    <n v="3"/>
    <n v="3"/>
    <n v="7800"/>
    <m/>
    <m/>
    <m/>
    <m/>
    <m/>
    <m/>
    <m/>
    <m/>
    <m/>
    <m/>
    <m/>
    <m/>
    <m/>
    <n v="0"/>
    <s v="2021/2"/>
    <s v=""/>
    <s v=""/>
    <x v="0"/>
    <m/>
    <m/>
  </r>
  <r>
    <d v="2021-02-18T00:00:00"/>
    <s v="■東京マルイ HK45 ガスブローバック  対象年令18歳以上 中古■□003527"/>
    <s v="店売り"/>
    <x v="2"/>
    <n v="3300"/>
    <n v="3"/>
    <n v="3"/>
    <n v="88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ブルーレイディスクレコーダー パナソニック DMR-UBZ2020 HDD 2TB ULTRA HD 4K 2016年製 中古■□003503"/>
    <s v="済"/>
    <x v="1"/>
    <n v="5000"/>
    <n v="3"/>
    <n v="3"/>
    <n v="25000"/>
    <m/>
    <m/>
    <m/>
    <m/>
    <m/>
    <m/>
    <m/>
    <n v="28600"/>
    <n v="1300"/>
    <d v="2021-03-23T00:00:00"/>
    <d v="2021-02-22T00:00:00"/>
    <s v="簡単決済"/>
    <s v="火浦栄二"/>
    <n v="29900"/>
    <s v="2021/2"/>
    <s v="2021/2"/>
    <n v="4"/>
    <x v="4"/>
    <m/>
    <m/>
  </r>
  <r>
    <d v="2021-02-18T00:00:00"/>
    <s v="■旧日本軍 三八式歩兵銃 無可動 銃口可動部溶接 装飾品 菊紋章 全長98cm■□003555"/>
    <s v="済"/>
    <x v="12"/>
    <n v="2500"/>
    <n v="3"/>
    <n v="3"/>
    <n v="90000"/>
    <m/>
    <m/>
    <m/>
    <m/>
    <m/>
    <m/>
    <m/>
    <n v="110000"/>
    <n v="0"/>
    <d v="2021-03-23T00:00:00"/>
    <d v="2021-02-19T00:00:00"/>
    <s v="簡単決済"/>
    <s v="北村稔"/>
    <n v="110000"/>
    <s v="2021/2"/>
    <s v="2021/2"/>
    <n v="1"/>
    <x v="5"/>
    <m/>
    <m/>
  </r>
  <r>
    <d v="2021-02-18T00:00:00"/>
    <s v="■東京マルイ タクティカルマスター ガスブローバック 対象年令18才以上■□003531"/>
    <s v="済"/>
    <x v="2"/>
    <n v="3000"/>
    <n v="3"/>
    <n v="3"/>
    <n v="5500"/>
    <m/>
    <m/>
    <m/>
    <m/>
    <m/>
    <m/>
    <m/>
    <n v="6050"/>
    <n v="1050"/>
    <d v="2021-06-23T00:00:00"/>
    <d v="2021-05-18T00:00:00"/>
    <s v="簡単決済"/>
    <s v="小嶋實"/>
    <n v="7100"/>
    <s v="2021/2"/>
    <s v="2021/5"/>
    <n v="89"/>
    <x v="2"/>
    <m/>
    <m/>
  </r>
  <r>
    <d v="2021-02-18T00:00:00"/>
    <s v="■東京マルイ M92F ミリタリーモデル ガスブローバック 対象年令18才以上■□003513"/>
    <s v="店売り"/>
    <x v="2"/>
    <n v="30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18T00:00:00"/>
    <s v="■トップスピンプロ  テニス練習  TOPSPINPRO  中古■□003325"/>
    <s v="済"/>
    <x v="6"/>
    <n v="5000"/>
    <n v="3"/>
    <n v="3"/>
    <n v="12000"/>
    <m/>
    <m/>
    <m/>
    <m/>
    <m/>
    <m/>
    <m/>
    <n v="13200"/>
    <n v="1500"/>
    <d v="2021-03-23T00:00:00"/>
    <d v="2021-02-22T00:00:00"/>
    <s v="簡単決済"/>
    <s v="菱田康浩"/>
    <n v="14700"/>
    <s v="2021/2"/>
    <s v="2021/2"/>
    <n v="4"/>
    <x v="4"/>
    <m/>
    <m/>
  </r>
  <r>
    <d v="2021-02-18T00:00:00"/>
    <s v="■未使用未開封 山田養蜂場 プロポリス300 瓶 100球入 2022年10月■□003272"/>
    <m/>
    <x v="13"/>
    <m/>
    <n v="3"/>
    <n v="3"/>
    <n v="5500"/>
    <n v="5000"/>
    <n v="4400"/>
    <m/>
    <m/>
    <m/>
    <m/>
    <m/>
    <m/>
    <m/>
    <m/>
    <m/>
    <m/>
    <m/>
    <n v="0"/>
    <s v="2021/2"/>
    <s v=""/>
    <s v=""/>
    <x v="0"/>
    <m/>
    <m/>
  </r>
  <r>
    <d v="2021-02-18T00:00:00"/>
    <s v="■協和発酵バイオ  オルニチン  90粒  3袋  2022.09.08  未使用未開封■□003506"/>
    <s v="済"/>
    <x v="13"/>
    <m/>
    <n v="3"/>
    <n v="3"/>
    <n v="4000"/>
    <m/>
    <m/>
    <m/>
    <m/>
    <m/>
    <m/>
    <m/>
    <n v="4400"/>
    <n v="0"/>
    <d v="2021-04-21T00:00:00"/>
    <d v="2021-03-08T00:00:00"/>
    <s v="簡単決済"/>
    <s v="清水俊哉"/>
    <n v="4400"/>
    <s v="2021/2"/>
    <s v="2021/3"/>
    <n v="18"/>
    <x v="4"/>
    <m/>
    <m/>
  </r>
  <r>
    <d v="2021-02-19T00:00:00"/>
    <s v="■未使用　ランボルギーニ　ムルシェラゴ　1:14スケール　ステアリング操作　ラジコン■□003338"/>
    <s v="店売り"/>
    <x v="2"/>
    <n v="2500"/>
    <n v="3"/>
    <n v="3"/>
    <n v="12000"/>
    <m/>
    <m/>
    <m/>
    <m/>
    <m/>
    <m/>
    <m/>
    <m/>
    <m/>
    <m/>
    <m/>
    <m/>
    <m/>
    <n v="0"/>
    <s v="2021/2"/>
    <s v=""/>
    <s v=""/>
    <x v="0"/>
    <m/>
    <m/>
  </r>
  <r>
    <d v="2021-02-19T00:00:00"/>
    <s v="■未使用品　BERMAS キャリーバッグ　41L　黒　バーマス　スーツケース■□003534"/>
    <s v="済"/>
    <x v="7"/>
    <n v="5000"/>
    <n v="3"/>
    <n v="3"/>
    <n v="10000"/>
    <m/>
    <m/>
    <m/>
    <m/>
    <m/>
    <m/>
    <m/>
    <n v="11000"/>
    <n v="1500"/>
    <d v="2021-04-21T00:00:00"/>
    <d v="2021-03-17T00:00:00"/>
    <s v="簡単決済"/>
    <s v="本田元尚"/>
    <n v="12500"/>
    <s v="2021/2"/>
    <s v="2021/3"/>
    <n v="26"/>
    <x v="3"/>
    <m/>
    <m/>
  </r>
  <r>
    <d v="2021-02-19T00:00:00"/>
    <s v="■snow　peak　スノーピーク　My　テーブル竹　LV-034TR　折り畳みミニテーブル　サイドテーブル　中古■□003498_x000a_"/>
    <s v="済"/>
    <x v="6"/>
    <n v="3000"/>
    <n v="3"/>
    <n v="2"/>
    <n v="8980"/>
    <m/>
    <m/>
    <m/>
    <m/>
    <m/>
    <m/>
    <m/>
    <n v="9878"/>
    <n v="1300"/>
    <d v="2021-04-21T00:00:00"/>
    <d v="2021-03-01T00:00:00"/>
    <s v="簡単決済"/>
    <s v="大阪バイイー"/>
    <n v="11178"/>
    <s v="2021/2"/>
    <s v="2021/3"/>
    <n v="10"/>
    <x v="4"/>
    <m/>
    <m/>
  </r>
  <r>
    <d v="2021-02-19T00:00:00"/>
    <s v="■未使用　COMTEC　コムテック　Be　Time　アンサーバック　リモコンエンジンスターター　WR530■□003528"/>
    <s v="済"/>
    <x v="14"/>
    <n v="2750"/>
    <n v="3"/>
    <n v="2"/>
    <n v="8100"/>
    <m/>
    <m/>
    <m/>
    <m/>
    <m/>
    <m/>
    <m/>
    <n v="8910"/>
    <n v="750"/>
    <d v="2021-04-21T00:00:00"/>
    <d v="2021-03-24T00:00:00"/>
    <s v="簡単決済"/>
    <s v="佐藤嘉高"/>
    <n v="9660"/>
    <s v="2021/2"/>
    <s v="2021/3"/>
    <n v="33"/>
    <x v="3"/>
    <m/>
    <m/>
  </r>
  <r>
    <d v="2021-02-19T00:00:00"/>
    <s v="■マキタ　充電式インパクトドライバ　TD136DRFXL　14.4V　3.0Ah　USB用アダプタ付き　中古■□003525"/>
    <s v="済"/>
    <x v="0"/>
    <n v="5500"/>
    <n v="3"/>
    <n v="2"/>
    <n v="13800"/>
    <m/>
    <m/>
    <m/>
    <m/>
    <m/>
    <m/>
    <m/>
    <n v="15730"/>
    <n v="1300"/>
    <d v="2021-03-23T00:00:00"/>
    <d v="2021-02-26T00:00:00"/>
    <s v="簡単決済"/>
    <s v="新関孝輔"/>
    <n v="17030"/>
    <s v="2021/2"/>
    <s v="2021/2"/>
    <n v="7"/>
    <x v="5"/>
    <m/>
    <m/>
  </r>
  <r>
    <d v="2021-02-19T00:00:00"/>
    <s v="■未使用　dunhill　ダンヒル　二つ折り財布　長財布　サイドカー　L2RF10A　メンズ　ブラック　送料無料■□003501"/>
    <s v="済"/>
    <x v="3"/>
    <n v="11000"/>
    <n v="3"/>
    <n v="2"/>
    <n v="15800"/>
    <m/>
    <m/>
    <m/>
    <m/>
    <m/>
    <m/>
    <m/>
    <n v="15400"/>
    <n v="0"/>
    <d v="2021-04-21T00:00:00"/>
    <d v="2021-03-12T00:00:00"/>
    <s v="簡単決済"/>
    <s v="小松江理子"/>
    <n v="15400"/>
    <s v="2021/2"/>
    <s v="2021/3"/>
    <n v="21"/>
    <x v="5"/>
    <m/>
    <m/>
  </r>
  <r>
    <d v="2021-02-20T00:00:00"/>
    <s v="■東京マルイ ハードキック デザートイーグル．５０AE DESERT EAGLE.50AE 対象年令１８歳以上 中古■□003488"/>
    <m/>
    <x v="2"/>
    <n v="3000"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未使用品　T-fal　衣類スチーマー　アクセススチーム　ホワイト　ティファール■□003469"/>
    <s v="店売り"/>
    <x v="1"/>
    <n v="20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0T00:00:00"/>
    <s v="■Callaway キャロウェイ WARBIRD ゴルフクラブセット10本 アイアン7本/PT/ドライバー2本 中古 一部未使用■□003500"/>
    <s v="店売り"/>
    <x v="6"/>
    <n v="3000"/>
    <n v="3"/>
    <n v="3"/>
    <n v="24000"/>
    <m/>
    <m/>
    <m/>
    <m/>
    <m/>
    <m/>
    <m/>
    <m/>
    <m/>
    <m/>
    <m/>
    <m/>
    <m/>
    <n v="0"/>
    <s v="2021/2"/>
    <s v=""/>
    <s v=""/>
    <x v="0"/>
    <m/>
    <m/>
  </r>
  <r>
    <d v="2021-02-20T00:00:00"/>
    <s v="■東京マルイ H＆K G3 SG/1 電動ガン 対象年令18才以上 中古■□003463"/>
    <m/>
    <x v="2"/>
    <n v="5500"/>
    <n v="3"/>
    <n v="3"/>
    <n v="13000"/>
    <m/>
    <m/>
    <m/>
    <m/>
    <m/>
    <m/>
    <m/>
    <n v="14850"/>
    <n v="4180"/>
    <s v="4/32"/>
    <d v="2021-03-11T00:00:00"/>
    <s v="簡単決済"/>
    <s v="手塚武士"/>
    <n v="19030"/>
    <s v="2021/2"/>
    <s v="2021/3"/>
    <n v="19"/>
    <x v="6"/>
    <m/>
    <m/>
  </r>
  <r>
    <d v="2021-02-20T00:00:00"/>
    <s v="■未開封 うさまる グッズ 6点 アイマスク 巾着 靴下 ラゲッジタグ ぬいぐるみねずみVer保管品■□003536"/>
    <m/>
    <x v="2"/>
    <m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NIKE 26.5cm エアマックス エクシー CD4165-104 ナイキ AIRMAX EXCEE 中古■□003514"/>
    <m/>
    <x v="11"/>
    <n v="200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MOMO ウッド ステアリング 350mm 03-97 モモ 中古■□003493"/>
    <s v="済"/>
    <x v="14"/>
    <n v="1100"/>
    <n v="3"/>
    <n v="3"/>
    <n v="6300"/>
    <m/>
    <m/>
    <m/>
    <m/>
    <m/>
    <m/>
    <m/>
    <n v="6930"/>
    <n v="1300"/>
    <d v="2021-03-03T00:00:00"/>
    <d v="2021-03-05T00:00:00"/>
    <s v="銀行振込"/>
    <s v="ウェイビン"/>
    <n v="8230"/>
    <s v="2021/2"/>
    <s v="2021/3"/>
    <n v="12"/>
    <x v="5"/>
    <m/>
    <m/>
  </r>
  <r>
    <d v="2021-02-21T00:00:00"/>
    <s v="■NIKE エアジョーダン クロスボディ ワンショルダー ボディバッグ 0329 023 中古■□003209"/>
    <m/>
    <x v="11"/>
    <n v="700"/>
    <n v="3"/>
    <n v="3"/>
    <n v="5000"/>
    <m/>
    <m/>
    <m/>
    <m/>
    <m/>
    <m/>
    <m/>
    <m/>
    <m/>
    <m/>
    <m/>
    <m/>
    <m/>
    <n v="0"/>
    <s v="2021/2"/>
    <s v=""/>
    <s v=""/>
    <x v="0"/>
    <m/>
    <m/>
  </r>
  <r>
    <d v="2021-02-21T00:00:00"/>
    <s v="■BLACK+DECKER pivot3 ハンディクリーナー ピボット3 中古■□003533"/>
    <m/>
    <x v="1"/>
    <m/>
    <n v="3"/>
    <n v="3"/>
    <n v="4300"/>
    <m/>
    <m/>
    <m/>
    <m/>
    <m/>
    <m/>
    <m/>
    <m/>
    <m/>
    <m/>
    <m/>
    <m/>
    <m/>
    <n v="0"/>
    <s v="2021/2"/>
    <s v=""/>
    <s v=""/>
    <x v="0"/>
    <m/>
    <m/>
  </r>
  <r>
    <d v="2021-02-21T00:00:00"/>
    <s v="■AKIRA  ADR  ドライバー  フレックスS  10.5°  中古■□003556"/>
    <m/>
    <x v="6"/>
    <n v="2750"/>
    <n v="3"/>
    <n v="3"/>
    <n v="6800"/>
    <m/>
    <m/>
    <m/>
    <m/>
    <m/>
    <m/>
    <m/>
    <m/>
    <m/>
    <m/>
    <m/>
    <m/>
    <m/>
    <n v="0"/>
    <s v="2021/2"/>
    <s v=""/>
    <s v=""/>
    <x v="0"/>
    <m/>
    <m/>
  </r>
  <r>
    <d v="2021-02-21T00:00:00"/>
    <s v="■未使用　Coleman　コールマン　パーティーボールグリル　スカイ　2000021948　BBQグリル　スモーク■□003550"/>
    <s v="済"/>
    <x v="6"/>
    <n v="1000"/>
    <n v="3"/>
    <n v="2"/>
    <n v="3980"/>
    <m/>
    <m/>
    <m/>
    <m/>
    <m/>
    <m/>
    <m/>
    <n v="4378"/>
    <n v="1300"/>
    <d v="2021-05-21T00:00:00"/>
    <d v="2021-04-15T00:00:00"/>
    <s v="簡単決済"/>
    <s v="杉本雅弥"/>
    <n v="5678"/>
    <s v="2021/2"/>
    <s v="2021/4"/>
    <n v="53"/>
    <x v="6"/>
    <m/>
    <m/>
  </r>
  <r>
    <d v="2021-02-21T00:00:00"/>
    <s v="■未使用　Russell　Hobbs　ラッセルホブス　デザインオーブントースター　7720JP■□003537"/>
    <m/>
    <x v="1"/>
    <n v="1500"/>
    <n v="3"/>
    <n v="2"/>
    <n v="4000"/>
    <m/>
    <m/>
    <m/>
    <m/>
    <m/>
    <m/>
    <m/>
    <m/>
    <m/>
    <m/>
    <m/>
    <m/>
    <m/>
    <n v="0"/>
    <s v="2021/2"/>
    <s v=""/>
    <s v=""/>
    <x v="0"/>
    <m/>
    <m/>
  </r>
  <r>
    <d v="2021-02-21T00:00:00"/>
    <s v="■現状品　DX　アンテナ　25形　BS平面アンテナ　DSF-252　室内用　OCTO　GEAR　中古■□003473"/>
    <s v="済"/>
    <x v="1"/>
    <n v="1500"/>
    <n v="3"/>
    <n v="2"/>
    <n v="7000"/>
    <m/>
    <m/>
    <m/>
    <m/>
    <m/>
    <m/>
    <m/>
    <n v="8250"/>
    <n v="1050"/>
    <d v="2021-03-23T00:00:00"/>
    <d v="2021-02-25T00:00:00"/>
    <s v="簡単決済"/>
    <s v="白根宏文"/>
    <n v="9300"/>
    <s v="2021/2"/>
    <s v="2021/2"/>
    <n v="4"/>
    <x v="6"/>
    <m/>
    <m/>
  </r>
  <r>
    <d v="2021-02-21T00:00:00"/>
    <s v="■ダイワ JIGCASTER MX 90MH 01474900 ショアジギング専用 ロッド ジグキャスター 中古■□003479"/>
    <s v="済"/>
    <x v="6"/>
    <n v="6000"/>
    <n v="3"/>
    <n v="2"/>
    <n v="13000"/>
    <n v="12000"/>
    <m/>
    <m/>
    <m/>
    <m/>
    <m/>
    <m/>
    <n v="13200"/>
    <n v="3410"/>
    <s v="2021/5/19.20"/>
    <d v="2021-05-21T00:00:00"/>
    <s v="銀行振込"/>
    <s v="齋藤清一 "/>
    <n v="16610"/>
    <s v="2021/2"/>
    <s v="2021/5"/>
    <n v="89"/>
    <x v="5"/>
    <m/>
    <m/>
  </r>
  <r>
    <d v="2021-02-21T00:00:00"/>
    <s v="■Daiwa　ダイワ　BG　4500H　オフショア　ジギング　キャスティング　スピニングリール　中古■□003526"/>
    <s v="済"/>
    <x v="6"/>
    <n v="4000"/>
    <n v="3"/>
    <n v="2"/>
    <n v="8000"/>
    <m/>
    <m/>
    <m/>
    <m/>
    <m/>
    <m/>
    <m/>
    <n v="8800"/>
    <n v="1050"/>
    <d v="2021-04-21T00:00:00"/>
    <d v="2021-03-03T00:00:00"/>
    <s v="簡単決済"/>
    <s v="村下貴章"/>
    <n v="9850"/>
    <s v="2021/2"/>
    <s v="2021/3"/>
    <n v="10"/>
    <x v="3"/>
    <m/>
    <m/>
  </r>
  <r>
    <d v="2021-02-23T00:00:00"/>
    <s v=" ■サガ　フォックス　ハーフコート　サイズ１３　SAGA FOX Superd Quality Ranched Fox　中古■□003482"/>
    <s v="済"/>
    <x v="11"/>
    <m/>
    <n v="3"/>
    <n v="3"/>
    <n v="5000"/>
    <m/>
    <m/>
    <m/>
    <m/>
    <m/>
    <m/>
    <m/>
    <n v="9075"/>
    <n v="4180"/>
    <d v="2021-04-21T00:00:00"/>
    <d v="2021-03-01T00:00:00"/>
    <s v="簡単決済"/>
    <s v="株式会社KOTEN"/>
    <n v="13255"/>
    <s v="2021/2"/>
    <s v="2021/3"/>
    <n v="6"/>
    <x v="4"/>
    <m/>
    <m/>
  </r>
  <r>
    <d v="2021-02-23T00:00:00"/>
    <s v="■引き取り歓迎 パブリック CRES クレス ダイニングチェア 椅子 木製 店舗用椅子 5客セット 中古■□k003558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6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80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521_x000a_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7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 パブリック CRES クレス ダイニングチェア 椅子 木製 店舗用椅子 5客セット 中古■□K003465"/>
    <m/>
    <x v="7"/>
    <m/>
    <n v="3"/>
    <n v="2"/>
    <n v="25000"/>
    <m/>
    <m/>
    <m/>
    <m/>
    <m/>
    <m/>
    <m/>
    <m/>
    <m/>
    <m/>
    <m/>
    <m/>
    <m/>
    <n v="0"/>
    <s v="2021/2"/>
    <s v=""/>
    <s v=""/>
    <x v="0"/>
    <m/>
    <m/>
  </r>
  <r>
    <d v="2021-02-23T00:00:00"/>
    <s v="■現状品 日本メディックス ショルダーホイール DY-1610 リハビリ器具 トレーニングマシーン 肩関節回旋運動器 中古■□003538"/>
    <m/>
    <x v="13"/>
    <n v="6000"/>
    <n v="3"/>
    <n v="2"/>
    <n v="43780"/>
    <m/>
    <m/>
    <m/>
    <m/>
    <m/>
    <m/>
    <m/>
    <m/>
    <m/>
    <m/>
    <m/>
    <m/>
    <m/>
    <n v="0"/>
    <s v="2021/2"/>
    <s v=""/>
    <s v=""/>
    <x v="0"/>
    <m/>
    <m/>
  </r>
  <r>
    <d v="2021-02-23T00:00:00"/>
    <s v="■Toyroyal　コロンコロンとやさしい音色　ローリーポーリー　おきあがりこぼし　対象年齢：6ヶ月～　中古■□003543"/>
    <s v="済"/>
    <x v="2"/>
    <m/>
    <n v="3"/>
    <n v="2"/>
    <n v="2300"/>
    <m/>
    <m/>
    <m/>
    <m/>
    <m/>
    <m/>
    <m/>
    <n v="2530"/>
    <n v="1300"/>
    <d v="2021-06-23T00:00:00"/>
    <d v="2021-05-20T00:00:00"/>
    <s v="簡単決済"/>
    <s v="日野バイイー"/>
    <n v="3830"/>
    <s v="2021/2"/>
    <s v="2021/5"/>
    <n v="86"/>
    <x v="6"/>
    <m/>
    <m/>
  </r>
  <r>
    <d v="2021-02-23T00:00:00"/>
    <s v="■未使用　SHARP　シャープ　オーブントースター　KZ-390　100V　650W　昭和レトロオーブントースター　未使用■□003523"/>
    <s v="済"/>
    <x v="1"/>
    <n v="100"/>
    <n v="3"/>
    <n v="2"/>
    <n v="5000"/>
    <m/>
    <m/>
    <m/>
    <m/>
    <m/>
    <m/>
    <m/>
    <n v="5500"/>
    <n v="1300"/>
    <d v="2021-04-21T00:00:00"/>
    <d v="2021-03-02T00:00:00"/>
    <s v="簡単決済"/>
    <s v="伊藤晃裕"/>
    <n v="6800"/>
    <s v="2021/2"/>
    <s v="2021/3"/>
    <n v="7"/>
    <x v="2"/>
    <m/>
    <m/>
  </r>
  <r>
    <d v="2021-02-23T00:00:00"/>
    <s v="■LOUIS　VUITTON　ルイヴィトン　タイガ　アンドレイ　ショルダーバッグ　M32484　アルドワーズ　中古■003324□"/>
    <s v="済"/>
    <x v="3"/>
    <n v="24000"/>
    <n v="3"/>
    <n v="2"/>
    <n v="30000"/>
    <m/>
    <m/>
    <m/>
    <m/>
    <m/>
    <m/>
    <m/>
    <n v="33000"/>
    <n v="1050"/>
    <d v="2021-03-23T00:00:00"/>
    <d v="2021-02-27T00:00:00"/>
    <s v="簡単決済"/>
    <s v="伊東耀子"/>
    <n v="34050"/>
    <s v="2021/2"/>
    <s v="2021/2"/>
    <n v="4"/>
    <x v="7"/>
    <m/>
    <m/>
  </r>
  <r>
    <d v="2021-02-23T00:00:00"/>
    <s v="■送料無料　マキタ10.8V　4.0Ah　リチウムイオンバッテリ　BL1040B　DC10.8V　4.0Ah　中古■□003470_x000a_"/>
    <s v="店売り"/>
    <x v="0"/>
    <n v="2250"/>
    <n v="3"/>
    <n v="2"/>
    <n v="6500"/>
    <m/>
    <m/>
    <m/>
    <m/>
    <m/>
    <m/>
    <m/>
    <m/>
    <m/>
    <m/>
    <m/>
    <m/>
    <m/>
    <n v="0"/>
    <s v="2021/2"/>
    <s v=""/>
    <s v=""/>
    <x v="0"/>
    <m/>
    <m/>
  </r>
  <r>
    <d v="2021-02-23T00:00:00"/>
    <s v="■引き取り歓迎　現状品　SUNPOT　サンポット　ファンコンベクター　FC-43PWS　温水ルームヒーター　室内機用　2017年式　中古■□003154"/>
    <s v="済"/>
    <x v="1"/>
    <n v="10000"/>
    <n v="3"/>
    <n v="2"/>
    <n v="22000"/>
    <m/>
    <m/>
    <m/>
    <m/>
    <m/>
    <m/>
    <m/>
    <n v="24200"/>
    <n v="1500"/>
    <d v="2021-08-23T00:00:00"/>
    <d v="2021-07-05T00:00:00"/>
    <s v="簡単決済"/>
    <s v="中村正 "/>
    <n v="25700"/>
    <s v="2021/2"/>
    <s v="2021/7"/>
    <n v="132"/>
    <x v="4"/>
    <m/>
    <m/>
  </r>
  <r>
    <d v="2021-02-23T00:00:00"/>
    <s v="■引き取り歓迎　現状品　SUNPOT　サンポット　ファンコンベクター　FC-63PWS　温水ルームヒーター　室内機用　中古■□003263"/>
    <s v="済"/>
    <x v="1"/>
    <n v="10000"/>
    <n v="3"/>
    <n v="2"/>
    <n v="25000"/>
    <m/>
    <m/>
    <m/>
    <m/>
    <m/>
    <m/>
    <m/>
    <n v="27500"/>
    <n v="2000"/>
    <d v="2021-08-23T00:00:00"/>
    <d v="2021-07-05T00:00:00"/>
    <s v="簡単決済"/>
    <s v="中村正 "/>
    <n v="29500"/>
    <s v="2021/2"/>
    <s v="2021/7"/>
    <n v="132"/>
    <x v="4"/>
    <m/>
    <m/>
  </r>
  <r>
    <d v="2021-02-23T00:00:00"/>
    <s v="■mont‐bell グランドチェア Helinox ネービー モンベル 中古■□003499"/>
    <s v="済"/>
    <x v="6"/>
    <n v="3000"/>
    <n v="3"/>
    <n v="3"/>
    <n v="8900"/>
    <m/>
    <m/>
    <m/>
    <m/>
    <m/>
    <m/>
    <m/>
    <n v="9790"/>
    <n v="1050"/>
    <d v="2021-04-21T00:00:00"/>
    <d v="2021-03-22T00:00:00"/>
    <s v="簡単決済"/>
    <s v="佐野完"/>
    <n v="10840"/>
    <s v="2021/2"/>
    <s v="2021/3"/>
    <n v="27"/>
    <x v="4"/>
    <m/>
    <m/>
  </r>
  <r>
    <d v="2021-03-11T00:00:00"/>
    <s v="■ホームベーカリー　TWINBIRD　PY-E635　パン焼き機　2020年製　中古■□003524"/>
    <s v="済"/>
    <x v="1"/>
    <n v="1300"/>
    <n v="3"/>
    <n v="3"/>
    <n v="4900"/>
    <m/>
    <m/>
    <m/>
    <m/>
    <m/>
    <m/>
    <m/>
    <n v="5390"/>
    <n v="1500"/>
    <d v="2021-04-21T00:00:00"/>
    <d v="2021-03-22T00:00:00"/>
    <s v="簡単決済"/>
    <s v="木村斎"/>
    <n v="6890"/>
    <s v="2021/3"/>
    <s v="2021/3"/>
    <n v="11"/>
    <x v="4"/>
    <m/>
    <m/>
  </r>
  <r>
    <d v="2021-02-24T00:00:00"/>
    <s v="■スキーブーツ 24.5cm HEAD Z3 ジュニア用 ソールサイズ 285mm ブルー ヘッド 中古■□003461"/>
    <m/>
    <x v="6"/>
    <n v="2000"/>
    <n v="3"/>
    <n v="3"/>
    <n v="4500"/>
    <m/>
    <m/>
    <m/>
    <m/>
    <m/>
    <m/>
    <m/>
    <m/>
    <m/>
    <m/>
    <m/>
    <m/>
    <m/>
    <n v="0"/>
    <s v="2021/2"/>
    <s v=""/>
    <s v=""/>
    <x v="0"/>
    <m/>
    <m/>
  </r>
  <r>
    <d v="2021-02-24T00:00:00"/>
    <s v="■新品未使用 4TB マック用HDD WD社 My Passport for Mac USB3.0 タイムマシン対応 ■□003323"/>
    <m/>
    <x v="1"/>
    <m/>
    <n v="3"/>
    <n v="2"/>
    <n v="11000"/>
    <m/>
    <m/>
    <m/>
    <m/>
    <m/>
    <m/>
    <m/>
    <m/>
    <m/>
    <m/>
    <m/>
    <m/>
    <m/>
    <n v="0"/>
    <s v="2021/2"/>
    <s v=""/>
    <s v=""/>
    <x v="0"/>
    <m/>
    <m/>
  </r>
  <r>
    <d v="2021-02-24T00:00:00"/>
    <s v="■ごくせん　2005　DVD-BOX　【DVD4＋特典映像1枚組】　中古■□003510"/>
    <s v="済"/>
    <x v="2"/>
    <m/>
    <n v="3"/>
    <n v="2"/>
    <n v="2200"/>
    <m/>
    <m/>
    <m/>
    <m/>
    <m/>
    <m/>
    <m/>
    <n v="2420"/>
    <n v="750"/>
    <d v="2021-04-21T00:00:00"/>
    <d v="2021-03-05T00:00:00"/>
    <s v="簡単決済"/>
    <s v="久保田信次"/>
    <n v="3170"/>
    <s v="2021/2"/>
    <s v="2021/3"/>
    <n v="9"/>
    <x v="5"/>
    <m/>
    <m/>
  </r>
  <r>
    <d v="2021-02-24T00:00:00"/>
    <s v="■MICHAEL　KORS　マイケルコース　ナイロントートバッグ　黒　中古■□003398"/>
    <s v="済"/>
    <x v="3"/>
    <n v="2000"/>
    <n v="3"/>
    <n v="2"/>
    <n v="6580"/>
    <m/>
    <m/>
    <m/>
    <m/>
    <m/>
    <m/>
    <m/>
    <n v="7238"/>
    <n v="1300"/>
    <d v="2021-04-21T00:00:00"/>
    <d v="2021-03-02T00:00:00"/>
    <s v="簡単決済"/>
    <s v="中西明美"/>
    <n v="8538"/>
    <s v="2021/2"/>
    <s v="2021/3"/>
    <n v="6"/>
    <x v="2"/>
    <m/>
    <m/>
  </r>
  <r>
    <d v="2021-02-24T00:00:00"/>
    <s v="■新興製作所　トリマ　STR-600　面取り　トリミング　溝切り　ならい　円加工　中古■□003535"/>
    <s v="店売り"/>
    <x v="0"/>
    <n v="1500"/>
    <n v="3"/>
    <n v="2"/>
    <n v="4980"/>
    <m/>
    <m/>
    <m/>
    <m/>
    <m/>
    <m/>
    <m/>
    <m/>
    <m/>
    <m/>
    <m/>
    <m/>
    <m/>
    <n v="0"/>
    <s v="2021/2"/>
    <s v=""/>
    <s v=""/>
    <x v="0"/>
    <m/>
    <m/>
  </r>
  <r>
    <d v="2021-02-24T00:00:00"/>
    <s v="■カクテルシェーカー　カジュアルプロダクト　ペンギン　ステンレス18-8　800ml　中古■□003539"/>
    <m/>
    <x v="7"/>
    <m/>
    <n v="3"/>
    <n v="2"/>
    <n v="3890"/>
    <m/>
    <m/>
    <m/>
    <m/>
    <m/>
    <m/>
    <m/>
    <m/>
    <m/>
    <m/>
    <m/>
    <m/>
    <m/>
    <n v="0"/>
    <s v="2021/2"/>
    <s v=""/>
    <s v=""/>
    <x v="0"/>
    <m/>
    <m/>
  </r>
  <r>
    <d v="2021-02-25T00:00:00"/>
    <s v="■プレデター マスク 仮面 被り物 コスプレ フェイスマスク 中古■□003459"/>
    <s v="済"/>
    <x v="2"/>
    <n v="3500"/>
    <n v="3"/>
    <n v="3"/>
    <n v="12000"/>
    <m/>
    <m/>
    <m/>
    <m/>
    <m/>
    <m/>
    <m/>
    <n v="29700"/>
    <n v="1500"/>
    <d v="2021-04-21T00:00:00"/>
    <d v="2021-03-02T00:00:00"/>
    <s v="簡単決済"/>
    <s v="原田大輔"/>
    <n v="31200"/>
    <s v="2021/2"/>
    <s v="2021/3"/>
    <n v="5"/>
    <x v="2"/>
    <m/>
    <m/>
  </r>
  <r>
    <d v="2021-02-25T00:00:00"/>
    <s v="■GUCCI K18WG ダイヤ5P マイコンリング　7号　ホワイトゴールド　ダイヤモンド　中古■□003447"/>
    <s v="済"/>
    <x v="3"/>
    <n v="17624"/>
    <n v="3"/>
    <n v="3"/>
    <n v="47000"/>
    <m/>
    <m/>
    <m/>
    <m/>
    <m/>
    <m/>
    <m/>
    <n v="27500"/>
    <n v="750"/>
    <d v="2021-06-23T00:00:00"/>
    <d v="2021-05-04T00:00:00"/>
    <s v="簡単決済"/>
    <s v="田中瞳"/>
    <n v="28250"/>
    <s v="2021/2"/>
    <s v="2021/5"/>
    <n v="68"/>
    <x v="2"/>
    <m/>
    <m/>
  </r>
  <r>
    <d v="2021-02-25T00:00:00"/>
    <s v="■古銭まとめ 昭和 旧札 旧硬貨 聖徳太子 武内大臣 板垣退助 二宮尊徳 他■□003547"/>
    <m/>
    <x v="12"/>
    <m/>
    <n v="3"/>
    <n v="3"/>
    <n v="8000"/>
    <m/>
    <m/>
    <m/>
    <m/>
    <m/>
    <m/>
    <m/>
    <m/>
    <m/>
    <m/>
    <m/>
    <m/>
    <m/>
    <n v="0"/>
    <s v="2021/2"/>
    <s v=""/>
    <s v=""/>
    <x v="0"/>
    <m/>
    <m/>
  </r>
  <r>
    <d v="2021-02-25T00:00:00"/>
    <s v="■未使用開封品  ワンダーコア2  ショップジャパン■□003545"/>
    <s v="済"/>
    <x v="6"/>
    <m/>
    <n v="3"/>
    <n v="3"/>
    <n v="5800"/>
    <m/>
    <m/>
    <m/>
    <m/>
    <m/>
    <m/>
    <m/>
    <n v="6930"/>
    <n v="2000"/>
    <d v="2021-04-21T00:00:00"/>
    <d v="2021-03-02T00:00:00"/>
    <s v="簡単決済"/>
    <s v="川中一豊"/>
    <n v="8930"/>
    <s v="2021/2"/>
    <s v="2021/3"/>
    <n v="5"/>
    <x v="2"/>
    <m/>
    <m/>
  </r>
  <r>
    <d v="2021-02-25T00:00:00"/>
    <s v="■現行コイン年号別アルバム NO.201 抜けあり 中古■□003490"/>
    <s v="済"/>
    <x v="12"/>
    <m/>
    <n v="3"/>
    <n v="3"/>
    <n v="5000"/>
    <m/>
    <m/>
    <m/>
    <m/>
    <m/>
    <m/>
    <m/>
    <n v="5000"/>
    <n v="750"/>
    <d v="2021-04-21T00:00:00"/>
    <d v="2021-04-01T00:00:00"/>
    <s v="簡単決済"/>
    <s v="相澤喜夫"/>
    <n v="5750"/>
    <s v="2021/2"/>
    <s v="2021/4"/>
    <n v="35"/>
    <x v="6"/>
    <m/>
    <m/>
  </r>
  <r>
    <d v="2021-02-26T00:00:00"/>
    <s v="■DVD　SEKAI　NO　OWARI　Twilight　City　at　NISSAN　STADIUM　DISC×2　冊子付き　中古■□003509"/>
    <m/>
    <x v="2"/>
    <n v="800"/>
    <n v="3"/>
    <n v="2"/>
    <n v="36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ZOJIRUSHI　象印　弁当箱　ステンレス　ランチジャー　SLP-18-BA　ブラック■□003522_x000a_"/>
    <m/>
    <x v="7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アイリスオーヤマ 電子レンジ ターンテーブル 17L ホワイト IMG-T177-5 定格周波数：50Hz 東日本専用 送料無料■□003496"/>
    <s v="店売り"/>
    <x v="1"/>
    <n v="1650"/>
    <n v="3"/>
    <n v="2"/>
    <n v="67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　超じんせーエンジョイ！　たまごっち　＋プラス　セブンイレブン限定カラー　パールほわいと&amp;ぶるー　対象年齢7歳以上■□003268"/>
    <s v="済"/>
    <x v="2"/>
    <m/>
    <n v="3"/>
    <n v="2"/>
    <n v="2500"/>
    <m/>
    <m/>
    <m/>
    <m/>
    <m/>
    <m/>
    <m/>
    <n v="2750"/>
    <n v="750"/>
    <d v="2021-06-23T00:00:00"/>
    <d v="2021-05-07T00:00:00"/>
    <s v="簡単決済"/>
    <s v="NAUMOVMedrek"/>
    <n v="3500"/>
    <s v="2021/2"/>
    <s v="2021/5"/>
    <n v="70"/>
    <x v="5"/>
    <m/>
    <m/>
  </r>
  <r>
    <d v="2021-02-26T00:00:00"/>
    <s v="■BAPE×PORTER ウエストバッグ アベイシングエイプ×ポーター 中古■□003217"/>
    <s v="済"/>
    <x v="11"/>
    <n v="3000"/>
    <n v="3"/>
    <n v="3"/>
    <n v="7700"/>
    <m/>
    <m/>
    <m/>
    <m/>
    <m/>
    <m/>
    <m/>
    <n v="7150"/>
    <n v="750"/>
    <d v="2021-04-21T00:00:00"/>
    <d v="2021-03-15T00:00:00"/>
    <s v="簡単決済"/>
    <s v="柏バイイー  "/>
    <n v="7900"/>
    <s v="2021/2"/>
    <s v="2021/3"/>
    <n v="17"/>
    <x v="4"/>
    <m/>
    <m/>
  </r>
  <r>
    <d v="2021-02-26T00:00:00"/>
    <s v="■PORTER×B印YOSHIDA 3WAY 三角ポーチ LOUVRE 青系 中古■□003448"/>
    <m/>
    <x v="11"/>
    <n v="1300"/>
    <n v="3"/>
    <n v="3"/>
    <n v="6500"/>
    <m/>
    <m/>
    <m/>
    <m/>
    <m/>
    <m/>
    <m/>
    <m/>
    <m/>
    <m/>
    <m/>
    <m/>
    <m/>
    <n v="0"/>
    <s v="2021/2"/>
    <s v=""/>
    <s v=""/>
    <x v="0"/>
    <m/>
    <m/>
  </r>
  <r>
    <d v="2021-02-26T00:00:00"/>
    <s v="■食戟のソーマ フィギュア 田所恵 水戸郁魅 セット 未開封保管品■□003477"/>
    <s v="済"/>
    <x v="2"/>
    <n v="400"/>
    <n v="3"/>
    <n v="3"/>
    <n v="5800"/>
    <m/>
    <m/>
    <m/>
    <m/>
    <m/>
    <m/>
    <m/>
    <n v="6380"/>
    <n v="1050"/>
    <d v="2021-04-21T00:00:00"/>
    <d v="2021-03-05T00:00:00"/>
    <s v="簡単決済"/>
    <s v="日野バイイー"/>
    <n v="7430"/>
    <s v="2021/2"/>
    <s v="2021/3"/>
    <n v="7"/>
    <x v="5"/>
    <m/>
    <m/>
  </r>
  <r>
    <d v="2021-02-26T00:00:00"/>
    <s v="■引取限定 長野県伊那市 食器棚 木製 タイル風■□003549"/>
    <s v="店売り"/>
    <x v="4"/>
    <n v="4500"/>
    <n v="3"/>
    <n v="3"/>
    <n v="10000"/>
    <m/>
    <m/>
    <m/>
    <m/>
    <m/>
    <m/>
    <m/>
    <m/>
    <m/>
    <m/>
    <m/>
    <m/>
    <m/>
    <n v="0"/>
    <s v="2021/2"/>
    <s v=""/>
    <s v=""/>
    <x v="0"/>
    <m/>
    <m/>
  </r>
  <r>
    <d v="2021-02-26T00:00:00"/>
    <s v="■未使用 AudioComm CD ラジオ カセットレコーダー RCD-550Z-W■□003453"/>
    <m/>
    <x v="1"/>
    <m/>
    <n v="3"/>
    <n v="3"/>
    <n v="30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　S&amp;T/MATRIX　SR25　URX4　MOLOK　14.5inch　フルメタル　G2　電動ガン　ブラック　対象年令 18歳以上■□003464"/>
    <m/>
    <x v="2"/>
    <n v="15000"/>
    <n v="3"/>
    <n v="2"/>
    <n v="27000"/>
    <n v="25000"/>
    <m/>
    <m/>
    <m/>
    <m/>
    <m/>
    <m/>
    <m/>
    <m/>
    <m/>
    <m/>
    <m/>
    <m/>
    <n v="0"/>
    <s v="2021/2"/>
    <s v=""/>
    <s v=""/>
    <x v="0"/>
    <m/>
    <m/>
  </r>
  <r>
    <d v="2021-02-27T00:00:00"/>
    <s v="■送料無料　ZOJIRUSHI　象印　ミキサー　BM-RF08型　ヘルシーミックス　2016年製　美品中古■□003475"/>
    <s v="済"/>
    <x v="1"/>
    <n v="1000"/>
    <n v="3"/>
    <n v="2"/>
    <n v="3850"/>
    <m/>
    <m/>
    <m/>
    <m/>
    <m/>
    <m/>
    <m/>
    <n v="4235"/>
    <n v="0"/>
    <d v="2021-07-19T00:00:00"/>
    <d v="2021-06-02T00:00:00"/>
    <s v="簡単決済"/>
    <s v="内田駿大 "/>
    <n v="4235"/>
    <s v="2021/2"/>
    <s v="2021/6"/>
    <n v="95"/>
    <x v="3"/>
    <m/>
    <m/>
  </r>
  <r>
    <d v="2021-02-27T00:00:00"/>
    <s v="■SANTA　CRUZ　サンタクルーズ　ハット　50271701　サイズ：フリー　顎ひも付き　ブラック　中古■□003471"/>
    <s v="店売り"/>
    <x v="11"/>
    <m/>
    <n v="3"/>
    <n v="2"/>
    <n v="1800"/>
    <m/>
    <m/>
    <m/>
    <m/>
    <m/>
    <m/>
    <m/>
    <m/>
    <m/>
    <m/>
    <m/>
    <m/>
    <m/>
    <n v="0"/>
    <s v="2021/2"/>
    <s v=""/>
    <s v=""/>
    <x v="0"/>
    <m/>
    <m/>
  </r>
  <r>
    <d v="2021-02-27T00:00:00"/>
    <s v="■Licca リカちゃん にじいろシャボン LD-06 衣装 ジュエリー イヤリング シューズ バッグ 着せ替えセット 対象年齢3歳以上 中古■□003333"/>
    <m/>
    <x v="2"/>
    <n v="1000"/>
    <n v="3"/>
    <n v="2"/>
    <n v="3500"/>
    <m/>
    <m/>
    <m/>
    <m/>
    <m/>
    <m/>
    <m/>
    <m/>
    <m/>
    <m/>
    <m/>
    <m/>
    <m/>
    <n v="0"/>
    <s v="2021/2"/>
    <s v=""/>
    <s v=""/>
    <x v="0"/>
    <m/>
    <m/>
  </r>
  <r>
    <d v="2021-02-27T00:00:00"/>
    <s v="■未使用に近い  レザークラフト優  長財布  タンニングレザー■□003335"/>
    <s v="店売り"/>
    <x v="11"/>
    <n v="2200"/>
    <n v="3"/>
    <n v="3"/>
    <n v="6400"/>
    <m/>
    <m/>
    <m/>
    <m/>
    <m/>
    <m/>
    <m/>
    <m/>
    <m/>
    <m/>
    <m/>
    <m/>
    <m/>
    <n v="0"/>
    <s v="2021/2"/>
    <s v=""/>
    <s v=""/>
    <x v="0"/>
    <m/>
    <m/>
  </r>
  <r>
    <d v="2021-02-27T00:00:00"/>
    <s v="■CASIO G-SHOCK 1998年 第７回国際イルカ・クジラ会議 DW-8600K-2V 中古■□003504"/>
    <s v="済"/>
    <x v="11"/>
    <n v="3300"/>
    <n v="3"/>
    <n v="3"/>
    <n v="9800"/>
    <m/>
    <m/>
    <m/>
    <m/>
    <m/>
    <m/>
    <m/>
    <n v="10780"/>
    <n v="750"/>
    <d v="2021-04-21T00:00:00"/>
    <d v="2021-03-03T00:00:00"/>
    <s v="簡単決済"/>
    <s v="伊達優"/>
    <n v="11530"/>
    <s v="2021/2"/>
    <s v="2021/3"/>
    <n v="4"/>
    <x v="3"/>
    <m/>
    <m/>
  </r>
  <r>
    <d v="2021-02-27T00:00:00"/>
    <s v="■ハマグラインダー 卓上ミニグラインダー T5-50 ハマネツ電工 中古■□003392"/>
    <s v="済"/>
    <x v="0"/>
    <m/>
    <n v="3"/>
    <n v="3"/>
    <n v="2400"/>
    <m/>
    <m/>
    <m/>
    <m/>
    <m/>
    <m/>
    <m/>
    <n v="2640"/>
    <n v="750"/>
    <d v="2021-04-21T00:00:00"/>
    <d v="2021-03-26T00:00:00"/>
    <s v="簡単決済"/>
    <s v="三浦禎朋"/>
    <n v="3390"/>
    <s v="2021/2"/>
    <s v="2021/3"/>
    <n v="27"/>
    <x v="5"/>
    <m/>
    <m/>
  </r>
  <r>
    <d v="2021-02-27T00:00:00"/>
    <s v="■ジャンク MCC ニューカットベンダー CB-0213 CB-13 鉄筋カッター■□S003483"/>
    <s v="店売り"/>
    <x v="0"/>
    <n v="2750"/>
    <n v="3"/>
    <n v="3"/>
    <n v="12000"/>
    <n v="10500"/>
    <m/>
    <m/>
    <m/>
    <m/>
    <m/>
    <m/>
    <m/>
    <m/>
    <m/>
    <m/>
    <m/>
    <m/>
    <n v="0"/>
    <s v="2021/2"/>
    <s v=""/>
    <s v=""/>
    <x v="0"/>
    <m/>
    <m/>
  </r>
  <r>
    <d v="2021-03-01T00:00:00"/>
    <s v="■三代目J SOUL BROTHERS RAISE THE FLAG CD+3DVD 中古■□003454"/>
    <s v="済"/>
    <x v="2"/>
    <n v="1100"/>
    <n v="3"/>
    <n v="3"/>
    <n v="3500"/>
    <m/>
    <m/>
    <m/>
    <m/>
    <m/>
    <m/>
    <m/>
    <n v="4620"/>
    <n v="750"/>
    <d v="2021-04-21T00:00:00"/>
    <d v="2021-03-08T00:00:00"/>
    <s v="簡単決済"/>
    <s v="株式会社lover"/>
    <n v="5370"/>
    <s v="2021/3"/>
    <s v="2021/3"/>
    <n v="7"/>
    <x v="4"/>
    <m/>
    <m/>
  </r>
  <r>
    <d v="2021-03-01T00:00:00"/>
    <s v="カメオ コンクシェルカメオ エンジェル K18 約6×4.5cm 約29.5g 中古■□003476"/>
    <m/>
    <x v="12"/>
    <n v="17624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01T00:00:00"/>
    <s v="■日本限定 MOSCOT LEMTOSH 46□24-145 フレーム ブラック JPN LTD Ⅱ モスコット レムトッシュ ブルー系 サングラス 中古■□003517"/>
    <s v="済"/>
    <x v="3"/>
    <n v="10000"/>
    <n v="3"/>
    <n v="3"/>
    <n v="20000"/>
    <m/>
    <m/>
    <m/>
    <m/>
    <m/>
    <m/>
    <m/>
    <n v="22000"/>
    <n v="750"/>
    <d v="2021-04-21T00:00:00"/>
    <d v="2021-04-03T00:00:00"/>
    <s v="簡単決済"/>
    <s v="美馬裕"/>
    <n v="22750"/>
    <s v="2021/3"/>
    <s v="2021/4"/>
    <n v="33"/>
    <x v="7"/>
    <m/>
    <m/>
  </r>
  <r>
    <d v="2021-03-01T00:00:00"/>
    <s v="■フジ医療器 モミーナプロ プラス フットマッサージャー KC-310 中古■□S003495"/>
    <s v="店売り"/>
    <x v="1"/>
    <n v="1500"/>
    <n v="3"/>
    <n v="3"/>
    <n v="7200"/>
    <m/>
    <m/>
    <m/>
    <m/>
    <m/>
    <m/>
    <m/>
    <m/>
    <m/>
    <m/>
    <m/>
    <m/>
    <m/>
    <n v="0"/>
    <s v="2021/3"/>
    <s v=""/>
    <s v=""/>
    <x v="0"/>
    <m/>
    <m/>
  </r>
  <r>
    <d v="2021-03-01T00:00:00"/>
    <s v="■Coleman ランタン 286・288 ADJUSTABLE TWO MANTLE コールマン 中古■□003472"/>
    <s v="済"/>
    <x v="6"/>
    <m/>
    <n v="3"/>
    <n v="3"/>
    <n v="10000"/>
    <m/>
    <m/>
    <m/>
    <m/>
    <m/>
    <m/>
    <m/>
    <n v="14302"/>
    <n v="1050"/>
    <d v="2021-04-21T00:00:00"/>
    <d v="2021-03-09T00:00:00"/>
    <s v="簡単決済"/>
    <s v="MYNCJOE-HYPER"/>
    <n v="15352"/>
    <s v="2021/3"/>
    <s v="2021/3"/>
    <n v="8"/>
    <x v="2"/>
    <m/>
    <m/>
  </r>
  <r>
    <d v="2021-03-01T00:00:00"/>
    <s v="■テーラーメイド M4 ドライバー FUBUKI TM5 10.5° フレックスSR 中古■□S003484"/>
    <s v="済"/>
    <x v="6"/>
    <n v="10000"/>
    <n v="3"/>
    <n v="3"/>
    <n v="14000"/>
    <m/>
    <m/>
    <m/>
    <m/>
    <m/>
    <m/>
    <m/>
    <n v="15400"/>
    <n v="2420"/>
    <d v="2021-04-21T00:00:00"/>
    <d v="2021-03-19T00:00:00"/>
    <s v="簡単決済"/>
    <s v="山根憲夫"/>
    <n v="17820"/>
    <s v="2021/3"/>
    <s v="2021/3"/>
    <n v="18"/>
    <x v="5"/>
    <m/>
    <m/>
  </r>
  <r>
    <d v="2021-03-01T00:00:00"/>
    <s v="■Coleman アウトドアワゴン 2000021989 コールマン 中古■□003552"/>
    <s v="店売り"/>
    <x v="6"/>
    <n v="1980"/>
    <n v="3"/>
    <n v="3"/>
    <n v="6100"/>
    <m/>
    <m/>
    <m/>
    <m/>
    <m/>
    <m/>
    <m/>
    <m/>
    <m/>
    <m/>
    <m/>
    <m/>
    <m/>
    <n v="0"/>
    <s v="2021/3"/>
    <s v=""/>
    <s v=""/>
    <x v="0"/>
    <m/>
    <m/>
  </r>
  <r>
    <d v="2021-03-02T00:00:00"/>
    <s v="■REDWING　25.5cm　7.5インチ　クラシックモック　875　ワークブーツ　レッドウィング　中古■□003270"/>
    <s v="済"/>
    <x v="11"/>
    <n v="6600"/>
    <n v="3"/>
    <n v="3"/>
    <n v="12000"/>
    <m/>
    <m/>
    <m/>
    <m/>
    <m/>
    <m/>
    <m/>
    <n v="13750"/>
    <n v="1300"/>
    <d v="2021-04-21T00:00:00"/>
    <d v="2021-03-07T00:00:00"/>
    <s v="簡単決済"/>
    <s v="ゴーゴー商事"/>
    <n v="15050"/>
    <s v="2021/3"/>
    <s v="2021/3"/>
    <n v="5"/>
    <x v="1"/>
    <m/>
    <m/>
  </r>
  <r>
    <d v="2021-03-02T00:00:00"/>
    <s v="■ジャンク　GUCCI　腕時計　3000J　クオーツ　レディース　グッチ■□003455"/>
    <s v="店売り"/>
    <x v="3"/>
    <n v="20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02T00:00:00"/>
    <s v="■LOUIS　VUITTON　ルイヴィトン　ポルト　2　カルト　モノグラム　パスケース　カードケース　M60533　茶色　中古■□003520_x000a_"/>
    <s v="済"/>
    <x v="3"/>
    <n v="800"/>
    <n v="3"/>
    <n v="2"/>
    <n v="4400"/>
    <m/>
    <m/>
    <m/>
    <m/>
    <m/>
    <m/>
    <m/>
    <n v="4840"/>
    <n v="520"/>
    <d v="2021-04-21T00:00:00"/>
    <d v="2021-03-10T00:00:00"/>
    <s v="簡単決済"/>
    <s v="信田祐希"/>
    <n v="5360"/>
    <s v="2021/3"/>
    <s v="2021/3"/>
    <n v="8"/>
    <x v="3"/>
    <m/>
    <m/>
  </r>
  <r>
    <d v="2021-03-02T00:00:00"/>
    <s v="■ジャンク CITIZEN クレール 18K 手巻き式 21JEWELS レディース 本体のみ シチズン■□003457"/>
    <s v="済"/>
    <x v="3"/>
    <n v="22000"/>
    <n v="3"/>
    <n v="2"/>
    <n v="27273"/>
    <m/>
    <m/>
    <m/>
    <m/>
    <m/>
    <m/>
    <m/>
    <n v="30000"/>
    <n v="0"/>
    <d v="2021-06-23T00:00:00"/>
    <d v="2021-05-04T00:00:00"/>
    <s v="簡単決済"/>
    <s v="GreenshipHLHA  "/>
    <n v="30000"/>
    <s v="2021/3"/>
    <s v="2021/5"/>
    <n v="63"/>
    <x v="2"/>
    <m/>
    <m/>
  </r>
  <r>
    <d v="2021-03-02T00:00:00"/>
    <s v="■ジャンク　G-SHOCK　CASIO　ジーショック・カシオ　DW-5600FS-3JF　「HERO」　キムラタクヤ着用モデル　カーキ　中古■□003452"/>
    <s v="済"/>
    <x v="11"/>
    <n v="2000"/>
    <n v="3"/>
    <n v="2"/>
    <n v="4480"/>
    <m/>
    <m/>
    <m/>
    <m/>
    <m/>
    <m/>
    <m/>
    <n v="4928"/>
    <n v="750"/>
    <d v="2021-06-23T00:00:00"/>
    <d v="2021-05-05T00:00:00"/>
    <s v="簡単決済"/>
    <s v="小野田始"/>
    <n v="5678"/>
    <s v="2021/3"/>
    <s v="2021/5"/>
    <n v="64"/>
    <x v="3"/>
    <m/>
    <m/>
  </r>
  <r>
    <d v="2021-03-02T00:00:00"/>
    <s v="■未使用　COACH　コーチ　トートバッグ　F58294　シグネクチャー　カーキ×ライトブルー　レディースバッグ■□003502"/>
    <m/>
    <x v="3"/>
    <n v="4400"/>
    <n v="3"/>
    <n v="2"/>
    <n v="10800"/>
    <m/>
    <m/>
    <m/>
    <m/>
    <m/>
    <m/>
    <m/>
    <m/>
    <m/>
    <m/>
    <m/>
    <m/>
    <m/>
    <n v="0"/>
    <s v="2021/3"/>
    <s v=""/>
    <s v=""/>
    <x v="0"/>
    <m/>
    <m/>
  </r>
  <r>
    <d v="2021-03-02T00:00:00"/>
    <s v="■GUCCI　グッチ　ペンダントトップ　星座プレート　シルバー　925　CAPRICON　山羊座　中古■□003141_x000a_"/>
    <s v="済"/>
    <x v="3"/>
    <m/>
    <n v="3"/>
    <n v="2"/>
    <n v="1980"/>
    <m/>
    <m/>
    <m/>
    <m/>
    <m/>
    <m/>
    <m/>
    <n v="2178"/>
    <n v="520"/>
    <d v="2021-04-21T00:00:00"/>
    <d v="2021-03-22T00:00:00"/>
    <s v="簡単決済"/>
    <s v="田中裕介"/>
    <n v="2698"/>
    <s v="2021/3"/>
    <s v="2021/3"/>
    <n v="20"/>
    <x v="4"/>
    <m/>
    <m/>
  </r>
  <r>
    <d v="2021-03-03T00:00:00"/>
    <s v="■ARMANI　JEANS　アルマーニジーンズ　ハンドバッグ　ショルダーストラップ付き　ピンク系　中古■□003151"/>
    <m/>
    <x v="3"/>
    <n v="2500"/>
    <n v="3"/>
    <n v="2"/>
    <n v="5980"/>
    <m/>
    <m/>
    <m/>
    <m/>
    <m/>
    <m/>
    <m/>
    <m/>
    <m/>
    <m/>
    <m/>
    <m/>
    <m/>
    <n v="0"/>
    <s v="2021/3"/>
    <s v=""/>
    <s v=""/>
    <x v="0"/>
    <m/>
    <m/>
  </r>
  <r>
    <d v="2021-03-03T00:00:00"/>
    <s v="■JANOME　ジャノメ　Nuikiru　N-366　ミシン　ロックカッター内蔵　中古■□003478_x000a_"/>
    <s v="済"/>
    <x v="1"/>
    <m/>
    <n v="3"/>
    <n v="2"/>
    <n v="6800"/>
    <m/>
    <m/>
    <m/>
    <m/>
    <m/>
    <m/>
    <m/>
    <n v="7480"/>
    <n v="1300"/>
    <d v="2021-05-21T00:00:00"/>
    <d v="2021-04-15T00:00:00"/>
    <s v="簡単決済"/>
    <s v="藤田清美"/>
    <n v="8780"/>
    <s v="2021/3"/>
    <s v="2021/4"/>
    <n v="43"/>
    <x v="6"/>
    <m/>
    <m/>
  </r>
  <r>
    <d v="2021-03-03T00:00:00"/>
    <s v="■ALINCO　FITNESS　アルインコ　3D振動マシン　バランスウェーブ　FAV3017　中古■□003530_x000a_"/>
    <m/>
    <x v="13"/>
    <n v="2000"/>
    <n v="3"/>
    <n v="2"/>
    <n v="7980"/>
    <m/>
    <m/>
    <m/>
    <m/>
    <m/>
    <m/>
    <m/>
    <m/>
    <m/>
    <m/>
    <m/>
    <m/>
    <m/>
    <n v="0"/>
    <s v="2021/3"/>
    <s v=""/>
    <s v=""/>
    <x v="0"/>
    <m/>
    <m/>
  </r>
  <r>
    <d v="2021-03-03T00:00:00"/>
    <s v="■FUNAI ブルーレイディスクプレーヤー FBP-H220 / 2020年製 中古■□003516"/>
    <s v="店売り"/>
    <x v="1"/>
    <n v="3500"/>
    <n v="3"/>
    <n v="3"/>
    <n v="5300"/>
    <m/>
    <m/>
    <m/>
    <m/>
    <m/>
    <m/>
    <m/>
    <m/>
    <m/>
    <m/>
    <m/>
    <m/>
    <m/>
    <n v="0"/>
    <s v="2021/3"/>
    <s v=""/>
    <s v=""/>
    <x v="0"/>
    <m/>
    <m/>
  </r>
  <r>
    <d v="2021-03-03T00:00:00"/>
    <s v="■Panasonic ブルーレイディスクプレーヤー DMP-BD88 2016年製 中古■□003512"/>
    <s v="店売り"/>
    <x v="1"/>
    <n v="1700"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3T00:00:00"/>
    <s v="■美品 COACH シグネチャー ワンショルダーバッグ 10296 ホワイト×ベージュ■□003450"/>
    <s v="済"/>
    <x v="3"/>
    <n v="2000"/>
    <n v="3"/>
    <n v="3"/>
    <n v="5000"/>
    <m/>
    <m/>
    <m/>
    <m/>
    <m/>
    <m/>
    <m/>
    <n v="5500"/>
    <n v="1050"/>
    <d v="2021-07-19T00:00:00"/>
    <d v="2021-06-17T00:00:00"/>
    <s v="簡単決済"/>
    <s v="チョウショウ"/>
    <n v="6550"/>
    <s v="2021/3"/>
    <s v="2021/6"/>
    <n v="106"/>
    <x v="6"/>
    <m/>
    <m/>
  </r>
  <r>
    <d v="2021-03-03T00:00:00"/>
    <s v="■タイトリスト DCI 762 アイアン8本セット #3～#9、PW ダイナミックゴールド スチールシャフト S200 中古■□003544"/>
    <s v="店売り"/>
    <x v="6"/>
    <n v="1100"/>
    <n v="3"/>
    <n v="3"/>
    <n v="7700"/>
    <m/>
    <m/>
    <m/>
    <m/>
    <m/>
    <m/>
    <m/>
    <m/>
    <m/>
    <m/>
    <m/>
    <m/>
    <m/>
    <n v="0"/>
    <s v="2021/3"/>
    <s v=""/>
    <s v=""/>
    <x v="0"/>
    <m/>
    <m/>
  </r>
  <r>
    <d v="2021-03-04T00:00:00"/>
    <s v="■MAXTONE  アルトサックス  By French Engineer  中古■□003462"/>
    <m/>
    <x v="8"/>
    <n v="5500"/>
    <n v="3"/>
    <n v="3"/>
    <n v="17000"/>
    <m/>
    <m/>
    <m/>
    <m/>
    <m/>
    <m/>
    <m/>
    <m/>
    <m/>
    <m/>
    <m/>
    <m/>
    <m/>
    <n v="0"/>
    <s v="2021/3"/>
    <s v=""/>
    <s v=""/>
    <x v="0"/>
    <m/>
    <m/>
  </r>
  <r>
    <d v="2021-03-04T00:00:00"/>
    <s v="■未使用 うさまるグッズ 5点 iPhoneカバー 巾着 ポーチ マルチフォルダー2種 保管品■□003548"/>
    <m/>
    <x v="2"/>
    <m/>
    <n v="3"/>
    <n v="3"/>
    <n v="4500"/>
    <m/>
    <m/>
    <m/>
    <m/>
    <m/>
    <m/>
    <m/>
    <m/>
    <m/>
    <m/>
    <m/>
    <m/>
    <m/>
    <n v="0"/>
    <s v="2021/3"/>
    <s v=""/>
    <s v=""/>
    <x v="0"/>
    <m/>
    <m/>
  </r>
  <r>
    <d v="2021-03-06T00:00:00"/>
    <s v="■ジャンク ランチェッティ LANCETTI 腕時計 クロノグラフ　 LT-6033　送料無料■□003278"/>
    <m/>
    <x v="3"/>
    <m/>
    <n v="3"/>
    <n v="3"/>
    <n v="6000"/>
    <m/>
    <m/>
    <m/>
    <m/>
    <m/>
    <m/>
    <m/>
    <m/>
    <m/>
    <m/>
    <m/>
    <m/>
    <m/>
    <n v="0"/>
    <s v="2021/3"/>
    <s v=""/>
    <s v=""/>
    <x v="0"/>
    <m/>
    <m/>
  </r>
  <r>
    <d v="2021-03-06T00:00:00"/>
    <s v="■Ferragamo　フェラガモ　トートバッグ　キャンバスXレザー　レディース　バッグ　中古■□003444"/>
    <s v="店売り"/>
    <x v="3"/>
    <n v="2000"/>
    <n v="3"/>
    <n v="3"/>
    <n v="8000"/>
    <m/>
    <m/>
    <m/>
    <m/>
    <m/>
    <m/>
    <m/>
    <m/>
    <m/>
    <m/>
    <m/>
    <m/>
    <m/>
    <n v="0"/>
    <s v="2021/3"/>
    <s v=""/>
    <s v=""/>
    <x v="0"/>
    <m/>
    <m/>
  </r>
  <r>
    <d v="2021-03-06T00:00:00"/>
    <s v="■未使用　ヤクルトスワローズ　つば九郎　グッズ4点　トートバッグ　サンダル　ホルダー　電動歯ブラシ■□003391"/>
    <s v="済"/>
    <x v="6"/>
    <m/>
    <n v="3"/>
    <n v="3"/>
    <n v="3500"/>
    <m/>
    <m/>
    <m/>
    <m/>
    <m/>
    <m/>
    <m/>
    <n v="3850"/>
    <n v="1300"/>
    <d v="2021-04-21T00:00:00"/>
    <d v="2021-03-17T00:00:00"/>
    <s v="簡単決済"/>
    <s v="浅海文彦"/>
    <n v="5150"/>
    <s v="2021/3"/>
    <s v="2021/3"/>
    <n v="11"/>
    <x v="3"/>
    <m/>
    <m/>
  </r>
  <r>
    <d v="2021-03-06T00:00:00"/>
    <s v="■Kaerntner アルトサックス ケース付き ケルントナー 中古■□003494"/>
    <s v="店売り"/>
    <x v="8"/>
    <n v="8000"/>
    <n v="3"/>
    <n v="3"/>
    <n v="14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ルイヴィトン パームスプリングス バックパックMINI リュックサック M44873 中古美品■□003458"/>
    <s v="済"/>
    <x v="3"/>
    <n v="130000"/>
    <n v="3"/>
    <n v="3"/>
    <n v="165000"/>
    <m/>
    <m/>
    <m/>
    <m/>
    <m/>
    <m/>
    <m/>
    <n v="181500"/>
    <n v="0"/>
    <d v="2021-05-21T00:00:00"/>
    <d v="2021-04-04T00:00:00"/>
    <s v="簡単決済"/>
    <s v="横山愛衣里"/>
    <n v="181500"/>
    <s v="2021/3"/>
    <s v="2021/4"/>
    <n v="29"/>
    <x v="1"/>
    <m/>
    <m/>
  </r>
  <r>
    <d v="2021-03-06T00:00:00"/>
    <s v="■美品 Nintendo Switch バッテリー拡張版 HAD-S-KABAA ネオンブルー ネオンレッド ニンテンドースイッチ■□003532"/>
    <s v="済"/>
    <x v="2"/>
    <n v="27000"/>
    <n v="3"/>
    <n v="3"/>
    <n v="30000"/>
    <m/>
    <m/>
    <m/>
    <m/>
    <m/>
    <m/>
    <m/>
    <n v="34100"/>
    <n v="1050"/>
    <d v="2021-03-17T00:00:00"/>
    <d v="2021-03-17T00:00:00"/>
    <s v="銀行振込"/>
    <s v="江田圭亮"/>
    <n v="35150"/>
    <s v="2021/3"/>
    <s v="2021/3"/>
    <n v="11"/>
    <x v="3"/>
    <m/>
    <m/>
  </r>
  <r>
    <d v="2021-03-06T00:00:00"/>
    <s v="■ルイヴィトン 長財布 ポルトフォイユ・サラ N63209 ダミエ Louis Vuitton 中古■□003456"/>
    <m/>
    <x v="3"/>
    <n v="13000"/>
    <n v="3"/>
    <n v="3"/>
    <n v="22800"/>
    <m/>
    <m/>
    <m/>
    <m/>
    <m/>
    <m/>
    <m/>
    <m/>
    <m/>
    <m/>
    <m/>
    <m/>
    <m/>
    <n v="0"/>
    <s v="2021/3"/>
    <s v=""/>
    <s v=""/>
    <x v="0"/>
    <m/>
    <m/>
  </r>
  <r>
    <d v="2021-03-06T00:00:00"/>
    <s v="■iPhone8　256GB　A1906　レッド　ソフトバンク　利用制限〇　中古■□003468_x000a_"/>
    <m/>
    <x v="9"/>
    <n v="20000"/>
    <n v="3"/>
    <n v="3"/>
    <n v="29000"/>
    <m/>
    <m/>
    <m/>
    <m/>
    <m/>
    <m/>
    <m/>
    <m/>
    <m/>
    <m/>
    <m/>
    <m/>
    <m/>
    <n v="0"/>
    <s v="2021/3"/>
    <s v=""/>
    <s v=""/>
    <x v="0"/>
    <m/>
    <m/>
  </r>
  <r>
    <d v="2021-03-06T00:00:00"/>
    <s v="■makita　マキタ　18V　3.0Ah　BL1830B　リチウムイオンバッテリ　美品■□003474"/>
    <s v="済"/>
    <x v="0"/>
    <n v="4000"/>
    <n v="3"/>
    <n v="3"/>
    <n v="7800"/>
    <m/>
    <m/>
    <m/>
    <m/>
    <m/>
    <m/>
    <m/>
    <n v="8580"/>
    <n v="750"/>
    <d v="2021-04-21T00:00:00"/>
    <d v="2021-03-25T00:00:00"/>
    <s v="簡単決済"/>
    <s v="古澤徹"/>
    <n v="9330"/>
    <s v="2021/3"/>
    <s v="2021/3"/>
    <n v="19"/>
    <x v="6"/>
    <m/>
    <m/>
  </r>
  <r>
    <d v="2021-03-06T00:00:00"/>
    <s v="■makita　マキタ　充電式インパクトドライバ　14.4V　1.5Ah　M695D　バッテリ×1　充電器　ケース　付き　中古■□003511"/>
    <s v="済"/>
    <x v="0"/>
    <n v="4400"/>
    <n v="3"/>
    <n v="3"/>
    <n v="9000"/>
    <m/>
    <m/>
    <m/>
    <m/>
    <m/>
    <m/>
    <m/>
    <n v="9900"/>
    <n v="1300"/>
    <d v="2021-04-21T00:00:00"/>
    <d v="2021-03-16T00:00:00"/>
    <s v="簡単決済"/>
    <s v="出雲井公也"/>
    <n v="11200"/>
    <s v="2021/3"/>
    <s v="2021/3"/>
    <n v="10"/>
    <x v="2"/>
    <m/>
    <m/>
  </r>
  <r>
    <d v="2021-03-06T00:00:00"/>
    <s v="■未使用 Panasonic パナソニック ポータブルカーナビ ゴリラ CN-G720D 7インチ (ゼンリン製地図収録) ワンセグ SSD 16GB■□003446"/>
    <s v="済"/>
    <x v="14"/>
    <n v="11000"/>
    <n v="3"/>
    <n v="3"/>
    <n v="26000"/>
    <m/>
    <m/>
    <m/>
    <m/>
    <m/>
    <m/>
    <m/>
    <n v="26000"/>
    <n v="0"/>
    <d v="2021-05-21T00:00:00"/>
    <d v="2021-04-22T00:00:00"/>
    <s v="簡単決済"/>
    <s v="小野善弘"/>
    <n v="26000"/>
    <s v="2021/3"/>
    <s v="2021/4"/>
    <n v="47"/>
    <x v="6"/>
    <m/>
    <m/>
  </r>
  <r>
    <d v="2021-03-06T00:00:00"/>
    <s v="■未使用 バズリクソンズ サイズ40 ツアージャケット BUZZ RICKSON’S 刺繍 BR11698 保管品■□003541"/>
    <m/>
    <x v="3"/>
    <n v="10000"/>
    <n v="3"/>
    <n v="3"/>
    <n v="15000"/>
    <m/>
    <m/>
    <m/>
    <m/>
    <m/>
    <m/>
    <m/>
    <m/>
    <m/>
    <m/>
    <m/>
    <m/>
    <m/>
    <n v="0"/>
    <s v="2021/3"/>
    <s v=""/>
    <s v=""/>
    <x v="0"/>
    <m/>
    <m/>
  </r>
  <r>
    <d v="2021-03-06T00:00:00"/>
    <s v="■テスコ モデル17 フルアコ エレキギター Teisco Model17 サンバースト 中古■□S003487"/>
    <s v="済"/>
    <x v="8"/>
    <n v="300"/>
    <n v="3"/>
    <n v="3"/>
    <n v="20000"/>
    <m/>
    <m/>
    <m/>
    <m/>
    <m/>
    <m/>
    <m/>
    <n v="31234"/>
    <n v="4345"/>
    <d v="2021-04-21T00:00:00"/>
    <d v="2021-03-11T00:00:00"/>
    <s v="簡単決済"/>
    <s v="谷村昌克"/>
    <n v="35579"/>
    <s v="2021/3"/>
    <s v="2021/3"/>
    <n v="5"/>
    <x v="6"/>
    <m/>
    <m/>
  </r>
  <r>
    <d v="2021-03-07T00:00:00"/>
    <s v="■MICHAEL　KORS　マイケルコース　ハンドバッグ　黒　中古■□003460"/>
    <s v="済"/>
    <x v="3"/>
    <n v="2500"/>
    <n v="3"/>
    <n v="2"/>
    <n v="5980"/>
    <m/>
    <m/>
    <m/>
    <m/>
    <m/>
    <m/>
    <m/>
    <n v="6578"/>
    <n v="1300"/>
    <d v="2021-04-21T00:00:00"/>
    <d v="2021-03-28T00:00:00"/>
    <s v="簡単決済"/>
    <s v="石黒明日香"/>
    <n v="7878"/>
    <s v="2021/3"/>
    <s v="2021/3"/>
    <n v="21"/>
    <x v="1"/>
    <m/>
    <m/>
  </r>
  <r>
    <d v="2021-03-07T00:00:00"/>
    <s v="■Noritake　ノリタケ　花瓶　インテリア　ローズ　陶器　中古■□003451"/>
    <m/>
    <x v="7"/>
    <m/>
    <n v="3"/>
    <n v="2"/>
    <n v="2300"/>
    <m/>
    <m/>
    <m/>
    <m/>
    <m/>
    <m/>
    <m/>
    <m/>
    <m/>
    <m/>
    <m/>
    <m/>
    <m/>
    <n v="0"/>
    <s v="2021/3"/>
    <s v=""/>
    <s v=""/>
    <x v="0"/>
    <m/>
    <m/>
  </r>
  <r>
    <d v="2021-03-07T00:00:00"/>
    <s v="■ZIPPO　ジッポ　顔のない月　倉木鈴菜　ライター　Serial　No．021　美品■□003518_x000a_"/>
    <s v="店売り"/>
    <x v="12"/>
    <m/>
    <n v="3"/>
    <n v="2"/>
    <n v="5800"/>
    <m/>
    <m/>
    <m/>
    <m/>
    <m/>
    <m/>
    <m/>
    <m/>
    <m/>
    <m/>
    <m/>
    <m/>
    <m/>
    <n v="0"/>
    <s v="2021/3"/>
    <s v=""/>
    <s v=""/>
    <x v="0"/>
    <m/>
    <m/>
  </r>
  <r>
    <d v="2021-03-07T00:00:00"/>
    <s v="■木製×ゴールドフレーム　アンティーク調　ポールハンガー　回転式　中古■□003486_x000a_"/>
    <s v="済"/>
    <x v="7"/>
    <n v="1000"/>
    <n v="3"/>
    <n v="2"/>
    <n v="9000"/>
    <m/>
    <m/>
    <m/>
    <m/>
    <m/>
    <m/>
    <m/>
    <n v="14300"/>
    <n v="2000"/>
    <d v="2021-04-21T00:00:00"/>
    <d v="2021-03-14T00:00:00"/>
    <s v="簡単決済"/>
    <s v="中島淑惠"/>
    <n v="16300"/>
    <s v="2021/3"/>
    <s v="2021/3"/>
    <n v="7"/>
    <x v="1"/>
    <m/>
    <m/>
  </r>
  <r>
    <d v="2021-03-07T00:00:00"/>
    <s v="■未使用　BERMAS　バーマス　縦型　2輪　キャリー　45C　No．60422　容量：約25L　キャリーバッグ　スーツケース　ブラック■□003557"/>
    <s v="店売り"/>
    <x v="3"/>
    <n v="3000"/>
    <n v="3"/>
    <n v="2"/>
    <n v="7000"/>
    <m/>
    <m/>
    <m/>
    <m/>
    <m/>
    <m/>
    <m/>
    <m/>
    <m/>
    <m/>
    <m/>
    <m/>
    <m/>
    <n v="0"/>
    <s v="2021/3"/>
    <s v=""/>
    <s v=""/>
    <x v="0"/>
    <m/>
    <m/>
  </r>
  <r>
    <d v="2021-03-07T00:00:00"/>
    <s v="■MONTBLANC　MEISTERSTUCK　モンブラン　マスターシュティック　シャープペン　ブラック　中古■□003519"/>
    <s v="済"/>
    <x v="12"/>
    <n v="1650"/>
    <n v="3"/>
    <n v="2"/>
    <n v="6200"/>
    <m/>
    <m/>
    <m/>
    <m/>
    <m/>
    <m/>
    <m/>
    <n v="7645"/>
    <n v="0"/>
    <d v="2021-04-21T00:00:00"/>
    <d v="2021-03-11T00:00:00"/>
    <s v="簡単決済"/>
    <s v="松尾直樹"/>
    <n v="7645"/>
    <s v="2021/3"/>
    <s v="2021/3"/>
    <n v="4"/>
    <x v="6"/>
    <m/>
    <m/>
  </r>
  <r>
    <d v="2021-03-07T00:00:00"/>
    <s v="■未使用 Paul Smith LONDON スーツ サイズA-46 ウール100％ R0237 ポールスミス 保管品■□003554"/>
    <s v="済"/>
    <x v="3"/>
    <n v="3300"/>
    <n v="3"/>
    <n v="3"/>
    <n v="25000"/>
    <m/>
    <m/>
    <m/>
    <m/>
    <m/>
    <m/>
    <m/>
    <n v="27500"/>
    <n v="0"/>
    <d v="2021-04-21T00:00:00"/>
    <d v="2021-03-25T00:00:00"/>
    <s v="簡単決済"/>
    <s v="竹内允貴"/>
    <n v="27500"/>
    <s v="2021/3"/>
    <s v="2021/3"/>
    <n v="18"/>
    <x v="6"/>
    <m/>
    <m/>
  </r>
  <r>
    <d v="2021-03-07T00:00:00"/>
    <s v="■マルゼン APS-2 オリジナル エアガン 対象年令18才以上 中古■□003373"/>
    <s v="済"/>
    <x v="2"/>
    <n v="3000"/>
    <n v="3"/>
    <n v="3"/>
    <n v="13000"/>
    <m/>
    <m/>
    <m/>
    <m/>
    <m/>
    <m/>
    <m/>
    <n v="23650"/>
    <n v="2000"/>
    <d v="2021-04-21T00:00:00"/>
    <d v="2021-03-11T00:00:00"/>
    <s v="簡単決済"/>
    <s v="高橋守"/>
    <n v="25650"/>
    <s v="2021/3"/>
    <s v="2021/3"/>
    <n v="4"/>
    <x v="6"/>
    <m/>
    <m/>
  </r>
  <r>
    <d v="2021-03-09T00:00:00"/>
    <s v="■エピフォン レスポールカスタム LPC-80 ブラック 日本製 エレキギター Epiphone 中古■□S003432"/>
    <s v="済"/>
    <x v="8"/>
    <n v="16500"/>
    <n v="3"/>
    <n v="3"/>
    <n v="50000"/>
    <m/>
    <m/>
    <m/>
    <m/>
    <m/>
    <m/>
    <m/>
    <n v="55000"/>
    <n v="4180"/>
    <d v="2021-03-17T00:00:00"/>
    <d v="2021-03-17T00:00:00"/>
    <s v="銀行振込"/>
    <s v="三枝大智"/>
    <n v="59180"/>
    <s v="2021/3"/>
    <s v="2021/3"/>
    <n v="8"/>
    <x v="3"/>
    <m/>
    <m/>
  </r>
  <r>
    <d v="2021-03-09T00:00:00"/>
    <s v="■未使用品　ロイヤルコペンハーゲン  トランクエーバー 6客セット　カップ＆ソーサー ■□003386"/>
    <m/>
    <x v="7"/>
    <n v="20464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09T00:00:00"/>
    <s v="■makita　充電式芝刈り機　160mm　MLM160D　充電器付き　中古■□003442"/>
    <s v="済"/>
    <x v="0"/>
    <n v="12000"/>
    <n v="3"/>
    <n v="3"/>
    <n v="19800"/>
    <m/>
    <m/>
    <m/>
    <m/>
    <m/>
    <m/>
    <m/>
    <n v="20000"/>
    <n v="2000"/>
    <d v="2021-05-21T00:00:00"/>
    <d v="2021-04-19T00:00:00"/>
    <s v="簡単決済"/>
    <s v="村井晶成"/>
    <n v="22000"/>
    <s v="2021/3"/>
    <s v="2021/4"/>
    <n v="41"/>
    <x v="4"/>
    <m/>
    <m/>
  </r>
  <r>
    <d v="2021-03-10T00:00:00"/>
    <s v="■引取限定 長野県伊那市 ジャンク 超速乾型 赤外線中波ヒーター プロノウェーブ SPW-2001形■□003542"/>
    <m/>
    <x v="0"/>
    <m/>
    <n v="3"/>
    <n v="2"/>
    <n v="61800"/>
    <m/>
    <m/>
    <m/>
    <m/>
    <m/>
    <m/>
    <m/>
    <m/>
    <m/>
    <m/>
    <m/>
    <m/>
    <m/>
    <n v="0"/>
    <s v="2021/3"/>
    <s v=""/>
    <s v=""/>
    <x v="0"/>
    <m/>
    <m/>
  </r>
  <r>
    <d v="2021-03-10T00:00:00"/>
    <s v="■ジャンク　BLACKHAWK　ブラックホーク　RC-159　フレーム修正　タワー×2本　その他　中古　引取り限定■□003497"/>
    <s v="店売り"/>
    <x v="0"/>
    <m/>
    <n v="3"/>
    <n v="2"/>
    <n v="112000"/>
    <m/>
    <m/>
    <m/>
    <m/>
    <m/>
    <m/>
    <m/>
    <m/>
    <m/>
    <m/>
    <m/>
    <m/>
    <m/>
    <n v="0"/>
    <s v="2021/3"/>
    <s v=""/>
    <s v=""/>
    <x v="0"/>
    <m/>
    <m/>
  </r>
  <r>
    <d v="2021-03-10T00:00:00"/>
    <s v="■引取り限定　リンナイ　　LPガス用　ガス高速オーブン　卓上タイプ　RCK-10AS　2013年製　中古■□003672"/>
    <s v="済"/>
    <x v="5"/>
    <n v="20000"/>
    <n v="3"/>
    <n v="2"/>
    <n v="55000"/>
    <m/>
    <m/>
    <m/>
    <m/>
    <m/>
    <m/>
    <m/>
    <n v="60500"/>
    <n v="0"/>
    <d v="2021-04-21T00:00:00"/>
    <d v="2021-03-14T00:00:00"/>
    <s v="簡単決済"/>
    <s v="御子柴勝久"/>
    <n v="60500"/>
    <s v="2021/3"/>
    <s v="2021/3"/>
    <n v="4"/>
    <x v="1"/>
    <m/>
    <m/>
  </r>
  <r>
    <d v="2021-03-10T00:00:00"/>
    <s v="■Zwilling ツヴィリング パッション クックウェア 16cm 20cm 両手鍋 2Pセット 蓋なし 中古■□003481"/>
    <s v="店売り"/>
    <x v="7"/>
    <n v="790"/>
    <n v="3"/>
    <n v="3"/>
    <n v="5400"/>
    <m/>
    <m/>
    <m/>
    <m/>
    <m/>
    <m/>
    <m/>
    <m/>
    <m/>
    <m/>
    <m/>
    <m/>
    <m/>
    <n v="0"/>
    <s v="2021/3"/>
    <s v=""/>
    <s v=""/>
    <x v="0"/>
    <m/>
    <m/>
  </r>
  <r>
    <d v="2021-03-10T00:00:00"/>
    <s v="■未使用 Kasco ドルフィンウェッジ 56° フレックスS DW-113 キャスコ 保管品■□003560"/>
    <s v="済"/>
    <x v="6"/>
    <n v="3300"/>
    <n v="3"/>
    <n v="3"/>
    <n v="6800"/>
    <m/>
    <m/>
    <m/>
    <m/>
    <m/>
    <m/>
    <m/>
    <n v="7480"/>
    <n v="3370"/>
    <d v="2021-04-21T00:00:00"/>
    <d v="2021-03-18T00:00:00"/>
    <s v="簡単決済"/>
    <s v="キムウォンホ"/>
    <n v="10850"/>
    <s v="2021/3"/>
    <s v="2021/3"/>
    <n v="8"/>
    <x v="6"/>
    <m/>
    <m/>
  </r>
  <r>
    <d v="2021-03-10T00:00:00"/>
    <s v="■未使用  ブリヂストン  パター  TD-03  保管品■□003604"/>
    <s v="済"/>
    <x v="6"/>
    <n v="4950"/>
    <n v="3"/>
    <n v="3"/>
    <n v="9500"/>
    <m/>
    <m/>
    <m/>
    <m/>
    <m/>
    <m/>
    <m/>
    <n v="10450"/>
    <n v="1500"/>
    <d v="2021-04-21T00:00:00"/>
    <d v="2021-03-14T00:00:00"/>
    <s v="簡単決済"/>
    <s v="丹羽徳憲"/>
    <n v="11950"/>
    <s v="2021/3"/>
    <s v="2021/3"/>
    <n v="4"/>
    <x v="1"/>
    <m/>
    <m/>
  </r>
  <r>
    <d v="2021-03-10T00:00:00"/>
    <s v="■キャロウェイ ROGUE STAR ドライバー 1W 10.5° シャフト Speeder EVOLUTION フレックスS 中古■□003674"/>
    <s v="済"/>
    <x v="6"/>
    <n v="3500"/>
    <n v="3"/>
    <n v="3"/>
    <n v="11000"/>
    <m/>
    <m/>
    <m/>
    <m/>
    <m/>
    <m/>
    <m/>
    <n v="12100"/>
    <n v="2000"/>
    <d v="2021-04-21T00:00:00"/>
    <d v="2021-03-29T00:00:00"/>
    <s v="簡単決済"/>
    <s v="米陀明浩"/>
    <n v="14100"/>
    <s v="2021/3"/>
    <s v="2021/3"/>
    <n v="19"/>
    <x v="4"/>
    <m/>
    <m/>
  </r>
  <r>
    <d v="2021-03-10T00:00:00"/>
    <s v="■深川製磁 ブルーチャイナ 角サンドイッチトレイ クッキートレイ 丸サービス皿3枚 中古■□003603"/>
    <s v="済"/>
    <x v="7"/>
    <m/>
    <n v="3"/>
    <n v="3"/>
    <n v="9050"/>
    <m/>
    <m/>
    <m/>
    <m/>
    <m/>
    <m/>
    <m/>
    <n v="9955"/>
    <n v="0"/>
    <d v="2021-04-21T00:00:00"/>
    <d v="2021-03-17T00:00:00"/>
    <s v="簡単決済"/>
    <s v="本田恭夫"/>
    <n v="9955"/>
    <s v="2021/3"/>
    <s v="2021/3"/>
    <n v="7"/>
    <x v="3"/>
    <m/>
    <m/>
  </r>
  <r>
    <d v="2021-03-11T00:00:00"/>
    <s v="■深川製磁 ブルーチャイナ カップ＆ソーサー 4客 中古■□003612"/>
    <m/>
    <x v="7"/>
    <m/>
    <n v="3"/>
    <n v="3"/>
    <n v="13000"/>
    <m/>
    <m/>
    <m/>
    <m/>
    <m/>
    <m/>
    <m/>
    <m/>
    <m/>
    <m/>
    <m/>
    <m/>
    <m/>
    <n v="0"/>
    <s v="2021/3"/>
    <s v=""/>
    <s v=""/>
    <x v="0"/>
    <m/>
    <m/>
  </r>
  <r>
    <d v="2021-03-11T00:00:00"/>
    <s v="■深川製磁 ブルーチャイナ ポット（大） 中古■□003601"/>
    <s v="済"/>
    <x v="7"/>
    <m/>
    <n v="3"/>
    <n v="3"/>
    <n v="10000"/>
    <m/>
    <m/>
    <m/>
    <m/>
    <m/>
    <m/>
    <m/>
    <n v="11000"/>
    <n v="0"/>
    <d v="2021-04-21T00:00:00"/>
    <d v="2021-03-15T00:00:00"/>
    <s v="簡単決済"/>
    <s v="横内修"/>
    <n v="11000"/>
    <s v="2021/3"/>
    <s v="2021/3"/>
    <n v="4"/>
    <x v="4"/>
    <m/>
    <m/>
  </r>
  <r>
    <d v="2021-03-11T00:00:00"/>
    <s v="■ジャンク　Iwatani　ガスランタン　Fore　Winds　SCHOTT　SUPRAX イワタニ　ドイツ製■□003595"/>
    <m/>
    <x v="6"/>
    <n v="1650"/>
    <n v="3"/>
    <n v="3"/>
    <n v="7800"/>
    <m/>
    <m/>
    <m/>
    <m/>
    <m/>
    <m/>
    <m/>
    <m/>
    <m/>
    <m/>
    <m/>
    <m/>
    <m/>
    <n v="0"/>
    <s v="2021/3"/>
    <s v=""/>
    <s v=""/>
    <x v="0"/>
    <m/>
    <m/>
  </r>
  <r>
    <d v="2021-03-11T00:00:00"/>
    <s v="■未使用　KEEN　トレッキングシューズ　27.5cm　カーキ　TARGHEE　EXP MIDWP 1017714　トレッキングブーツ■□003643"/>
    <m/>
    <x v="6"/>
    <n v="3300"/>
    <n v="3"/>
    <n v="3"/>
    <n v="12000"/>
    <m/>
    <m/>
    <m/>
    <m/>
    <m/>
    <m/>
    <m/>
    <m/>
    <m/>
    <m/>
    <m/>
    <m/>
    <m/>
    <n v="0"/>
    <s v="2021/3"/>
    <s v=""/>
    <s v=""/>
    <x v="0"/>
    <m/>
    <m/>
  </r>
  <r>
    <d v="2021-03-14T00:00:00"/>
    <s v="■ジャンク ABU ディプロマ 662 ズーム DIPLOMAT 662 ZOOM■□003636"/>
    <s v="済"/>
    <x v="6"/>
    <n v="3000"/>
    <n v="3"/>
    <n v="3"/>
    <n v="10000"/>
    <m/>
    <m/>
    <m/>
    <m/>
    <m/>
    <m/>
    <m/>
    <n v="11000"/>
    <n v="2000"/>
    <d v="2021-04-21T00:00:00"/>
    <d v="2021-03-21T00:00:00"/>
    <s v="簡単決済"/>
    <s v="藤原秀樹"/>
    <n v="13000"/>
    <s v="2021/3"/>
    <s v="2021/3"/>
    <n v="7"/>
    <x v="1"/>
    <m/>
    <m/>
  </r>
  <r>
    <d v="2021-03-14T00:00:00"/>
    <s v="■Panasonic LUMIX パナソニック ルミックス DMC-TZ85 デジタルカメラ シルバー 中古■□003449"/>
    <s v="済"/>
    <x v="9"/>
    <n v="5000"/>
    <n v="3"/>
    <n v="2"/>
    <n v="15500"/>
    <m/>
    <m/>
    <m/>
    <m/>
    <m/>
    <m/>
    <m/>
    <n v="17050"/>
    <n v="750"/>
    <d v="2021-04-21T00:00:00"/>
    <d v="2021-03-19T00:00:00"/>
    <s v="簡単決済"/>
    <s v="浅川晶子"/>
    <n v="17800"/>
    <s v="2021/3"/>
    <s v="2021/3"/>
    <n v="5"/>
    <x v="5"/>
    <m/>
    <m/>
  </r>
  <r>
    <d v="2021-03-14T00:00:00"/>
    <s v="■YOKOHAMA ADVAN Racing RG3 18インチ 7.5J 穴5 100 50 アドバンレーシング タイヤホイール 4本セット 中古■□003610_x000a_"/>
    <s v="済"/>
    <x v="14"/>
    <n v="60000"/>
    <n v="3"/>
    <n v="2"/>
    <n v="90000"/>
    <m/>
    <m/>
    <m/>
    <m/>
    <m/>
    <m/>
    <m/>
    <n v="99000"/>
    <n v="3862"/>
    <d v="2021-05-21T00:00:00"/>
    <d v="2021-04-18T00:00:00"/>
    <s v="簡単決済"/>
    <s v="ケーエフエンジニア真木"/>
    <n v="102862"/>
    <s v="2021/3"/>
    <s v="2021/4"/>
    <n v="35"/>
    <x v="1"/>
    <m/>
    <m/>
  </r>
  <r>
    <d v="2021-03-14T00:00:00"/>
    <s v="■THRIVE　スライヴ　ライフ　アップ　プロ　マッサージャー　MD-081　中古■□003583"/>
    <s v="店売り"/>
    <x v="13"/>
    <n v="330"/>
    <n v="3"/>
    <n v="2"/>
    <n v="4550"/>
    <m/>
    <m/>
    <m/>
    <m/>
    <m/>
    <m/>
    <m/>
    <m/>
    <m/>
    <m/>
    <m/>
    <m/>
    <m/>
    <n v="0"/>
    <s v="2021/3"/>
    <s v=""/>
    <s v=""/>
    <x v="0"/>
    <m/>
    <m/>
  </r>
  <r>
    <d v="2021-03-14T00:00:00"/>
    <s v="■TIGER　タイガー　マイコン炊飯ジャー　〈炊きたて〉　JBH-181　W(ホワイト)　1升炊き　未使用■□003584"/>
    <s v="済"/>
    <x v="1"/>
    <n v="3300"/>
    <n v="3"/>
    <n v="2"/>
    <n v="7000"/>
    <m/>
    <m/>
    <m/>
    <m/>
    <m/>
    <m/>
    <m/>
    <n v="7700"/>
    <n v="1300"/>
    <d v="2021-05-21T00:00:00"/>
    <d v="2021-04-20T00:00:00"/>
    <s v="簡単決済"/>
    <s v="野畑隆"/>
    <n v="9000"/>
    <s v="2021/3"/>
    <s v="2021/4"/>
    <n v="37"/>
    <x v="2"/>
    <m/>
    <m/>
  </r>
  <r>
    <d v="2021-03-14T00:00:00"/>
    <s v="■ジャンク OMEGA オメガ コンステレーション 星1つ メンズ腕時計 INTERNATIONAL WARRANTY 5401 ギャランティカード付き 中古■□003561"/>
    <s v="済"/>
    <x v="3"/>
    <n v="10000"/>
    <n v="3"/>
    <n v="2"/>
    <n v="32800"/>
    <m/>
    <m/>
    <m/>
    <m/>
    <m/>
    <m/>
    <m/>
    <n v="78651"/>
    <n v="750"/>
    <d v="2021-04-21T00:00:00"/>
    <d v="2021-03-19T00:00:00"/>
    <s v="簡単決済"/>
    <s v="チョウシュウ"/>
    <n v="79401"/>
    <s v="2021/3"/>
    <s v="2021/3"/>
    <n v="5"/>
    <x v="5"/>
    <m/>
    <m/>
  </r>
  <r>
    <d v="2021-03-14T00:00:00"/>
    <s v="■現状品　アオシマ　ミニデコトラシリーズ　No．1　飛雲　Ⅱ　ウイングパネル　SCALE：1/60　プラモデル　未組立　保管品■□003633"/>
    <m/>
    <x v="2"/>
    <n v="900"/>
    <n v="3"/>
    <n v="2"/>
    <n v="9000"/>
    <m/>
    <m/>
    <m/>
    <m/>
    <m/>
    <m/>
    <m/>
    <m/>
    <m/>
    <m/>
    <m/>
    <m/>
    <m/>
    <n v="0"/>
    <s v="2021/3"/>
    <s v=""/>
    <s v=""/>
    <x v="0"/>
    <m/>
    <m/>
  </r>
  <r>
    <d v="2021-03-14T00:00:00"/>
    <s v="■RICCOH　リッコー　3D　Exa-wave　エクサウェーブ　H26-6MA-2418　中古■□003593"/>
    <m/>
    <x v="13"/>
    <n v="10000"/>
    <n v="3"/>
    <n v="2"/>
    <n v="22500"/>
    <m/>
    <m/>
    <m/>
    <m/>
    <m/>
    <m/>
    <m/>
    <m/>
    <m/>
    <m/>
    <m/>
    <m/>
    <m/>
    <n v="0"/>
    <s v="2021/3"/>
    <s v=""/>
    <s v=""/>
    <x v="0"/>
    <m/>
    <m/>
  </r>
  <r>
    <d v="2021-03-14T00:00:00"/>
    <s v="■大矢製作所　銅おろし金　6番　表面：粗目　裏面：細目　中古■□003592"/>
    <m/>
    <x v="7"/>
    <m/>
    <n v="3"/>
    <n v="2"/>
    <n v="3450"/>
    <m/>
    <m/>
    <m/>
    <m/>
    <m/>
    <m/>
    <m/>
    <m/>
    <m/>
    <m/>
    <m/>
    <m/>
    <m/>
    <n v="0"/>
    <s v="2021/3"/>
    <s v=""/>
    <s v=""/>
    <x v="0"/>
    <m/>
    <m/>
  </r>
  <r>
    <d v="2021-03-14T00:00:00"/>
    <s v="■CASIO　カシオ　光ナビゲーションキーボード　61鍵盤　LK-223　2016年製　電子キーボード　中古■□003620"/>
    <m/>
    <x v="8"/>
    <n v="3325"/>
    <n v="3"/>
    <n v="2"/>
    <n v="128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トレッキングシューズ ブラック　TARGHEE EXP MIDWP 1017715トレッキングブーツ■□003567"/>
    <m/>
    <x v="6"/>
    <n v="3300"/>
    <n v="3"/>
    <n v="3"/>
    <n v="7900"/>
    <m/>
    <m/>
    <m/>
    <m/>
    <m/>
    <m/>
    <m/>
    <m/>
    <m/>
    <m/>
    <m/>
    <m/>
    <m/>
    <n v="0"/>
    <s v="2021/3"/>
    <s v=""/>
    <s v=""/>
    <x v="0"/>
    <m/>
    <m/>
  </r>
  <r>
    <d v="2021-03-14T00:00:00"/>
    <s v="■未使用 27.5cm KEEN ブラック トレッキングシューズ  TARGHEE EXP MIDWP 1017715 トレッキングブーツ■□003626"/>
    <s v="済"/>
    <x v="6"/>
    <n v="3300"/>
    <n v="3"/>
    <n v="3"/>
    <n v="7900"/>
    <m/>
    <m/>
    <m/>
    <m/>
    <m/>
    <m/>
    <m/>
    <n v="8690"/>
    <n v="1300"/>
    <d v="2021-06-23T00:00:00"/>
    <d v="2021-05-10T00:00:00"/>
    <s v="簡単決済"/>
    <s v=" 藤井隆光"/>
    <n v="9990"/>
    <s v="2021/3"/>
    <s v="2021/5"/>
    <n v="57"/>
    <x v="4"/>
    <m/>
    <m/>
  </r>
  <r>
    <d v="2021-03-14T00:00:00"/>
    <s v="■充電式オーディオ MAX 充電器、バッテリ付 タフディオ AJ‐RD431 防災ラジオ 14.4V 中古■□003652"/>
    <s v="済"/>
    <x v="0"/>
    <n v="8800"/>
    <n v="3"/>
    <n v="3"/>
    <n v="19800"/>
    <m/>
    <m/>
    <m/>
    <m/>
    <m/>
    <m/>
    <m/>
    <n v="21780"/>
    <n v="1500"/>
    <d v="2021-04-21T00:00:00"/>
    <d v="2021-04-03T00:00:00"/>
    <s v="簡単決済"/>
    <s v="吉田敏之"/>
    <n v="23280"/>
    <s v="2021/3"/>
    <s v="2021/4"/>
    <n v="20"/>
    <x v="7"/>
    <m/>
    <m/>
  </r>
  <r>
    <d v="2021-03-14T00:00:00"/>
    <s v="■DELL G7 15 7588 ゲーミングノートPC 15.6インチ Core i7-8750H / 16GB / HDD1TB / SSD256GB 中古■□003659"/>
    <s v="済"/>
    <x v="1"/>
    <m/>
    <n v="3"/>
    <n v="3"/>
    <n v="62000"/>
    <m/>
    <m/>
    <m/>
    <m/>
    <m/>
    <m/>
    <m/>
    <n v="74800"/>
    <n v="0"/>
    <d v="2021-04-21T00:00:00"/>
    <d v="2021-03-21T00:00:00"/>
    <s v="簡単決済"/>
    <s v="ホアンカオルオン"/>
    <n v="74800"/>
    <s v="2021/3"/>
    <s v="2021/3"/>
    <n v="7"/>
    <x v="1"/>
    <m/>
    <m/>
  </r>
  <r>
    <d v="2021-03-15T00:00:00"/>
    <s v="■SHARP　シャープ　ブルーレイディスクレコーダー　BD-NS500　リモコン/B-CASカード付　2016年製　中古■□003569"/>
    <s v="済"/>
    <x v="1"/>
    <n v="3000"/>
    <n v="3"/>
    <n v="2"/>
    <n v="14000"/>
    <m/>
    <m/>
    <m/>
    <m/>
    <m/>
    <m/>
    <m/>
    <n v="14300"/>
    <n v="1300"/>
    <d v="2021-05-21T00:00:00"/>
    <d v="2021-04-11T00:00:00"/>
    <s v="簡単決済"/>
    <s v="梨本直樹"/>
    <n v="15600"/>
    <s v="2021/3"/>
    <s v="2021/4"/>
    <n v="27"/>
    <x v="1"/>
    <m/>
    <m/>
  </r>
  <r>
    <d v="2021-03-15T00:00:00"/>
    <s v="■ジャンク 充電出来ず Nintendo Switch Lite イエロー HDH-S-YAZAA■□003606"/>
    <s v="店売り"/>
    <x v="2"/>
    <n v="1000"/>
    <n v="3"/>
    <n v="3"/>
    <n v="8500"/>
    <m/>
    <m/>
    <m/>
    <m/>
    <m/>
    <m/>
    <m/>
    <m/>
    <m/>
    <m/>
    <m/>
    <m/>
    <m/>
    <n v="0"/>
    <s v="2021/3"/>
    <s v=""/>
    <s v=""/>
    <x v="0"/>
    <m/>
    <m/>
  </r>
  <r>
    <d v="2021-03-15T00:00:00"/>
    <s v="■BRAUN マルチクイック7 ハンドブレンダー MQ745 ブラウン 中古■□003615"/>
    <s v="店売り"/>
    <x v="1"/>
    <n v="1100"/>
    <n v="3"/>
    <n v="3"/>
    <n v="4200"/>
    <m/>
    <m/>
    <m/>
    <m/>
    <m/>
    <m/>
    <m/>
    <m/>
    <m/>
    <m/>
    <m/>
    <m/>
    <m/>
    <n v="0"/>
    <s v="2021/3"/>
    <s v=""/>
    <s v=""/>
    <x v="0"/>
    <m/>
    <m/>
  </r>
  <r>
    <d v="2021-03-15T00:00:00"/>
    <s v="■ジャンク ABU アンバサダー 5000C アブガルシア■□003624"/>
    <s v="済"/>
    <x v="6"/>
    <n v="8000"/>
    <n v="3"/>
    <n v="3"/>
    <n v="12000"/>
    <m/>
    <m/>
    <m/>
    <m/>
    <m/>
    <m/>
    <m/>
    <n v="14300"/>
    <n v="0"/>
    <d v="2021-04-21T00:00:00"/>
    <d v="2021-03-19T00:00:00"/>
    <s v="簡単決済"/>
    <s v="大濱秀徳"/>
    <n v="14300"/>
    <s v="2021/3"/>
    <s v="2021/3"/>
    <n v="4"/>
    <x v="5"/>
    <m/>
    <m/>
  </r>
  <r>
    <d v="2021-03-15T00:00:00"/>
    <s v="■MITCHELL ミッチェル 408 ジャンク■□003609"/>
    <s v="済"/>
    <x v="6"/>
    <n v="2750"/>
    <n v="3"/>
    <n v="3"/>
    <n v="9600"/>
    <m/>
    <m/>
    <m/>
    <m/>
    <m/>
    <m/>
    <m/>
    <n v="13750"/>
    <n v="0"/>
    <d v="2021-04-21T00:00:00"/>
    <d v="2021-03-19T00:00:00"/>
    <s v="簡単決済"/>
    <s v="筒井典綱"/>
    <n v="13750"/>
    <s v="2021/3"/>
    <s v="2021/3"/>
    <n v="4"/>
    <x v="5"/>
    <m/>
    <m/>
  </r>
  <r>
    <d v="2021-03-15T00:00:00"/>
    <s v="■Daiwa ファントム マグサーボ SS-15 現状品■□003656"/>
    <s v="済"/>
    <x v="6"/>
    <m/>
    <n v="3"/>
    <n v="3"/>
    <n v="8000"/>
    <m/>
    <m/>
    <m/>
    <m/>
    <m/>
    <m/>
    <m/>
    <n v="9350"/>
    <n v="0"/>
    <d v="2021-04-21T00:00:00"/>
    <d v="2021-03-19T00:00:00"/>
    <s v="簡単決済"/>
    <s v="村井一志"/>
    <n v="9350"/>
    <s v="2021/3"/>
    <s v="2021/3"/>
    <n v="4"/>
    <x v="5"/>
    <m/>
    <m/>
  </r>
  <r>
    <d v="2021-03-15T00:00:00"/>
    <s v="■アブガルシア ABU-MATIC170 アブマチック170 現状品■□003602"/>
    <s v="済"/>
    <x v="6"/>
    <n v="1320"/>
    <n v="3"/>
    <n v="3"/>
    <n v="4600"/>
    <m/>
    <m/>
    <m/>
    <m/>
    <m/>
    <m/>
    <m/>
    <n v="13762"/>
    <n v="750"/>
    <d v="2021-04-21T00:00:00"/>
    <d v="2021-03-19T00:00:00"/>
    <s v="簡単決済"/>
    <s v="岩波匡則"/>
    <n v="14512"/>
    <s v="2021/3"/>
    <s v="2021/3"/>
    <n v="4"/>
    <x v="5"/>
    <m/>
    <m/>
  </r>
  <r>
    <d v="2021-03-16T00:00:00"/>
    <s v="■未使用品　レザーハンドソーイングセット　スタンダード　NO,8958　クラフト社■□003600"/>
    <s v="済"/>
    <x v="7"/>
    <m/>
    <n v="3"/>
    <n v="3"/>
    <n v="6800"/>
    <m/>
    <m/>
    <m/>
    <m/>
    <m/>
    <m/>
    <m/>
    <n v="7480"/>
    <n v="1050"/>
    <d v="2021-06-23T00:00:00"/>
    <d v="2021-05-10T00:00:00"/>
    <s v="簡単決済"/>
    <s v="熊澤宏輔"/>
    <n v="8530"/>
    <s v="2021/3"/>
    <s v="2021/5"/>
    <n v="55"/>
    <x v="4"/>
    <m/>
    <m/>
  </r>
  <r>
    <d v="2021-03-16T00:00:00"/>
    <s v="■未使用　スマートウォッチ　GARMIN　VIVOACTIVE3　ガーミン■□003575"/>
    <s v="店売り"/>
    <x v="11"/>
    <n v="8000"/>
    <n v="3"/>
    <n v="3"/>
    <n v="23000"/>
    <m/>
    <m/>
    <m/>
    <m/>
    <m/>
    <m/>
    <m/>
    <m/>
    <m/>
    <m/>
    <m/>
    <m/>
    <m/>
    <n v="0"/>
    <s v="2021/3"/>
    <s v=""/>
    <s v=""/>
    <x v="0"/>
    <m/>
    <m/>
  </r>
  <r>
    <d v="2021-03-16T00:00:00"/>
    <s v="■24karats サイズM / GOLD Diggers / STAY GOLD / TRIBE OF GOLD ジャージ 未使用■□003673"/>
    <s v="済"/>
    <x v="11"/>
    <m/>
    <n v="3"/>
    <n v="3"/>
    <n v="3000"/>
    <m/>
    <m/>
    <m/>
    <m/>
    <m/>
    <m/>
    <m/>
    <n v="3300"/>
    <n v="1050"/>
    <d v="2021-04-21T00:00:00"/>
    <d v="2021-04-03T00:00:00"/>
    <s v="簡単決済"/>
    <s v="藤垣直裕"/>
    <n v="4350"/>
    <s v="2021/3"/>
    <s v="2021/4"/>
    <n v="18"/>
    <x v="7"/>
    <m/>
    <m/>
  </r>
  <r>
    <d v="2021-03-16T00:00:00"/>
    <s v="■PS VITA Wi-Fiモデル PCHJ-10022 バリューパック 中古■003607"/>
    <s v="済"/>
    <x v="2"/>
    <n v="5000"/>
    <n v="3"/>
    <n v="3"/>
    <n v="12500"/>
    <m/>
    <m/>
    <m/>
    <m/>
    <m/>
    <m/>
    <m/>
    <n v="13750"/>
    <n v="0"/>
    <d v="2021-05-21T00:00:00"/>
    <d v="2021-04-15T00:00:00"/>
    <s v="簡単決済"/>
    <s v="米本透"/>
    <n v="13750"/>
    <s v="2021/3"/>
    <s v="2021/4"/>
    <n v="30"/>
    <x v="6"/>
    <m/>
    <m/>
  </r>
  <r>
    <d v="2021-03-16T00:00:00"/>
    <s v="■AMWAY QUEEN キッチンツールセット アムウェイクィーン 中古■□003571"/>
    <m/>
    <x v="7"/>
    <n v="800"/>
    <n v="3"/>
    <n v="3"/>
    <n v="3600"/>
    <n v="3400"/>
    <m/>
    <m/>
    <m/>
    <m/>
    <m/>
    <m/>
    <m/>
    <m/>
    <m/>
    <m/>
    <m/>
    <m/>
    <n v="0"/>
    <s v="2021/3"/>
    <s v=""/>
    <s v=""/>
    <x v="0"/>
    <m/>
    <m/>
  </r>
  <r>
    <d v="2021-03-16T00:00:00"/>
    <s v="■Amway スプリーデント 音波振動歯ブラシ アムウェイ 中古■□003658"/>
    <s v="店売り"/>
    <x v="1"/>
    <n v="600"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16T00:00:00"/>
    <s v="■Visaギフトカード  5000円  有効期限2023年1月■□003573"/>
    <s v="済"/>
    <x v="10"/>
    <m/>
    <n v="3"/>
    <n v="3"/>
    <n v="5000"/>
    <m/>
    <m/>
    <m/>
    <m/>
    <m/>
    <m/>
    <m/>
    <n v="5000"/>
    <n v="0"/>
    <d v="2021-07-19T00:00:00"/>
    <d v="2021-06-17T00:00:00"/>
    <s v="簡単決済"/>
    <s v="秋吉宣宏"/>
    <n v="5000"/>
    <s v="2021/3"/>
    <s v="2021/6"/>
    <n v="93"/>
    <x v="6"/>
    <m/>
    <m/>
  </r>
  <r>
    <d v="2021-03-16T00:00:00"/>
    <s v="■Visaギフトカード  5000円  有効期限2023年1月■□003625"/>
    <s v="済"/>
    <x v="10"/>
    <m/>
    <n v="3"/>
    <n v="3"/>
    <n v="5000"/>
    <m/>
    <m/>
    <m/>
    <m/>
    <m/>
    <m/>
    <m/>
    <n v="5000"/>
    <n v="0"/>
    <d v="2021-05-07T00:00:00"/>
    <d v="2021-05-07T00:00:00"/>
    <s v="銀行振込"/>
    <s v="渡辺宣男"/>
    <n v="5000"/>
    <s v="2021/3"/>
    <s v="2021/5"/>
    <n v="52"/>
    <x v="5"/>
    <m/>
    <m/>
  </r>
  <r>
    <d v="2021-03-18T00:00:00"/>
    <s v="■SHINKO　新興製作所　ベンチグラインダ　SHG-150M　中古■□003587"/>
    <s v="済"/>
    <x v="0"/>
    <n v="2200"/>
    <n v="3"/>
    <n v="2"/>
    <n v="3450"/>
    <m/>
    <m/>
    <m/>
    <m/>
    <m/>
    <m/>
    <m/>
    <n v="3795"/>
    <n v="1050"/>
    <d v="2021-04-21T00:00:00"/>
    <d v="2021-03-31T00:00:00"/>
    <s v="簡単決済"/>
    <s v="斎藤英明"/>
    <n v="4845"/>
    <s v="2021/3"/>
    <s v="2021/3"/>
    <n v="13"/>
    <x v="3"/>
    <m/>
    <m/>
  </r>
  <r>
    <d v="2021-03-18T00:00:00"/>
    <s v="■makita　マキタ　165mm　充電式マルノコ　18V　6.0Ah　HS631DGXSB　黒　中古■□003657_x000a_"/>
    <m/>
    <x v="0"/>
    <n v="30000"/>
    <n v="3"/>
    <n v="2"/>
    <n v="39000"/>
    <m/>
    <m/>
    <m/>
    <m/>
    <m/>
    <m/>
    <m/>
    <m/>
    <m/>
    <m/>
    <m/>
    <m/>
    <m/>
    <n v="0"/>
    <s v="2021/3"/>
    <s v=""/>
    <s v=""/>
    <x v="0"/>
    <m/>
    <m/>
  </r>
  <r>
    <d v="2021-03-18T00:00:00"/>
    <s v="■引き取り歓迎 カワムラサイクル ティルティング &amp; リクライニング 車いす KXL16-42-A13 濃紺チェック 中古■□K003605"/>
    <s v="済"/>
    <x v="13"/>
    <n v="3000"/>
    <n v="3"/>
    <n v="2"/>
    <n v="33000"/>
    <m/>
    <m/>
    <m/>
    <m/>
    <m/>
    <m/>
    <m/>
    <n v="33000"/>
    <n v="8085"/>
    <d v="2021-05-21T00:00:00"/>
    <d v="2021-04-07T00:00:00"/>
    <s v="簡単決済"/>
    <s v="今橋孝司"/>
    <n v="41085"/>
    <s v="2021/3"/>
    <s v="2021/4"/>
    <n v="20"/>
    <x v="3"/>
    <m/>
    <m/>
  </r>
  <r>
    <d v="2021-03-18T00:00:00"/>
    <s v="■DUNLOP　ダンロップ　ノーマルタイヤ　205/55R16　91V　ENASAVE　EC300＋　4本セット　2019年製　中古■□003614"/>
    <m/>
    <x v="14"/>
    <n v="3500"/>
    <n v="3"/>
    <n v="2"/>
    <n v="19800"/>
    <m/>
    <m/>
    <m/>
    <m/>
    <m/>
    <m/>
    <m/>
    <m/>
    <m/>
    <m/>
    <m/>
    <m/>
    <m/>
    <n v="0"/>
    <s v="2021/3"/>
    <s v=""/>
    <s v=""/>
    <x v="0"/>
    <m/>
    <m/>
  </r>
  <r>
    <d v="2021-03-18T00:00:00"/>
    <s v="■現状品 IKURA TOOLS 育良精機株式会社 ポータブルトランス PT-30T ポータブル変圧器(屋内用) 昇圧・降圧兼用トランス 中古■□003599_x000a_"/>
    <s v="済"/>
    <x v="0"/>
    <n v="2200"/>
    <n v="3"/>
    <n v="2"/>
    <n v="5500"/>
    <m/>
    <m/>
    <m/>
    <m/>
    <m/>
    <m/>
    <m/>
    <n v="6050"/>
    <n v="1500"/>
    <d v="2021-04-21T00:00:00"/>
    <d v="2021-03-22T00:00:00"/>
    <s v="簡単決済"/>
    <s v="矢尾板一吉"/>
    <n v="7550"/>
    <s v="2021/3"/>
    <s v="2021/3"/>
    <n v="4"/>
    <x v="4"/>
    <m/>
    <m/>
  </r>
  <r>
    <d v="2021-03-18T00:00:00"/>
    <s v="■Salvatore　Ferragamo　サルヴァトーレ　フェラガモ　二つ折り財布　228128　メンズ　未使用■□003565_x000a_"/>
    <s v="済"/>
    <x v="3"/>
    <n v="4000"/>
    <n v="3"/>
    <n v="2"/>
    <n v="7200"/>
    <m/>
    <m/>
    <m/>
    <m/>
    <m/>
    <m/>
    <m/>
    <n v="7920"/>
    <n v="750"/>
    <d v="2021-04-21T00:00:00"/>
    <d v="2021-03-22T00:00:00"/>
    <s v="簡単決済"/>
    <s v="落合一欽"/>
    <n v="8670"/>
    <s v="2021/3"/>
    <s v="2021/3"/>
    <n v="4"/>
    <x v="4"/>
    <m/>
    <m/>
  </r>
  <r>
    <d v="2021-03-18T00:00:00"/>
    <s v="■カーメイト エールベベ クルット4s グランス シャンパンブラウン AB886 チャイルドシート 中古■□S003680"/>
    <s v="済"/>
    <x v="14"/>
    <n v="7000"/>
    <n v="3"/>
    <n v="3"/>
    <n v="17800"/>
    <m/>
    <m/>
    <m/>
    <m/>
    <m/>
    <m/>
    <m/>
    <n v="19580"/>
    <n v="5115"/>
    <d v="2021-04-21T00:00:00"/>
    <d v="2021-03-24T00:00:00"/>
    <s v="簡単決済"/>
    <s v="株式会社トレイドワイズ"/>
    <n v="24695"/>
    <s v="2021/3"/>
    <s v="2021/3"/>
    <n v="6"/>
    <x v="3"/>
    <m/>
    <m/>
  </r>
  <r>
    <d v="2021-03-18T00:00:00"/>
    <s v="■美品 Coleman キュービックドームプラス 3～4人用 170T11200J テント コールマン 中古■□003492"/>
    <s v="済"/>
    <x v="6"/>
    <n v="3000"/>
    <n v="3"/>
    <n v="3"/>
    <n v="7000"/>
    <m/>
    <m/>
    <m/>
    <m/>
    <m/>
    <m/>
    <m/>
    <n v="7700"/>
    <n v="1500"/>
    <d v="2021-04-21T00:00:00"/>
    <d v="2021-03-25T00:00:00"/>
    <s v="簡単決済"/>
    <s v="赤岡忠明"/>
    <n v="9200"/>
    <s v="2021/3"/>
    <s v="2021/3"/>
    <n v="7"/>
    <x v="6"/>
    <m/>
    <m/>
  </r>
  <r>
    <d v="2021-03-18T00:00:00"/>
    <s v="■THE NORTH FACE ドラムバッグ AT1D ノースフェイス ダッフルバッグ ブラック 中古■□003667"/>
    <m/>
    <x v="6"/>
    <n v="6000"/>
    <n v="3"/>
    <n v="3"/>
    <n v="11500"/>
    <m/>
    <m/>
    <m/>
    <m/>
    <m/>
    <m/>
    <m/>
    <m/>
    <m/>
    <m/>
    <m/>
    <m/>
    <m/>
    <n v="0"/>
    <s v="2021/3"/>
    <s v=""/>
    <s v=""/>
    <x v="0"/>
    <m/>
    <m/>
  </r>
  <r>
    <d v="2021-03-18T00:00:00"/>
    <s v="■OAKLEY ホワイトテキスト フラックジャケット 24-025 ケース・交換レンズ付き オークリー サングラス 中古■□003632"/>
    <s v="済"/>
    <x v="6"/>
    <n v="5500"/>
    <n v="3"/>
    <n v="3"/>
    <n v="11800"/>
    <m/>
    <m/>
    <m/>
    <m/>
    <m/>
    <m/>
    <m/>
    <n v="12980"/>
    <n v="0"/>
    <d v="2021-07-19T00:00:00"/>
    <d v="2021-06-02T00:00:00"/>
    <s v="簡単決済"/>
    <s v="鎌田浩希 "/>
    <n v="12980"/>
    <s v="2021/3"/>
    <s v="2021/6"/>
    <n v="76"/>
    <x v="3"/>
    <m/>
    <m/>
  </r>
  <r>
    <d v="2021-03-18T00:00:00"/>
    <s v="■MIUMIU 長財布 ヴェルニーチェ ラウンドジップ 黒 エナメル ミュウミュウ 5M0506■□ 003641"/>
    <s v="済"/>
    <x v="3"/>
    <n v="10000"/>
    <n v="3"/>
    <n v="3"/>
    <n v="9000"/>
    <m/>
    <m/>
    <m/>
    <m/>
    <m/>
    <m/>
    <m/>
    <n v="9900"/>
    <n v="750"/>
    <d v="2021-04-21T00:00:00"/>
    <d v="2021-03-31T00:00:00"/>
    <s v="簡単決済"/>
    <s v="工藤ひな"/>
    <n v="10650"/>
    <s v="2021/3"/>
    <s v="2021/3"/>
    <n v="13"/>
    <x v="3"/>
    <m/>
    <m/>
  </r>
  <r>
    <d v="2021-03-19T00:00:00"/>
    <s v="■未使用 BRITA MAXTRA+ 浄水器カートリッジ6個セット×2 ブリタ マクストラプラス 並行輸入品■□003489"/>
    <s v="済"/>
    <x v="7"/>
    <n v="400"/>
    <n v="3"/>
    <n v="3"/>
    <n v="5000"/>
    <m/>
    <m/>
    <m/>
    <m/>
    <m/>
    <m/>
    <m/>
    <n v="5500"/>
    <n v="1050"/>
    <d v="2021-05-21T00:00:00"/>
    <d v="2021-04-20T00:00:00"/>
    <s v="簡単決済"/>
    <s v="嘉手川重典"/>
    <n v="6550"/>
    <s v="2021/3"/>
    <s v="2021/4"/>
    <n v="32"/>
    <x v="2"/>
    <m/>
    <m/>
  </r>
  <r>
    <d v="2021-03-19T00:00:00"/>
    <s v="■未使用 ダイソン 純正ミニモーターヘッド 他付属品4点 / V7 V8用？■□003662"/>
    <s v="済"/>
    <x v="7"/>
    <n v="200"/>
    <n v="3"/>
    <n v="3"/>
    <n v="3000"/>
    <m/>
    <m/>
    <m/>
    <m/>
    <m/>
    <m/>
    <m/>
    <n v="3300"/>
    <n v="1050"/>
    <d v="2021-04-21T00:00:00"/>
    <d v="2021-03-23T00:00:00"/>
    <s v="簡単決済"/>
    <s v="仙道政彦"/>
    <n v="4350"/>
    <s v="2021/3"/>
    <s v="2021/3"/>
    <n v="4"/>
    <x v="2"/>
    <m/>
    <m/>
  </r>
  <r>
    <d v="2021-03-19T00:00:00"/>
    <s v=" ■ROLEX デイトジャスト 16233 腕時計 ロレックス DATEJUST 中古■□003443　004360"/>
    <s v="済"/>
    <x v="3"/>
    <n v="400000"/>
    <n v="3"/>
    <n v="3"/>
    <n v="430000"/>
    <m/>
    <m/>
    <m/>
    <m/>
    <m/>
    <m/>
    <m/>
    <n v="450000"/>
    <n v="0"/>
    <d v="2021-07-19T00:00:00"/>
    <d v="2021-06-15T00:00:00"/>
    <s v="簡単決済"/>
    <s v="真狩孝司 "/>
    <n v="450000"/>
    <s v="2021/3"/>
    <s v="2021/6"/>
    <n v="88"/>
    <x v="2"/>
    <m/>
    <m/>
  </r>
  <r>
    <d v="2021-03-19T00:00:00"/>
    <s v="■JAL名人会 落語傑作選 13巻セット ユーキャン 中古■□003618"/>
    <s v="済"/>
    <x v="2"/>
    <m/>
    <n v="3"/>
    <n v="3"/>
    <n v="5000"/>
    <m/>
    <m/>
    <m/>
    <m/>
    <m/>
    <m/>
    <m/>
    <n v="5500"/>
    <n v="1050"/>
    <d v="2021-04-21T00:00:00"/>
    <d v="2021-03-23T00:00:00"/>
    <s v="簡単決済"/>
    <s v="塚本恒太郎"/>
    <n v="6550"/>
    <s v="2021/3"/>
    <s v="2021/3"/>
    <n v="4"/>
    <x v="2"/>
    <m/>
    <m/>
  </r>
  <r>
    <d v="2021-03-19T00:00:00"/>
    <s v="■未使用 25.5cm adidas キャンパス80S ブラックXホワイト スニーカー アディダス■□003635"/>
    <s v="済"/>
    <x v="11"/>
    <n v="2200"/>
    <n v="3"/>
    <n v="3"/>
    <n v="5000"/>
    <m/>
    <m/>
    <m/>
    <m/>
    <m/>
    <m/>
    <m/>
    <n v="6523"/>
    <n v="1050"/>
    <d v="2021-05-21T00:00:00"/>
    <d v="2021-04-06T00:00:00"/>
    <s v="簡単決済"/>
    <s v="徐相元"/>
    <n v="7573"/>
    <s v="2021/3"/>
    <s v="2021/4"/>
    <n v="18"/>
    <x v="2"/>
    <m/>
    <m/>
  </r>
  <r>
    <d v="2021-03-19T00:00:00"/>
    <s v="■ワルサーP38 シルバー マルゼン ガスブローバック MARUZEN WALTHER 対象年令18歳以上 中古■□003660"/>
    <s v="済"/>
    <x v="2"/>
    <m/>
    <n v="3"/>
    <n v="3"/>
    <n v="22000"/>
    <m/>
    <m/>
    <m/>
    <m/>
    <m/>
    <m/>
    <m/>
    <n v="24200"/>
    <n v="750"/>
    <d v="2021-06-23T00:00:00"/>
    <d v="2021-05-27T00:00:00"/>
    <s v="簡単決済"/>
    <s v="原田敬一"/>
    <n v="24950"/>
    <s v="2021/3"/>
    <s v="2021/5"/>
    <n v="69"/>
    <x v="6"/>
    <m/>
    <m/>
  </r>
  <r>
    <d v="2021-03-19T00:00:00"/>
    <s v="■ジャンク　ルイヴィトン　M42236　バケットGM　LOUIS　ＶＵＩＴＴＯＮ　SP0988　モノグラム■□003594"/>
    <s v="済"/>
    <x v="3"/>
    <n v="220"/>
    <n v="3"/>
    <n v="3"/>
    <n v="19000"/>
    <m/>
    <m/>
    <m/>
    <m/>
    <m/>
    <m/>
    <m/>
    <n v="21450"/>
    <n v="1300"/>
    <d v="2021-04-21T00:00:00"/>
    <d v="2021-03-26T00:00:00"/>
    <s v="簡単決済"/>
    <s v="ニゾウキ"/>
    <n v="22750"/>
    <s v="2021/3"/>
    <s v="2021/3"/>
    <n v="7"/>
    <x v="5"/>
    <m/>
    <m/>
  </r>
  <r>
    <d v="2021-03-21T00:00:00"/>
    <s v="■未使用品 オーブントースター YAMAZEN YTBS-D101 ブラック■□003580"/>
    <s v="店売り"/>
    <x v="1"/>
    <n v="1100"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21T00:00:00"/>
    <s v="■RYOBI　リョービ　研磨機　FG-18　正・逆回転　砥石径：180mm　中古■□003642"/>
    <s v="済"/>
    <x v="0"/>
    <n v="3300"/>
    <n v="3"/>
    <n v="2"/>
    <n v="8980"/>
    <m/>
    <m/>
    <m/>
    <m/>
    <m/>
    <m/>
    <m/>
    <n v="9878"/>
    <n v="1300"/>
    <d v="2021-04-21T00:00:00"/>
    <d v="2021-03-24T00:00:00"/>
    <s v="簡単決済"/>
    <s v="小林則浩"/>
    <n v="11178"/>
    <s v="2021/3"/>
    <s v="2021/3"/>
    <n v="3"/>
    <x v="3"/>
    <m/>
    <m/>
  </r>
  <r>
    <d v="2021-03-21T00:00:00"/>
    <s v="■makita　マキタ　充電式インパクトドライバ　12V　1.3Ah　M694DWX　充電器/バッテリ×2個　中古■□003581"/>
    <s v="店売り"/>
    <x v="0"/>
    <n v="3000"/>
    <n v="3"/>
    <n v="2"/>
    <n v="7300"/>
    <m/>
    <m/>
    <m/>
    <m/>
    <m/>
    <m/>
    <m/>
    <m/>
    <m/>
    <m/>
    <m/>
    <m/>
    <m/>
    <n v="0"/>
    <s v="2021/3"/>
    <s v=""/>
    <s v=""/>
    <x v="0"/>
    <m/>
    <m/>
  </r>
  <r>
    <d v="2021-03-21T00:00:00"/>
    <s v="■A　BATHING　APE　ア　ベイシング　エイプ　スウェット　スタジャン　ジャケット　Lサイズ　中古■□003623"/>
    <s v="済"/>
    <x v="11"/>
    <n v="3300"/>
    <n v="3"/>
    <n v="2"/>
    <n v="8100"/>
    <m/>
    <m/>
    <m/>
    <m/>
    <m/>
    <m/>
    <m/>
    <n v="9020"/>
    <n v="1050"/>
    <d v="2021-06-23T00:00:00"/>
    <d v="2021-05-22T00:00:00"/>
    <s v="簡単決済"/>
    <s v="伊達優"/>
    <n v="10070"/>
    <s v="2021/3"/>
    <s v="2021/5"/>
    <n v="62"/>
    <x v="7"/>
    <m/>
    <m/>
  </r>
  <r>
    <d v="2021-03-21T00:00:00"/>
    <s v="■未使用　SHARP　シャープ　電子レンジ　(温め専用)　RE-TM18-B　(ブラック)　ターンテーブルタイプ　ヘルツフリー■□003608_x000a_"/>
    <m/>
    <x v="1"/>
    <n v="54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引取歓迎 iROTEC 合計55kg ラバーダンベルセット 5kg×8 2.5kg×4 1.25kg×4 アイロテック 中古 長野県伊那市■□003671"/>
    <m/>
    <x v="6"/>
    <n v="2500"/>
    <n v="3"/>
    <n v="3"/>
    <n v="10000"/>
    <m/>
    <m/>
    <m/>
    <m/>
    <m/>
    <m/>
    <m/>
    <m/>
    <m/>
    <m/>
    <m/>
    <m/>
    <m/>
    <n v="0"/>
    <s v="2021/3"/>
    <s v=""/>
    <s v=""/>
    <x v="0"/>
    <m/>
    <m/>
  </r>
  <r>
    <d v="2021-03-21T00:00:00"/>
    <s v="■エア釘打ち機 兼松 DUO-FAST RD-665RN エアー工具 カネマツ 中古■□003676"/>
    <s v="済"/>
    <x v="0"/>
    <n v="2000"/>
    <n v="3"/>
    <n v="3"/>
    <n v="7000"/>
    <m/>
    <m/>
    <m/>
    <m/>
    <m/>
    <m/>
    <m/>
    <n v="7700"/>
    <n v="1500"/>
    <d v="2021-05-21T00:00:00"/>
    <d v="2021-04-24T00:00:00"/>
    <s v="簡単決済"/>
    <s v="水上弥志"/>
    <n v="9200"/>
    <s v="2021/3"/>
    <s v="2021/4"/>
    <n v="34"/>
    <x v="7"/>
    <m/>
    <m/>
  </r>
  <r>
    <d v="2021-03-21T00:00:00"/>
    <s v="■ミッシェル・バテュ　タイトル　「ノートルダム　ド　パリ」　ED　No36/100　中古■□003617"/>
    <s v="済"/>
    <x v="12"/>
    <n v="10000"/>
    <n v="3"/>
    <n v="3"/>
    <n v="30000"/>
    <m/>
    <m/>
    <m/>
    <m/>
    <m/>
    <m/>
    <m/>
    <n v="38500"/>
    <n v="4180"/>
    <d v="2021-07-19T00:00:00"/>
    <d v="2021-06-30T00:00:00"/>
    <s v="簡単決済"/>
    <s v="田島俊彦 "/>
    <n v="42680"/>
    <s v="2021/3"/>
    <s v="2021/6"/>
    <n v="101"/>
    <x v="3"/>
    <m/>
    <m/>
  </r>
  <r>
    <d v="2021-03-22T00:00:00"/>
    <s v="■現状品　Panasonic　パナソニック　スカパー！HD　対応チューナー　TZ-HR400P　デジタルCSチューナー　中古■□003582"/>
    <s v="済"/>
    <x v="1"/>
    <n v="200"/>
    <n v="3"/>
    <n v="2"/>
    <n v="5000"/>
    <m/>
    <m/>
    <m/>
    <m/>
    <m/>
    <m/>
    <m/>
    <n v="5500"/>
    <n v="1050"/>
    <d v="2021-06-23T00:00:00"/>
    <d v="2021-05-17T00:00:00"/>
    <s v="簡単決済"/>
    <s v="村上佳史"/>
    <n v="6550"/>
    <s v="2021/3"/>
    <s v="2021/5"/>
    <n v="56"/>
    <x v="4"/>
    <m/>
    <m/>
  </r>
  <r>
    <d v="2021-03-22T00:00:00"/>
    <s v="■現状品　Coleman　コールマン　ガスランタン　5154B740J　ツーマントル　中古■□003613"/>
    <s v="済"/>
    <x v="6"/>
    <n v="1000"/>
    <n v="3"/>
    <n v="2"/>
    <n v="4500"/>
    <m/>
    <m/>
    <m/>
    <m/>
    <m/>
    <m/>
    <m/>
    <n v="5170"/>
    <n v="1300"/>
    <d v="2021-04-21T00:00:00"/>
    <d v="2021-03-26T00:00:00"/>
    <s v="簡単決済"/>
    <s v="柏バイイー  "/>
    <n v="6470"/>
    <s v="2021/3"/>
    <s v="2021/3"/>
    <n v="4"/>
    <x v="5"/>
    <m/>
    <m/>
  </r>
  <r>
    <d v="2021-03-22T00:00:00"/>
    <s v="■WORLD　INDUSTRIES　ワールドインダストリーズ　ナイロンジャケット　メンズ　サイズ：XL　ブラック　中古■□003647_x000a_"/>
    <m/>
    <x v="6"/>
    <m/>
    <n v="3"/>
    <n v="2"/>
    <n v="4580"/>
    <m/>
    <m/>
    <m/>
    <m/>
    <m/>
    <m/>
    <m/>
    <m/>
    <m/>
    <m/>
    <m/>
    <m/>
    <m/>
    <n v="0"/>
    <s v="2021/3"/>
    <s v=""/>
    <s v=""/>
    <x v="0"/>
    <m/>
    <m/>
  </r>
  <r>
    <d v="2021-03-22T00:00:00"/>
    <s v="■フレームチャイルドキャリー FC3.0カリー ケルティキッズ　登山■003663"/>
    <m/>
    <x v="6"/>
    <m/>
    <n v="3"/>
    <n v="3"/>
    <n v="5000"/>
    <m/>
    <m/>
    <m/>
    <m/>
    <m/>
    <m/>
    <m/>
    <m/>
    <m/>
    <m/>
    <m/>
    <m/>
    <m/>
    <n v="0"/>
    <s v="2021/3"/>
    <s v=""/>
    <s v=""/>
    <x v="0"/>
    <m/>
    <m/>
  </r>
  <r>
    <d v="2021-03-23T00:00:00"/>
    <s v="■BURTON 25cm 14/15 MOTO ASIAN FIT バートン モト アジアンフィット スノーボード ブーツ ソフトケース付き 中古 ■□003678"/>
    <m/>
    <x v="6"/>
    <n v="2000"/>
    <n v="3"/>
    <n v="3"/>
    <n v="9000"/>
    <m/>
    <m/>
    <m/>
    <m/>
    <m/>
    <m/>
    <m/>
    <m/>
    <m/>
    <m/>
    <m/>
    <m/>
    <m/>
    <n v="0"/>
    <s v="2021/3"/>
    <s v=""/>
    <s v=""/>
    <x v="0"/>
    <m/>
    <m/>
  </r>
  <r>
    <d v="2021-03-24T00:00:00"/>
    <s v="■Cartier マストライン トリニティ ショルダーバッグ カルティエ レザー ボルドー 中古■□003574"/>
    <s v="済"/>
    <x v="3"/>
    <n v="3000"/>
    <n v="3"/>
    <n v="3"/>
    <n v="12000"/>
    <m/>
    <m/>
    <m/>
    <m/>
    <m/>
    <m/>
    <m/>
    <n v="13200"/>
    <n v="1050"/>
    <d v="2021-04-21T00:00:00"/>
    <d v="2021-04-01T00:00:00"/>
    <s v="簡単決済"/>
    <s v="野口久美子"/>
    <n v="14250"/>
    <s v="2021/3"/>
    <s v="2021/4"/>
    <n v="8"/>
    <x v="6"/>
    <m/>
    <m/>
  </r>
  <r>
    <d v="2021-03-24T00:00:00"/>
    <s v="■カルティエ 巾着ショルダーバッグ マストライン レザー ボルドー 中古■□003637"/>
    <s v="済"/>
    <x v="3"/>
    <n v="3000"/>
    <n v="3"/>
    <n v="3"/>
    <n v="10800"/>
    <m/>
    <m/>
    <m/>
    <m/>
    <m/>
    <m/>
    <m/>
    <n v="11880"/>
    <n v="1300"/>
    <d v="2021-06-23T00:00:00"/>
    <d v="2021-05-06T00:00:00"/>
    <s v="簡単決済"/>
    <s v="ナウモヴアンドリイ"/>
    <n v="13180"/>
    <s v="2021/3"/>
    <s v="2021/5"/>
    <n v="43"/>
    <x v="6"/>
    <m/>
    <m/>
  </r>
  <r>
    <d v="2021-03-24T00:00:00"/>
    <s v="■Cartier ショルダーバッグ 巾着 マストライン カルティエ 中古■□003622"/>
    <s v="店売り"/>
    <x v="3"/>
    <n v="3000"/>
    <n v="3"/>
    <n v="3"/>
    <n v="11000"/>
    <m/>
    <m/>
    <m/>
    <m/>
    <m/>
    <m/>
    <m/>
    <m/>
    <m/>
    <m/>
    <m/>
    <m/>
    <m/>
    <n v="0"/>
    <s v="2021/3"/>
    <s v=""/>
    <s v=""/>
    <x v="0"/>
    <m/>
    <m/>
  </r>
  <r>
    <d v="2021-03-24T00:00:00"/>
    <s v="■FENDI ズッキーノ トートバッグ ホワイト×ブラック 8BH153 フェンディ 中古■□003634"/>
    <s v="済"/>
    <x v="3"/>
    <n v="2000"/>
    <n v="3"/>
    <n v="3"/>
    <n v="19800"/>
    <m/>
    <m/>
    <m/>
    <m/>
    <m/>
    <m/>
    <m/>
    <n v="21780"/>
    <n v="1300"/>
    <d v="2021-04-21T00:00:00"/>
    <d v="2021-04-03T00:00:00"/>
    <s v="簡単決済"/>
    <s v="中尾剛"/>
    <n v="23080"/>
    <s v="2021/3"/>
    <s v="2021/4"/>
    <n v="10"/>
    <x v="7"/>
    <m/>
    <m/>
  </r>
  <r>
    <d v="2021-03-25T00:00:00"/>
    <s v="■未使用　未開封　BANDAI　仮面ライダー　セイバーに変身！！　変身ベルト　DX　聖剣ソードライバー　対象年齢3歳以上■□003628_x000a_"/>
    <m/>
    <x v="2"/>
    <n v="2200"/>
    <n v="3"/>
    <n v="2"/>
    <n v="3400"/>
    <m/>
    <m/>
    <m/>
    <m/>
    <m/>
    <m/>
    <m/>
    <m/>
    <m/>
    <m/>
    <m/>
    <m/>
    <m/>
    <n v="0"/>
    <s v="2021/3"/>
    <s v=""/>
    <s v=""/>
    <x v="0"/>
    <m/>
    <m/>
  </r>
  <r>
    <d v="2021-03-25T00:00:00"/>
    <s v="■BANDAI　コンプリート　セレクション　モディフィケーション　アマゾンズ　ドライバー　バージョンアルファ　中古■□003570"/>
    <s v="済"/>
    <x v="2"/>
    <n v="8000"/>
    <n v="3"/>
    <n v="2"/>
    <n v="15000"/>
    <m/>
    <m/>
    <m/>
    <m/>
    <m/>
    <m/>
    <m/>
    <n v="20350"/>
    <n v="1300"/>
    <d v="2021-04-21T00:00:00"/>
    <d v="2021-03-30T00:00:00"/>
    <s v="簡単決済"/>
    <s v="平悠伽 "/>
    <n v="21650"/>
    <s v="2021/3"/>
    <s v="2021/3"/>
    <n v="5"/>
    <x v="2"/>
    <m/>
    <m/>
  </r>
  <r>
    <d v="2021-03-25T00:00:00"/>
    <s v="■YARD FORCE ヤードフォース 高枝切りチェーンソー 3プラス JPYFEPS 0725 中古■□003590_x000a_"/>
    <s v="済"/>
    <x v="0"/>
    <n v="2200"/>
    <n v="3"/>
    <n v="2"/>
    <n v="7500"/>
    <m/>
    <m/>
    <m/>
    <m/>
    <m/>
    <m/>
    <m/>
    <n v="8250"/>
    <n v="0"/>
    <d v="2021-06-23T00:00:00"/>
    <d v="2021-05-06T00:00:00"/>
    <s v="簡単決済"/>
    <s v="小野田隆一"/>
    <n v="8250"/>
    <s v="2021/3"/>
    <s v="2021/5"/>
    <n v="42"/>
    <x v="6"/>
    <m/>
    <m/>
  </r>
  <r>
    <d v="2021-03-25T00:00:00"/>
    <s v="■Coleman　コールマン　タフワイドドーム　Ⅳ/300　中古■□003664"/>
    <m/>
    <x v="6"/>
    <n v="35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25T00:00:00"/>
    <s v="■makita マキタ 100mm 充電式ディスクグラインダ GA412D 18V 本体のみ 中古■□003585"/>
    <s v="済"/>
    <x v="0"/>
    <n v="8250"/>
    <n v="3"/>
    <n v="2"/>
    <n v="15000"/>
    <m/>
    <m/>
    <m/>
    <m/>
    <m/>
    <m/>
    <m/>
    <n v="17050"/>
    <n v="1050"/>
    <d v="2021-04-21T00:00:00"/>
    <d v="2021-03-29T00:00:00"/>
    <s v="簡単決済"/>
    <s v="尾崎昌彦"/>
    <n v="18100"/>
    <s v="2021/3"/>
    <s v="2021/3"/>
    <n v="4"/>
    <x v="4"/>
    <m/>
    <m/>
  </r>
  <r>
    <d v="2021-03-25T00:00:00"/>
    <s v="■SEIKO ルキア メンズ 2018年限定モデル エターナルブルー SSVH029 7B27-0AB0 中古■□003666"/>
    <m/>
    <x v="11"/>
    <n v="5000"/>
    <n v="3"/>
    <n v="3"/>
    <n v="22000"/>
    <n v="20000"/>
    <n v="18000"/>
    <m/>
    <m/>
    <m/>
    <m/>
    <m/>
    <m/>
    <m/>
    <m/>
    <m/>
    <m/>
    <m/>
    <n v="0"/>
    <s v="2021/3"/>
    <s v=""/>
    <s v=""/>
    <x v="0"/>
    <m/>
    <m/>
  </r>
  <r>
    <d v="2021-03-25T00:00:00"/>
    <s v="■CITIZEN プロマスター エコドライブ PMD56-2952 腕時計 シチズン 中古■□003627"/>
    <m/>
    <x v="11"/>
    <n v="12000"/>
    <n v="3"/>
    <n v="3"/>
    <n v="38000"/>
    <n v="33000"/>
    <m/>
    <m/>
    <m/>
    <m/>
    <m/>
    <m/>
    <m/>
    <m/>
    <m/>
    <m/>
    <m/>
    <m/>
    <n v="0"/>
    <s v="2021/3"/>
    <s v=""/>
    <s v=""/>
    <x v="0"/>
    <m/>
    <m/>
  </r>
  <r>
    <d v="2021-03-25T00:00:00"/>
    <s v="■SEIKO スピリット 7B22-0BH0 ソーラー電波 セイコー 中古■□003640"/>
    <s v="済"/>
    <x v="11"/>
    <n v="2000"/>
    <n v="3"/>
    <n v="3"/>
    <n v="4000"/>
    <m/>
    <m/>
    <m/>
    <m/>
    <m/>
    <m/>
    <m/>
    <n v="4400"/>
    <n v="750"/>
    <d v="2021-04-21T00:00:00"/>
    <d v="2021-03-29T00:00:00"/>
    <s v="簡単決済"/>
    <s v="細沼隆"/>
    <n v="5150"/>
    <s v="2021/3"/>
    <s v="2021/3"/>
    <n v="4"/>
    <x v="4"/>
    <m/>
    <m/>
  </r>
  <r>
    <d v="2021-03-25T00:00:00"/>
    <s v="■Hanalei  ウクレレ  HUK-10G  ハナレイ  島村楽器  中古美品■□003597"/>
    <s v="済"/>
    <x v="8"/>
    <n v="800"/>
    <n v="3"/>
    <n v="3"/>
    <n v="3300"/>
    <m/>
    <m/>
    <m/>
    <m/>
    <m/>
    <m/>
    <m/>
    <n v="3630"/>
    <n v="1300"/>
    <d v="2021-05-21T00:00:00"/>
    <d v="2021-04-17T00:00:00"/>
    <s v="簡単決済"/>
    <s v="丸谷芳正"/>
    <n v="4930"/>
    <s v="2021/3"/>
    <s v="2021/4"/>
    <n v="23"/>
    <x v="7"/>
    <m/>
    <m/>
  </r>
  <r>
    <d v="2021-03-25T00:00:00"/>
    <s v="■ERGO Techno ハードシェル バックパック エルゴテクノ イエロー 中古■□003665"/>
    <s v="済"/>
    <x v="14"/>
    <m/>
    <n v="3"/>
    <n v="3"/>
    <n v="6500"/>
    <m/>
    <m/>
    <m/>
    <m/>
    <m/>
    <m/>
    <m/>
    <n v="7150"/>
    <n v="1500"/>
    <d v="2021-06-23T00:00:00"/>
    <d v="2021-05-01T00:00:00"/>
    <s v="簡単決済"/>
    <s v="枳穀雄二"/>
    <n v="8650"/>
    <s v="2021/3"/>
    <s v="2021/5"/>
    <n v="37"/>
    <x v="7"/>
    <m/>
    <m/>
  </r>
  <r>
    <d v="2021-03-25T00:00:00"/>
    <s v="■グッチ コインケース ブルームスプリントコインケース GUCCHI 546354-534563 中古■□003596"/>
    <m/>
    <x v="3"/>
    <n v="10000"/>
    <n v="3"/>
    <n v="3"/>
    <n v="18000"/>
    <m/>
    <m/>
    <m/>
    <m/>
    <m/>
    <m/>
    <m/>
    <m/>
    <m/>
    <m/>
    <m/>
    <m/>
    <m/>
    <n v="0"/>
    <s v="2021/3"/>
    <s v=""/>
    <s v=""/>
    <x v="0"/>
    <m/>
    <m/>
  </r>
  <r>
    <d v="2021-03-25T00:00:00"/>
    <s v="■OGAWA　CAMPAL　小川キャンパル　ピルツ15-Ⅱ　２７９４　中古■□003616_x000a_"/>
    <s v="済"/>
    <x v="6"/>
    <n v="15000"/>
    <n v="3"/>
    <n v="2"/>
    <n v="41800"/>
    <m/>
    <m/>
    <m/>
    <m/>
    <m/>
    <m/>
    <m/>
    <n v="50820"/>
    <n v="6380"/>
    <d v="2021-05-21T00:00:00"/>
    <d v="2021-04-30T00:00:00"/>
    <s v="簡単決済"/>
    <s v="對馬一美"/>
    <n v="57200"/>
    <s v="2021/3"/>
    <s v="2021/4"/>
    <n v="36"/>
    <x v="5"/>
    <m/>
    <m/>
  </r>
  <r>
    <d v="2021-03-25T00:00:00"/>
    <s v="■ZOJIRUSHI　象印　スチーム式加湿器　EE-RH50型　プレハブ：～13畳　木造和室：～8畳　2013年製　中古■□003645"/>
    <m/>
    <x v="1"/>
    <m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5T00:00:00"/>
    <s v="■未使用 4～5人用 LOGOS ロゴス ROSY エントレ2ルームドーム XL No.71805021 保管品■□003589"/>
    <m/>
    <x v="6"/>
    <m/>
    <n v="3"/>
    <n v="2"/>
    <n v="19800"/>
    <n v="19000"/>
    <m/>
    <m/>
    <m/>
    <m/>
    <m/>
    <m/>
    <m/>
    <m/>
    <m/>
    <m/>
    <m/>
    <m/>
    <n v="0"/>
    <s v="2021/3"/>
    <s v=""/>
    <s v=""/>
    <x v="0"/>
    <m/>
    <m/>
  </r>
  <r>
    <d v="2021-03-27T00:00:00"/>
    <s v="■現状品　セーラー　万年筆　ペン先14K　FOUNDED1911　SAILOR　黒Xゴールド■□003566"/>
    <s v="済"/>
    <x v="12"/>
    <n v="2000"/>
    <n v="3"/>
    <n v="3"/>
    <n v="7500"/>
    <m/>
    <m/>
    <m/>
    <m/>
    <m/>
    <m/>
    <m/>
    <n v="8250"/>
    <n v="750"/>
    <d v="2021-07-19T00:00:00"/>
    <d v="2021-06-11T00:00:00"/>
    <s v="簡単決済"/>
    <s v="柏バイイー "/>
    <n v="9000"/>
    <s v="2021/3"/>
    <s v="2021/6"/>
    <n v="76"/>
    <x v="5"/>
    <m/>
    <m/>
  </r>
  <r>
    <d v="2021-03-27T00:00:00"/>
    <s v="■UNCROWD　サングラス　Blue　bird　調光レンズ　べっ甲系　アンクラウド　中古■□003621"/>
    <s v="済"/>
    <x v="11"/>
    <n v="2500"/>
    <n v="3"/>
    <n v="3"/>
    <n v="8500"/>
    <m/>
    <m/>
    <m/>
    <m/>
    <m/>
    <m/>
    <m/>
    <n v="9350"/>
    <n v="750"/>
    <d v="2021-04-21T00:00:00"/>
    <d v="2021-03-31T00:00:00"/>
    <s v="簡単決済"/>
    <s v="鈴木康之"/>
    <n v="10100"/>
    <s v="2021/3"/>
    <s v="2021/3"/>
    <n v="4"/>
    <x v="3"/>
    <m/>
    <m/>
  </r>
  <r>
    <d v="2021-03-27T00:00:00"/>
    <s v="■カシオ 電子ピアノ 61鍵 CTK-4400 ベーシックキーボード 中古■□003559"/>
    <m/>
    <x v="8"/>
    <n v="2500"/>
    <n v="3"/>
    <n v="3"/>
    <n v="6600"/>
    <m/>
    <m/>
    <m/>
    <m/>
    <m/>
    <m/>
    <m/>
    <m/>
    <m/>
    <m/>
    <m/>
    <m/>
    <m/>
    <n v="0"/>
    <s v="2021/3"/>
    <s v=""/>
    <s v=""/>
    <x v="0"/>
    <m/>
    <m/>
  </r>
  <r>
    <d v="2021-03-27T00:00:00"/>
    <s v="■日立  レトロ扇風機  S-678  昭和レトロ  中古■□S003661"/>
    <s v="済"/>
    <x v="12"/>
    <n v="3000"/>
    <n v="3"/>
    <n v="3"/>
    <n v="13500"/>
    <m/>
    <m/>
    <m/>
    <m/>
    <m/>
    <m/>
    <m/>
    <n v="18700"/>
    <n v="4180"/>
    <d v="2021-04-21T00:00:00"/>
    <d v="2021-03-28T00:00:00"/>
    <s v="簡単決済"/>
    <s v="NOMIDO10N"/>
    <n v="22880"/>
    <s v="2021/3"/>
    <s v="2021/3"/>
    <n v="1"/>
    <x v="1"/>
    <m/>
    <m/>
  </r>
  <r>
    <d v="2021-03-27T00:00:00"/>
    <s v="■ナカトミ ミニスポットクーラー SAC-1800N 中古■□S003619"/>
    <s v="済"/>
    <x v="1"/>
    <n v="8000"/>
    <n v="3"/>
    <n v="3"/>
    <n v="18800"/>
    <m/>
    <m/>
    <m/>
    <m/>
    <m/>
    <m/>
    <m/>
    <n v="20680"/>
    <n v="3410"/>
    <d v="2021-05-21T00:00:00"/>
    <d v="2021-04-23T00:00:00"/>
    <s v="簡単決済"/>
    <s v="石塚佳一"/>
    <n v="24090"/>
    <s v="2021/3"/>
    <s v="2021/4"/>
    <n v="27"/>
    <x v="5"/>
    <m/>
    <m/>
  </r>
  <r>
    <d v="2021-03-28T00:00:00"/>
    <s v="■MONTBLANC　モンベル　マイスターシュッティック　146　万年筆　吸引式　14K　中古■□003629"/>
    <s v="済"/>
    <x v="12"/>
    <n v="5000"/>
    <n v="3"/>
    <n v="2"/>
    <n v="19800"/>
    <m/>
    <m/>
    <m/>
    <m/>
    <m/>
    <m/>
    <m/>
    <n v="21780"/>
    <n v="750"/>
    <d v="2021-05-21T00:00:00"/>
    <d v="2021-04-04T00:00:00"/>
    <s v="簡単決済"/>
    <s v="日野バイイー"/>
    <n v="22530"/>
    <s v="2021/3"/>
    <s v="2021/4"/>
    <n v="7"/>
    <x v="1"/>
    <m/>
    <m/>
  </r>
  <r>
    <d v="2021-03-28T00:00:00"/>
    <s v="■MAX　マックス　充電式インパクトドライバ　PJ-ID151R　14.4V/18V　中古■□003598"/>
    <m/>
    <x v="0"/>
    <n v="5000"/>
    <n v="3"/>
    <n v="2"/>
    <n v="100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　ZOJIRUSHI　象印　保温弁当箱　お・べ・ん・と　SZ-JB02-BA　ブラック　送料無料■□003648"/>
    <s v="店売り"/>
    <x v="7"/>
    <m/>
    <n v="3"/>
    <n v="2"/>
    <n v="2200"/>
    <m/>
    <m/>
    <m/>
    <m/>
    <m/>
    <m/>
    <m/>
    <m/>
    <m/>
    <m/>
    <m/>
    <m/>
    <m/>
    <n v="0"/>
    <s v="2021/3"/>
    <s v=""/>
    <s v=""/>
    <x v="0"/>
    <m/>
    <m/>
  </r>
  <r>
    <d v="2021-03-28T00:00:00"/>
    <s v="■AMIJED　アミジェダ　リュック　ナップサック　中古■□003579"/>
    <m/>
    <x v="11"/>
    <n v="1200"/>
    <n v="3"/>
    <n v="2"/>
    <n v="32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アイリスオーヤマ コンビネーションサークル P-CS-932 ブラウン 93cm×65cm×122cm にゃんこ向け2段セット 未開封■□003654"/>
    <s v="済"/>
    <x v="7"/>
    <n v="2000"/>
    <n v="3"/>
    <n v="2"/>
    <n v="8000"/>
    <m/>
    <m/>
    <m/>
    <m/>
    <m/>
    <m/>
    <m/>
    <n v="8800"/>
    <n v="3465"/>
    <d v="2021-07-19T00:00:00"/>
    <d v="2021-06-04T00:00:00"/>
    <s v="簡単決済"/>
    <s v="植村菜実子"/>
    <n v="12265"/>
    <s v="2021/3"/>
    <s v="2021/6"/>
    <n v="68"/>
    <x v="5"/>
    <m/>
    <m/>
  </r>
  <r>
    <d v="2021-03-28T00:00:00"/>
    <s v="■ジャンク　スズキッド　可動鉄芯型　交流アーク溶接機　レッドゴー120 SSY-122R　60Hz　動作未確認 中古■□003651"/>
    <s v="店売り"/>
    <x v="0"/>
    <n v="3000"/>
    <n v="3"/>
    <n v="2"/>
    <n v="6000"/>
    <m/>
    <m/>
    <m/>
    <m/>
    <m/>
    <m/>
    <m/>
    <m/>
    <m/>
    <m/>
    <m/>
    <m/>
    <m/>
    <n v="0"/>
    <s v="2021/3"/>
    <s v=""/>
    <s v=""/>
    <x v="0"/>
    <m/>
    <m/>
  </r>
  <r>
    <d v="2021-03-28T00:00:00"/>
    <s v="■引取限定 長野県伊那市 YAMAHA 電子ピアノ 88鍵 ARIUS YDP-161 ヤマハ アリウス 中古■□003668"/>
    <m/>
    <x v="8"/>
    <n v="2000"/>
    <n v="3"/>
    <n v="3"/>
    <n v="17800"/>
    <m/>
    <m/>
    <m/>
    <m/>
    <m/>
    <m/>
    <m/>
    <m/>
    <m/>
    <m/>
    <m/>
    <m/>
    <m/>
    <n v="0"/>
    <s v="2021/3"/>
    <s v=""/>
    <s v=""/>
    <x v="0"/>
    <m/>
    <m/>
  </r>
  <r>
    <d v="2021-03-28T00:00:00"/>
    <s v="■未使用 クッキングプロ ショップジャパン 本体+付属8点 FN006321 電気圧力鍋■□003546"/>
    <m/>
    <x v="1"/>
    <n v="3000"/>
    <n v="3"/>
    <n v="3"/>
    <n v="13800"/>
    <n v="12800"/>
    <n v="11500"/>
    <m/>
    <m/>
    <m/>
    <m/>
    <m/>
    <m/>
    <m/>
    <m/>
    <m/>
    <m/>
    <m/>
    <n v="0"/>
    <s v="2021/3"/>
    <s v=""/>
    <s v=""/>
    <x v="0"/>
    <m/>
    <m/>
  </r>
  <r>
    <d v="2021-03-28T00:00:00"/>
    <s v="■未使用 ROOM ESSECE スライドテーブル NET-170WH サイドテーブル■□003485"/>
    <m/>
    <x v="4"/>
    <n v="1650"/>
    <n v="3"/>
    <n v="3"/>
    <n v="5500"/>
    <m/>
    <m/>
    <m/>
    <m/>
    <m/>
    <m/>
    <m/>
    <m/>
    <m/>
    <m/>
    <m/>
    <m/>
    <m/>
    <n v="0"/>
    <s v="2021/3"/>
    <s v=""/>
    <s v=""/>
    <x v="0"/>
    <m/>
    <m/>
  </r>
  <r>
    <d v="2021-03-29T00:00:00"/>
    <s v="■映写機　ELMO　エルモ　F16-250HL　16mm　フィルム映像　中古　通電確認のみ現状品■□003649"/>
    <s v="済"/>
    <x v="1"/>
    <n v="28000"/>
    <n v="3"/>
    <n v="2"/>
    <n v="44000"/>
    <m/>
    <m/>
    <m/>
    <m/>
    <m/>
    <m/>
    <m/>
    <n v="48400"/>
    <n v="1500"/>
    <d v="2021-05-21T00:00:00"/>
    <d v="2021-04-04T00:00:00"/>
    <s v="簡単決済"/>
    <s v="張家豪"/>
    <n v="49900"/>
    <s v="2021/3"/>
    <s v="2021/4"/>
    <n v="6"/>
    <x v="1"/>
    <m/>
    <m/>
  </r>
  <r>
    <d v="2021-03-29T00:00:00"/>
    <s v="■未使用　ルイ・ヴィトン　ダミエ・アズールポルトフォイユ・アンソリット　二つ折り長財布　63072■□003591"/>
    <m/>
    <x v="3"/>
    <n v="38000"/>
    <n v="3"/>
    <n v="2"/>
    <n v="54000"/>
    <m/>
    <m/>
    <m/>
    <m/>
    <m/>
    <m/>
    <m/>
    <m/>
    <m/>
    <m/>
    <m/>
    <m/>
    <m/>
    <n v="0"/>
    <s v="2021/3"/>
    <s v=""/>
    <s v=""/>
    <x v="0"/>
    <m/>
    <m/>
  </r>
  <r>
    <d v="2021-03-29T00:00:00"/>
    <s v="■ジャンク　OMEGA　オメガ　シーマスター　プロフェッショナル　200M　クオーツ　オーバーホール必要　中古■□003564"/>
    <s v="済"/>
    <x v="3"/>
    <n v="30000"/>
    <n v="3"/>
    <n v="2"/>
    <n v="42000"/>
    <m/>
    <m/>
    <m/>
    <m/>
    <m/>
    <m/>
    <m/>
    <n v="44000"/>
    <n v="0"/>
    <d v="2021-08-23T00:00:00"/>
    <d v="2021-07-02T00:00:00"/>
    <s v="簡単決済"/>
    <s v="船戸優次 "/>
    <n v="44000"/>
    <s v="2021/3"/>
    <s v="2021/7"/>
    <n v="95"/>
    <x v="5"/>
    <m/>
    <m/>
  </r>
  <r>
    <d v="2021-03-29T00:00:00"/>
    <s v="■A3対応シュレッダー 明光商会 MSシリーズ MS-231MA 中古 引き取り限定 長野県伊那市■□003670"/>
    <m/>
    <x v="5"/>
    <n v="5000"/>
    <n v="3"/>
    <n v="2"/>
    <n v="38000"/>
    <m/>
    <m/>
    <m/>
    <m/>
    <m/>
    <m/>
    <m/>
    <m/>
    <m/>
    <m/>
    <m/>
    <m/>
    <m/>
    <n v="0"/>
    <s v="2021/3"/>
    <s v=""/>
    <s v=""/>
    <x v="0"/>
    <m/>
    <m/>
  </r>
  <r>
    <d v="2021-03-29T00:00:00"/>
    <s v="■Louis Vuitton エリプスMM M51126 ハンドバッグ ルイヴィトン 　貝殻　シェル型　レディーストート　中古■□003588_x000a_"/>
    <s v="済"/>
    <x v="3"/>
    <n v="25000"/>
    <n v="3"/>
    <n v="2"/>
    <n v="38000"/>
    <m/>
    <m/>
    <m/>
    <m/>
    <m/>
    <m/>
    <m/>
    <n v="41800"/>
    <n v="0"/>
    <d v="2021-04-21T00:00:00"/>
    <d v="2021-04-02T00:00:00"/>
    <s v="簡単決済"/>
    <s v="横山愛衣里"/>
    <n v="41800"/>
    <s v="2021/3"/>
    <s v="2021/4"/>
    <n v="4"/>
    <x v="5"/>
    <m/>
    <m/>
  </r>
  <r>
    <d v="2021-03-30T00:00:00"/>
    <s v="■現状品　アムコ　UMCO　2000C　タックルボックス　中古■□003507"/>
    <s v="済"/>
    <x v="6"/>
    <n v="6600"/>
    <n v="3"/>
    <n v="2"/>
    <n v="10000"/>
    <m/>
    <m/>
    <m/>
    <m/>
    <m/>
    <m/>
    <m/>
    <n v="11000"/>
    <n v="1500"/>
    <d v="2021-05-21T00:00:00"/>
    <d v="2021-04-06T00:00:00"/>
    <s v="簡単決済"/>
    <s v="中野繁"/>
    <n v="12500"/>
    <s v="2021/3"/>
    <s v="2021/4"/>
    <n v="7"/>
    <x v="2"/>
    <m/>
    <m/>
  </r>
  <r>
    <d v="2021-03-30T00:00:00"/>
    <s v="■未使用　TOSHIBA　東芝　健康イオン　空気清浄機　CAF-C3　ホワイト　適用床面積～16畳　2004年製■□003669"/>
    <s v="店売り"/>
    <x v="1"/>
    <m/>
    <n v="3"/>
    <n v="2"/>
    <n v="45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花のれん　ジャンボ　二段　蒸し器　27cm　3.8L　ステンレス鋼■□003638"/>
    <m/>
    <x v="7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0T00:00:00"/>
    <s v="■LOEWE ロエベ マルチケース カードケース パスポートケース レザー 中古■□003563"/>
    <m/>
    <x v="3"/>
    <n v="8800"/>
    <n v="3"/>
    <n v="2"/>
    <n v="15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T-fal　Cook4me　ティファール　クックフォミー　6L　ホワイト　CY7011JP■□003655"/>
    <m/>
    <x v="1"/>
    <n v="8000"/>
    <n v="3"/>
    <n v="2"/>
    <n v="280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開封　SEGA　TVアニメ　『ペルソナ4　ザ・ゴールデン』　プレミアム　フィギュア　“里中　千枝”　対象年齢15歳以上■□003515"/>
    <s v="済"/>
    <x v="2"/>
    <m/>
    <n v="3"/>
    <n v="2"/>
    <n v="2300"/>
    <m/>
    <m/>
    <m/>
    <m/>
    <m/>
    <m/>
    <m/>
    <n v="2530"/>
    <n v="0"/>
    <d v="2021-05-21T00:00:00"/>
    <d v="2021-04-25T00:00:00"/>
    <s v="簡単決済"/>
    <s v="所沢バイイー"/>
    <n v="2530"/>
    <s v="2021/3"/>
    <s v="2021/4"/>
    <n v="26"/>
    <x v="1"/>
    <m/>
    <m/>
  </r>
  <r>
    <d v="2021-03-30T00:00:00"/>
    <s v="■未使用未開封　竈門炭治郎　フィギア２箱セット　鬼滅の刃　ちょこのせ＆セピアカラー■□003572"/>
    <m/>
    <x v="2"/>
    <m/>
    <n v="3"/>
    <n v="3"/>
    <n v="3800"/>
    <m/>
    <m/>
    <m/>
    <m/>
    <m/>
    <m/>
    <m/>
    <m/>
    <m/>
    <m/>
    <m/>
    <m/>
    <m/>
    <n v="0"/>
    <s v="2021/3"/>
    <s v=""/>
    <s v=""/>
    <x v="0"/>
    <m/>
    <m/>
  </r>
  <r>
    <d v="2021-03-30T00:00:00"/>
    <s v="■未使用　鬼滅の刃グッズ　６点セット　時計　LEDライト　ミラー　キーホルダー　フィギア　ぬいぐるみ■□003631"/>
    <m/>
    <x v="2"/>
    <m/>
    <n v="3"/>
    <n v="3"/>
    <n v="3500"/>
    <m/>
    <m/>
    <m/>
    <m/>
    <m/>
    <m/>
    <m/>
    <m/>
    <m/>
    <m/>
    <m/>
    <m/>
    <m/>
    <n v="0"/>
    <s v="2021/3"/>
    <s v=""/>
    <s v=""/>
    <x v="0"/>
    <m/>
    <m/>
  </r>
  <r>
    <d v="2021-03-30T00:00:00"/>
    <s v="■禰豆子　炭治郎　カナヲ　鬼滅の刃　フィギア　ミニフィギア　10体　中古■□003562"/>
    <m/>
    <x v="2"/>
    <m/>
    <n v="3"/>
    <n v="3"/>
    <n v="2800"/>
    <m/>
    <m/>
    <m/>
    <m/>
    <m/>
    <m/>
    <m/>
    <m/>
    <m/>
    <m/>
    <m/>
    <m/>
    <m/>
    <n v="0"/>
    <s v="2021/3"/>
    <s v=""/>
    <s v=""/>
    <x v="0"/>
    <m/>
    <m/>
  </r>
  <r>
    <d v="2021-03-31T00:00:00"/>
    <s v="■makita マキタ 充電式クリーナ CL181FD ホワイト 本体のみ 中古■□003653"/>
    <s v="済"/>
    <x v="1"/>
    <n v="1660"/>
    <n v="3"/>
    <n v="2"/>
    <n v="5000"/>
    <m/>
    <m/>
    <m/>
    <m/>
    <m/>
    <m/>
    <m/>
    <n v="5500"/>
    <n v="1500"/>
    <d v="2021-05-21T00:00:00"/>
    <d v="2021-04-13T00:00:00"/>
    <s v="簡単決済"/>
    <s v="藤田陽介"/>
    <n v="7000"/>
    <s v="2021/3"/>
    <s v="2021/4"/>
    <n v="13"/>
    <x v="2"/>
    <m/>
    <m/>
  </r>
  <r>
    <d v="2021-03-31T00:00:00"/>
    <s v="■Red Bull レッドブル FOX フォックス トラビスパストラーナ199 ジップフーディー メンズ Mサイズ ネイビー 45345 中古■□003650"/>
    <m/>
    <x v="11"/>
    <m/>
    <n v="3"/>
    <n v="2"/>
    <n v="4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 NIKE ナイキ キッズ カジュアルバッグ シャイアンプリント バックパック ハイパーピンク BA5223■□003586"/>
    <s v="店売り"/>
    <x v="11"/>
    <m/>
    <n v="3"/>
    <n v="2"/>
    <n v="2000"/>
    <m/>
    <m/>
    <m/>
    <m/>
    <m/>
    <m/>
    <m/>
    <m/>
    <m/>
    <m/>
    <m/>
    <m/>
    <m/>
    <n v="0"/>
    <s v="2021/3"/>
    <s v=""/>
    <s v=""/>
    <x v="0"/>
    <m/>
    <m/>
  </r>
  <r>
    <d v="2021-03-31T00:00:00"/>
    <s v="■未使用　トリコン　コンプレッサー No．33T　タンク付き■□000795"/>
    <m/>
    <x v="0"/>
    <n v="2000"/>
    <n v="3"/>
    <n v="2"/>
    <n v="330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・ヴィトン　N41661　長財布　ジッピーウォレット　ダミエ・キャンバス　エベヌ　LOUIS　VUITTON　中古■□003578"/>
    <m/>
    <x v="3"/>
    <n v="21000"/>
    <n v="3"/>
    <n v="2"/>
    <n v="3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ルイヴィトン エピ ジッピーウォレット M61374 ローズナクレ 長財布 中古■□003441"/>
    <m/>
    <x v="3"/>
    <n v="22000"/>
    <n v="3"/>
    <n v="3"/>
    <n v="30000"/>
    <m/>
    <m/>
    <m/>
    <m/>
    <m/>
    <m/>
    <m/>
    <m/>
    <m/>
    <m/>
    <m/>
    <m/>
    <m/>
    <n v="0"/>
    <s v="2021/3"/>
    <s v=""/>
    <s v=""/>
    <x v="0"/>
    <m/>
    <m/>
  </r>
  <r>
    <d v="2021-03-31T00:00:00"/>
    <s v="■龍文堂 岩口岩肌 鉄瓶 骨董 中古■□003553"/>
    <m/>
    <x v="12"/>
    <n v="59000"/>
    <n v="3"/>
    <n v="3"/>
    <n v="65000"/>
    <m/>
    <m/>
    <m/>
    <m/>
    <m/>
    <m/>
    <m/>
    <m/>
    <m/>
    <m/>
    <m/>
    <m/>
    <m/>
    <n v="0"/>
    <s v="2021/3"/>
    <s v=""/>
    <s v=""/>
    <x v="0"/>
    <m/>
    <m/>
  </r>
  <r>
    <d v="2021-03-31T00:00:00"/>
    <s v="■PORTER タンカーボストンバッグ 2way ポーター 中古■□003762"/>
    <m/>
    <x v="11"/>
    <n v="4950"/>
    <n v="3"/>
    <n v="3"/>
    <n v="11800"/>
    <m/>
    <m/>
    <m/>
    <m/>
    <m/>
    <m/>
    <m/>
    <m/>
    <m/>
    <m/>
    <m/>
    <m/>
    <m/>
    <n v="0"/>
    <s v="2021/3"/>
    <s v=""/>
    <s v=""/>
    <x v="0"/>
    <m/>
    <m/>
  </r>
  <r>
    <d v="2021-03-31T00:00:00"/>
    <s v="■東京マルイ タクティカルマスター ベレッタ M92F アンダーマウントベース装備 対象年令18才以上 中古■□003737"/>
    <s v="済"/>
    <x v="2"/>
    <n v="2750"/>
    <n v="3"/>
    <n v="3"/>
    <n v="7250"/>
    <m/>
    <m/>
    <m/>
    <m/>
    <m/>
    <m/>
    <m/>
    <n v="7975"/>
    <n v="0"/>
    <d v="2021-05-21T00:00:00"/>
    <d v="2021-04-19T00:00:00"/>
    <s v="簡単決済"/>
    <s v="アンドウマコト"/>
    <n v="7975"/>
    <s v="2021/3"/>
    <s v="2021/4"/>
    <n v="19"/>
    <x v="4"/>
    <m/>
    <m/>
  </r>
  <r>
    <d v="2021-04-01T00:00:00"/>
    <s v="■ダイワ STEEZ A TW 1016SHL スティーズ 中古■□003846"/>
    <s v="済"/>
    <x v="6"/>
    <n v="22000"/>
    <n v="3"/>
    <n v="3"/>
    <n v="30000"/>
    <m/>
    <m/>
    <m/>
    <m/>
    <m/>
    <m/>
    <m/>
    <n v="33000"/>
    <n v="0"/>
    <d v="2021-07-19T00:00:00"/>
    <d v="2021-06-11T00:00:00"/>
    <s v="簡単決済"/>
    <s v="増田洸太朗   "/>
    <n v="33000"/>
    <s v="2021/4"/>
    <s v="2021/6"/>
    <n v="71"/>
    <x v="5"/>
    <m/>
    <m/>
  </r>
  <r>
    <d v="2021-04-01T00:00:00"/>
    <s v="■東京ディズニーリゾート 株主用パスポート 1枚 期限延長2022/1/31まで■□003715"/>
    <m/>
    <x v="10"/>
    <n v="5000"/>
    <n v="3"/>
    <n v="3"/>
    <n v="6600"/>
    <m/>
    <m/>
    <m/>
    <m/>
    <m/>
    <m/>
    <m/>
    <m/>
    <m/>
    <m/>
    <m/>
    <m/>
    <m/>
    <n v="0"/>
    <s v="2021/4"/>
    <s v=""/>
    <s v=""/>
    <x v="0"/>
    <m/>
    <m/>
  </r>
  <r>
    <d v="2021-04-01T00:00:00"/>
    <s v="■Panasonic 低速ジューサー ビタミンサーバー MJ-L500-S パナソニック 中古■□003789"/>
    <s v="済"/>
    <x v="1"/>
    <n v="3000"/>
    <n v="3"/>
    <n v="3"/>
    <n v="8000"/>
    <m/>
    <m/>
    <m/>
    <m/>
    <m/>
    <m/>
    <m/>
    <n v="8800"/>
    <n v="1500"/>
    <d v="2021-05-21T00:00:00"/>
    <d v="2021-04-30T00:00:00"/>
    <s v="簡単決済"/>
    <s v="PHANDINHHIEN"/>
    <n v="10300"/>
    <s v="2021/4"/>
    <s v="2021/4"/>
    <n v="29"/>
    <x v="5"/>
    <m/>
    <m/>
  </r>
  <r>
    <d v="2021-04-01T00:00:00"/>
    <s v="■ジャンク 詳細不明 リングコーン 無段変速機 NT-200 シンポ工業？ 写真で判断できる方限定■□003798"/>
    <m/>
    <x v="0"/>
    <n v="315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ジャンク H.H.H. チェーンブロック 1トン用 TYPE-R2 スリーエッチ■□003861"/>
    <m/>
    <x v="0"/>
    <n v="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1T00:00:00"/>
    <s v="■マキタ  10mmドリル  6510SB  中古■□003742"/>
    <s v="済"/>
    <x v="0"/>
    <m/>
    <n v="3"/>
    <n v="3"/>
    <n v="1800"/>
    <m/>
    <m/>
    <m/>
    <m/>
    <m/>
    <m/>
    <m/>
    <n v="2090"/>
    <n v="750"/>
    <d v="2021-06-23T00:00:00"/>
    <d v="2021-05-08T00:00:00"/>
    <s v="簡単決済"/>
    <s v="伊澤節"/>
    <n v="2840"/>
    <s v="2021/4"/>
    <s v="2021/5"/>
    <n v="37"/>
    <x v="7"/>
    <m/>
    <m/>
  </r>
  <r>
    <d v="2021-04-01T00:00:00"/>
    <s v="■マキタ  電気ドリル  10mm  6010N  中古■□003812"/>
    <m/>
    <x v="0"/>
    <m/>
    <n v="3"/>
    <n v="3"/>
    <n v="2000"/>
    <m/>
    <m/>
    <m/>
    <m/>
    <m/>
    <m/>
    <m/>
    <m/>
    <m/>
    <m/>
    <m/>
    <m/>
    <m/>
    <n v="0"/>
    <s v="2021/4"/>
    <s v=""/>
    <s v=""/>
    <x v="0"/>
    <m/>
    <m/>
  </r>
  <r>
    <d v="2021-04-02T00:00:00"/>
    <s v="■Snap-on スナップオン スタンダード コンビネーションレンチ 12本セット 中古■□003705"/>
    <s v="済"/>
    <x v="0"/>
    <n v="15000"/>
    <n v="3"/>
    <n v="2"/>
    <n v="30000"/>
    <m/>
    <m/>
    <m/>
    <m/>
    <m/>
    <m/>
    <m/>
    <n v="33000"/>
    <n v="1050"/>
    <d v="2021-06-23T00:00:00"/>
    <d v="2021-05-27T00:00:00"/>
    <s v="簡単決済"/>
    <s v="今秀一郎 "/>
    <n v="34050"/>
    <s v="2021/4"/>
    <s v="2021/5"/>
    <n v="55"/>
    <x v="6"/>
    <m/>
    <m/>
  </r>
  <r>
    <d v="2021-04-02T00:00:00"/>
    <s v="■未使用　ZOJIRUSHI　象印　あげあげ　電気フライヤー　EFK-A10-TJ　メタリックカカオ■□003774"/>
    <m/>
    <x v="1"/>
    <n v="1300"/>
    <n v="3"/>
    <n v="2"/>
    <n v="4580"/>
    <m/>
    <m/>
    <m/>
    <m/>
    <m/>
    <m/>
    <m/>
    <m/>
    <m/>
    <m/>
    <m/>
    <m/>
    <m/>
    <n v="0"/>
    <s v="2021/4"/>
    <s v=""/>
    <s v=""/>
    <x v="0"/>
    <m/>
    <m/>
  </r>
  <r>
    <d v="2021-04-02T00:00:00"/>
    <s v="■ショップジャパン ここひえ R2 涼しさ持ち運べる！パーソナルクーラー 防カビ抗菌フィルター2個セット 型名：20013-J 中古■□003778"/>
    <s v="済"/>
    <x v="1"/>
    <n v="1650"/>
    <n v="3"/>
    <n v="2"/>
    <n v="2500"/>
    <m/>
    <m/>
    <m/>
    <m/>
    <m/>
    <m/>
    <m/>
    <n v="2970"/>
    <n v="1300"/>
    <d v="2021-06-23T00:00:00"/>
    <d v="2021-05-17T00:00:00"/>
    <s v="簡単決済"/>
    <s v="飯塚透"/>
    <n v="4270"/>
    <s v="2021/4"/>
    <s v="2021/5"/>
    <n v="45"/>
    <x v="4"/>
    <m/>
    <m/>
  </r>
  <r>
    <d v="2021-04-02T00:00:00"/>
    <s v="■DR．STICK ドクター スティック SILVER 本体 スターターキット 中古■□003576"/>
    <s v="済"/>
    <x v="13"/>
    <n v="1300"/>
    <n v="3"/>
    <n v="2"/>
    <n v="4580"/>
    <m/>
    <m/>
    <m/>
    <m/>
    <m/>
    <m/>
    <m/>
    <n v="5225"/>
    <n v="520"/>
    <d v="2021-05-21T00:00:00"/>
    <d v="2021-04-06T00:00:00"/>
    <s v="簡単決済"/>
    <s v="清水彰"/>
    <n v="5745"/>
    <s v="2021/4"/>
    <s v="2021/4"/>
    <n v="4"/>
    <x v="2"/>
    <m/>
    <m/>
  </r>
  <r>
    <d v="2021-04-03T00:00:00"/>
    <s v="■未使用 マキタ エンジンヘッジトリマ EH6000W 箱無し■□S003727"/>
    <s v="済"/>
    <x v="0"/>
    <n v="23000"/>
    <n v="3"/>
    <n v="3"/>
    <n v="32500"/>
    <m/>
    <m/>
    <m/>
    <m/>
    <m/>
    <m/>
    <m/>
    <n v="35750"/>
    <n v="4180"/>
    <d v="2021-07-19T00:00:00"/>
    <d v="2021-06-28T00:00:00"/>
    <s v="簡単決済"/>
    <s v="齊藤正夫 "/>
    <n v="39930"/>
    <s v="2021/4"/>
    <s v="2021/6"/>
    <n v="86"/>
    <x v="4"/>
    <m/>
    <m/>
  </r>
  <r>
    <d v="2021-04-03T00:00:00"/>
    <s v="■G-SHOCK 35th Anniversary GA-735C カシオ 5522 中古■□003819"/>
    <s v="済"/>
    <x v="11"/>
    <n v="5000"/>
    <n v="3"/>
    <n v="3"/>
    <n v="11500"/>
    <m/>
    <m/>
    <m/>
    <m/>
    <m/>
    <m/>
    <m/>
    <n v="12650"/>
    <n v="750"/>
    <d v="2021-05-21T00:00:00"/>
    <d v="2021-04-16T00:00:00"/>
    <s v="簡単決済"/>
    <s v="ダニエルマイ"/>
    <n v="13400"/>
    <s v="2021/4"/>
    <s v="2021/4"/>
    <n v="13"/>
    <x v="5"/>
    <m/>
    <m/>
  </r>
  <r>
    <d v="2021-04-03T00:00:00"/>
    <s v="■ルイヴィトン ポルトフォイユ・サラ ダミエエベヌ N61726 長財布 中古■□003743"/>
    <s v="店売り"/>
    <x v="3"/>
    <n v="11000"/>
    <n v="3"/>
    <n v="3"/>
    <n v="24000"/>
    <m/>
    <m/>
    <m/>
    <m/>
    <m/>
    <m/>
    <m/>
    <m/>
    <m/>
    <m/>
    <m/>
    <m/>
    <m/>
    <n v="0"/>
    <s v="2021/4"/>
    <s v=""/>
    <s v=""/>
    <x v="0"/>
    <m/>
    <m/>
  </r>
  <r>
    <d v="2021-04-03T00:00:00"/>
    <s v="■未使用 SHARP 加湿空気清浄機 プラズマクラスター25000 KI-NS40-W■□003785"/>
    <s v="済"/>
    <x v="1"/>
    <n v="10000"/>
    <n v="3"/>
    <n v="3"/>
    <n v="20500"/>
    <m/>
    <m/>
    <m/>
    <m/>
    <m/>
    <m/>
    <m/>
    <n v="22550"/>
    <n v="1500"/>
    <d v="2021-05-21T00:00:00"/>
    <d v="2021-04-08T00:00:00"/>
    <s v="簡単決済"/>
    <s v="飼手浩行"/>
    <n v="24050"/>
    <s v="2021/4"/>
    <s v="2021/4"/>
    <n v="5"/>
    <x v="6"/>
    <m/>
    <m/>
  </r>
  <r>
    <d v="2021-04-03T00:00:00"/>
    <s v="■LOUIS VUITTON ポルトフォイユ・サラ N61735 ダミエアズール 長財布 中古■□003826"/>
    <m/>
    <x v="3"/>
    <n v="90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04T00:00:00"/>
    <s v="■Canon　キャノン　EOS　Kiss　X7i　＋　EF-S　18-55mm　ズームレンズキット　デジタル一眼レフ　中古■□003686"/>
    <s v="済"/>
    <x v="9"/>
    <n v="39080"/>
    <n v="3"/>
    <n v="2"/>
    <n v="32000"/>
    <m/>
    <m/>
    <m/>
    <m/>
    <m/>
    <m/>
    <m/>
    <n v="35200"/>
    <n v="1050"/>
    <d v="2021-05-21T00:00:00"/>
    <d v="2021-04-13T00:00:00"/>
    <s v="簡単決済"/>
    <s v="arekusugabinete"/>
    <n v="36250"/>
    <s v="2021/4"/>
    <s v="2021/4"/>
    <n v="9"/>
    <x v="2"/>
    <m/>
    <m/>
  </r>
  <r>
    <d v="2021-04-04T00:00:00"/>
    <s v="■囲碁　碁盤　No．SK-OS-2041　ヘソ有り　脚付き　天然木製品　縦：約45.3cm　横：約42.3cm　中古■□003849"/>
    <m/>
    <x v="2"/>
    <n v="4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シマノ　カルカッタ　101XT　RH384　左ハンドル　リール　(SHIMANO　CALCUTTA　101XT)　中古■□003689"/>
    <s v="済"/>
    <x v="6"/>
    <n v="2500"/>
    <n v="3"/>
    <n v="2"/>
    <n v="10000"/>
    <m/>
    <m/>
    <m/>
    <m/>
    <m/>
    <m/>
    <m/>
    <n v="11000"/>
    <n v="750"/>
    <d v="2021-05-21T00:00:00"/>
    <d v="2021-04-19T00:00:00"/>
    <s v="簡単決済"/>
    <s v="村口求"/>
    <n v="11750"/>
    <s v="2021/4"/>
    <s v="2021/4"/>
    <n v="15"/>
    <x v="4"/>
    <m/>
    <m/>
  </r>
  <r>
    <d v="2021-04-04T00:00:00"/>
    <s v="■PORTER　ポーター　巾着バッグ　ドローストリングバッグ　(S)　中古美品■□003815"/>
    <s v="店売り"/>
    <x v="3"/>
    <n v="4500"/>
    <n v="3"/>
    <n v="2"/>
    <n v="17000"/>
    <m/>
    <m/>
    <m/>
    <m/>
    <m/>
    <m/>
    <m/>
    <m/>
    <m/>
    <m/>
    <m/>
    <m/>
    <m/>
    <n v="0"/>
    <s v="2021/4"/>
    <s v=""/>
    <s v=""/>
    <x v="0"/>
    <m/>
    <m/>
  </r>
  <r>
    <d v="2021-04-04T00:00:00"/>
    <s v="■PS4 CUH-2200A 500GB グレイシャーホワイト SONY 箱なし 中古■□003707"/>
    <s v="店売り"/>
    <x v="2"/>
    <n v="16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ジャンク ヤマハ YTR-136 トランペット 音出し確認のみ ケース付き■□003701"/>
    <m/>
    <x v="8"/>
    <n v="2000"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04T00:00:00"/>
    <s v="■未開封 春日野穹 1/7スケール ヨスガノソラ アルファマックス フィギュア■□003691"/>
    <m/>
    <x v="2"/>
    <n v="4500"/>
    <n v="3"/>
    <n v="3"/>
    <n v="13800"/>
    <m/>
    <m/>
    <m/>
    <m/>
    <m/>
    <m/>
    <m/>
    <m/>
    <m/>
    <m/>
    <m/>
    <m/>
    <m/>
    <n v="0"/>
    <s v="2021/4"/>
    <s v=""/>
    <s v=""/>
    <x v="0"/>
    <m/>
    <m/>
  </r>
  <r>
    <d v="2021-04-04T00:00:00"/>
    <s v="■GUCCI ソーホー SOHO ラウンドファスナー長財布 308004 タバスコレッド 中古■□003694"/>
    <m/>
    <x v="3"/>
    <n v="50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04T00:00:00"/>
    <s v="■Epiphone アコースティックギター エピフォン EL-00VS 中古■□003716"/>
    <s v="済"/>
    <x v="8"/>
    <m/>
    <n v="3"/>
    <n v="3"/>
    <n v="10000"/>
    <m/>
    <m/>
    <m/>
    <m/>
    <m/>
    <m/>
    <m/>
    <n v="11000"/>
    <n v="2000"/>
    <d v="2021-05-21T00:00:00"/>
    <d v="2021-04-22T00:00:00"/>
    <s v="簡単決済"/>
    <s v="JBS株式会社"/>
    <n v="13000"/>
    <s v="2021/4"/>
    <s v="2021/4"/>
    <n v="18"/>
    <x v="6"/>
    <m/>
    <m/>
  </r>
  <r>
    <d v="2021-04-05T00:00:00"/>
    <s v="■CDプレーヤー パイオニア PD-30AE 2019年製 リモコン・取扱説明書あり 中古■□003843"/>
    <s v="済"/>
    <x v="1"/>
    <n v="11000"/>
    <n v="3"/>
    <n v="3"/>
    <n v="22500"/>
    <m/>
    <m/>
    <m/>
    <m/>
    <m/>
    <m/>
    <m/>
    <n v="24750"/>
    <n v="1500"/>
    <d v="2021-05-21T00:00:00"/>
    <d v="2021-04-09T00:00:00"/>
    <s v="簡単決済"/>
    <s v="加藤久雄"/>
    <n v="26250"/>
    <s v="2021/4"/>
    <s v="2021/4"/>
    <n v="4"/>
    <x v="5"/>
    <m/>
    <m/>
  </r>
  <r>
    <d v="2021-04-05T00:00:00"/>
    <s v="■ジャンク プリメインアンプ マランツ PM-15S1 Marantz 2006年製 音出ます■□003816"/>
    <s v="済"/>
    <x v="1"/>
    <n v="25000"/>
    <n v="3"/>
    <n v="3"/>
    <n v="39800"/>
    <m/>
    <m/>
    <m/>
    <m/>
    <m/>
    <m/>
    <m/>
    <n v="43780"/>
    <n v="2000"/>
    <d v="2021-05-21T00:00:00"/>
    <d v="2021-04-10T00:00:00"/>
    <s v="簡単決済"/>
    <s v="ジェイエスエスロジスティックス"/>
    <n v="45780"/>
    <s v="2021/4"/>
    <s v="2021/4"/>
    <n v="5"/>
    <x v="7"/>
    <m/>
    <m/>
  </r>
  <r>
    <d v="2021-04-05T00:00:00"/>
    <s v="■マニフレックス シングル マットレス 三つ折り magniflex 中古■□K003874"/>
    <s v="済"/>
    <x v="7"/>
    <n v="2000"/>
    <n v="3"/>
    <n v="3"/>
    <n v="10000"/>
    <m/>
    <m/>
    <m/>
    <m/>
    <m/>
    <m/>
    <m/>
    <n v="11000"/>
    <n v="5720"/>
    <d v="2021-06-23T00:00:00"/>
    <d v="2021-05-15T00:00:00"/>
    <s v="簡単決済"/>
    <s v="川村隆亮"/>
    <n v="16720"/>
    <s v="2021/4"/>
    <s v="2021/5"/>
    <n v="40"/>
    <x v="7"/>
    <m/>
    <m/>
  </r>
  <r>
    <d v="2021-04-06T00:00:00"/>
    <s v="■日本刀  登録銘『法橋来金道』  長さ60cm■□003864"/>
    <m/>
    <x v="12"/>
    <n v="55000"/>
    <n v="3"/>
    <n v="3"/>
    <n v="100000"/>
    <m/>
    <m/>
    <m/>
    <m/>
    <m/>
    <m/>
    <m/>
    <m/>
    <m/>
    <m/>
    <m/>
    <m/>
    <m/>
    <n v="0"/>
    <s v="2021/4"/>
    <s v=""/>
    <s v=""/>
    <x v="0"/>
    <m/>
    <m/>
  </r>
  <r>
    <d v="2021-04-06T00:00:00"/>
    <s v="■Pioneer XDJ-RR オールインワンDJシステム 2020年製 M-AUDIOスピーカー付き 中古■□003868"/>
    <s v="済"/>
    <x v="2"/>
    <n v="40000"/>
    <n v="3"/>
    <n v="3"/>
    <n v="89000"/>
    <m/>
    <m/>
    <m/>
    <m/>
    <m/>
    <m/>
    <m/>
    <n v="97900"/>
    <n v="2000"/>
    <d v="2021-05-21T00:00:00"/>
    <d v="2021-04-11T00:00:00"/>
    <s v="簡単決済"/>
    <s v="伊達優"/>
    <n v="99900"/>
    <s v="2021/4"/>
    <s v="2021/4"/>
    <n v="5"/>
    <x v="1"/>
    <m/>
    <m/>
  </r>
  <r>
    <d v="2021-04-07T00:00:00"/>
    <s v="■未使用　Shop　Japan　腹筋マシン　アブクラッシャー　ショップジャパン■□003788"/>
    <s v="済"/>
    <x v="6"/>
    <n v="4000"/>
    <n v="3"/>
    <n v="2"/>
    <n v="8000"/>
    <m/>
    <m/>
    <m/>
    <m/>
    <m/>
    <m/>
    <m/>
    <n v="8800"/>
    <n v="2695"/>
    <d v="2021-05-21T00:00:00"/>
    <d v="2021-04-11T00:00:00"/>
    <s v="簡単決済"/>
    <s v="鵜瀬拓弥"/>
    <n v="11495"/>
    <s v="2021/4"/>
    <s v="2021/4"/>
    <n v="4"/>
    <x v="1"/>
    <m/>
    <m/>
  </r>
  <r>
    <d v="2021-04-07T00:00:00"/>
    <s v="■ジャンク　makita マキタ 充電式ディスクグラインダ 100mm 14.4V GA400DZ 本体のみ■□003704_x000a_"/>
    <s v="済"/>
    <x v="0"/>
    <n v="3000"/>
    <n v="3"/>
    <n v="2"/>
    <n v="8980"/>
    <m/>
    <m/>
    <m/>
    <m/>
    <m/>
    <m/>
    <m/>
    <m/>
    <m/>
    <m/>
    <m/>
    <m/>
    <m/>
    <n v="0"/>
    <s v="2021/4"/>
    <s v=""/>
    <s v=""/>
    <x v="0"/>
    <m/>
    <m/>
  </r>
  <r>
    <d v="2021-04-07T00:00:00"/>
    <s v="■Shot Navi W1 Evolve ショットナビ エボルブ 中古■□003698"/>
    <s v="済"/>
    <x v="6"/>
    <n v="5500"/>
    <n v="3"/>
    <n v="3"/>
    <n v="18000"/>
    <m/>
    <m/>
    <m/>
    <m/>
    <m/>
    <m/>
    <m/>
    <n v="19800"/>
    <n v="0"/>
    <d v="2021-05-21T00:00:00"/>
    <d v="2021-04-12T00:00:00"/>
    <s v="簡単決済"/>
    <s v="岩井克広"/>
    <n v="19800"/>
    <s v="2021/4"/>
    <s v="2021/4"/>
    <n v="5"/>
    <x v="4"/>
    <m/>
    <m/>
  </r>
  <r>
    <d v="2021-04-07T00:00:00"/>
    <s v="■難あり 魔法少女まどか☆マギカ アルティメットまどか 1/8スケール フィギュア 中古■□003734"/>
    <s v="済"/>
    <x v="2"/>
    <n v="2000"/>
    <n v="3"/>
    <n v="3"/>
    <n v="7900"/>
    <m/>
    <m/>
    <m/>
    <m/>
    <m/>
    <m/>
    <m/>
    <n v="7700"/>
    <n v="1500"/>
    <d v="2021-07-19T00:00:00"/>
    <d v="2021-06-24T00:00:00"/>
    <s v="簡単決済"/>
    <s v="高橋誠"/>
    <n v="9200"/>
    <s v="2021/4"/>
    <s v="2021/6"/>
    <n v="78"/>
    <x v="6"/>
    <m/>
    <m/>
  </r>
  <r>
    <d v="2021-04-07T00:00:00"/>
    <s v="■ローラーブレード 26.0cm TWISTER80 ツイスター80 中古■□003730"/>
    <s v="済"/>
    <x v="6"/>
    <n v="3000"/>
    <n v="3"/>
    <n v="3"/>
    <n v="10000"/>
    <m/>
    <m/>
    <m/>
    <m/>
    <m/>
    <m/>
    <m/>
    <n v="11000"/>
    <n v="1500"/>
    <d v="2021-05-21T00:00:00"/>
    <d v="2021-04-12T00:00:00"/>
    <s v="簡単決済"/>
    <s v="松田祐輔"/>
    <n v="12500"/>
    <s v="2021/4"/>
    <s v="2021/4"/>
    <n v="5"/>
    <x v="4"/>
    <m/>
    <m/>
  </r>
  <r>
    <d v="2021-04-08T00:00:00"/>
    <s v="■未使用に近い Reebok 23.0cm ランニングシューズ ソールフューリー DV6923 リーボック■□003809"/>
    <m/>
    <x v="6"/>
    <n v="2500"/>
    <n v="3"/>
    <n v="3"/>
    <n v="4000"/>
    <m/>
    <m/>
    <m/>
    <m/>
    <m/>
    <m/>
    <m/>
    <m/>
    <m/>
    <m/>
    <m/>
    <m/>
    <m/>
    <n v="0"/>
    <s v="2021/4"/>
    <s v=""/>
    <s v=""/>
    <x v="0"/>
    <m/>
    <m/>
  </r>
  <r>
    <d v="2021-04-08T00:00:00"/>
    <s v="■PORTER ショルダーバッグ FREE STYLE キャメル ポーター フリースタイル 中古■□003814"/>
    <m/>
    <x v="11"/>
    <n v="1600"/>
    <n v="3"/>
    <n v="3"/>
    <n v="6000"/>
    <m/>
    <m/>
    <m/>
    <m/>
    <m/>
    <m/>
    <m/>
    <m/>
    <m/>
    <m/>
    <m/>
    <m/>
    <m/>
    <n v="0"/>
    <s v="2021/4"/>
    <s v=""/>
    <s v=""/>
    <x v="0"/>
    <m/>
    <m/>
  </r>
  <r>
    <d v="2021-04-08T00:00:00"/>
    <s v="■SHIMANO ツインパワー SW4000XG ハンドルカスタム 中古■□003744"/>
    <m/>
    <x v="6"/>
    <n v="26500"/>
    <n v="3"/>
    <n v="3"/>
    <n v="32000"/>
    <m/>
    <m/>
    <m/>
    <m/>
    <m/>
    <m/>
    <m/>
    <m/>
    <m/>
    <m/>
    <m/>
    <m/>
    <m/>
    <n v="0"/>
    <s v="2021/4"/>
    <s v=""/>
    <s v=""/>
    <x v="0"/>
    <m/>
    <m/>
  </r>
  <r>
    <d v="2021-04-08T00:00:00"/>
    <s v="■テーラーメイド アイアン7本セット RAC OS #5～＃9、PW、56°WEDGE FLEX Taylor Made 中古■□003850"/>
    <s v="店売り"/>
    <x v="6"/>
    <n v="500"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08T00:00:00"/>
    <s v="■TaylorMade　TM1-213　フレックスS　ドライバー　ステージ2　ロケットボールズ　７度　テーラーメイド　中古■□003713"/>
    <s v="店売り"/>
    <x v="6"/>
    <n v="500"/>
    <n v="3"/>
    <n v="3"/>
    <n v="6500"/>
    <m/>
    <m/>
    <m/>
    <m/>
    <m/>
    <m/>
    <m/>
    <m/>
    <m/>
    <m/>
    <m/>
    <m/>
    <m/>
    <n v="0"/>
    <s v="2021/4"/>
    <s v=""/>
    <s v=""/>
    <x v="0"/>
    <m/>
    <m/>
  </r>
  <r>
    <d v="2021-04-08T00:00:00"/>
    <s v="■ジャンク レシプロオイルフリーコンプレッサ アネスト岩田 GFP22C-8.5D 引き取り限定 長野県伊那市■□003839"/>
    <m/>
    <x v="0"/>
    <n v="15000"/>
    <n v="3"/>
    <n v="3"/>
    <n v="18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未使用 YOSHIDA×Kitsune “75”周年記念 トラベルバッグ 386-0376 ホワイト/FREE 409/750 完全限定生産のオリジナルバッグ■□003684"/>
    <m/>
    <x v="3"/>
    <n v="36000"/>
    <n v="3"/>
    <n v="2"/>
    <n v="45500"/>
    <m/>
    <m/>
    <m/>
    <m/>
    <m/>
    <m/>
    <m/>
    <m/>
    <m/>
    <m/>
    <m/>
    <m/>
    <m/>
    <n v="0"/>
    <s v="2021/4"/>
    <s v=""/>
    <s v=""/>
    <x v="0"/>
    <m/>
    <m/>
  </r>
  <r>
    <d v="2021-04-09T00:00:00"/>
    <s v="■VANSON　バンソン　コットンジャケット　20637/R/19　サイズ：L　内側：ボア　メンズ　中古■□003746"/>
    <s v="済"/>
    <x v="11"/>
    <n v="1500"/>
    <n v="3"/>
    <n v="2"/>
    <n v="6000"/>
    <m/>
    <m/>
    <m/>
    <m/>
    <m/>
    <m/>
    <m/>
    <n v="11273"/>
    <n v="1300"/>
    <d v="2021-05-21T00:00:00"/>
    <d v="2021-04-17T00:00:00"/>
    <s v="簡単決済"/>
    <s v="佐々木信彦"/>
    <n v="12573"/>
    <s v="2021/4"/>
    <s v="2021/4"/>
    <n v="8"/>
    <x v="7"/>
    <m/>
    <m/>
  </r>
  <r>
    <d v="2021-04-09T00:00:00"/>
    <s v="■未使用　日立工機　150mm　卓上電気グラインダ　GT15■□003644"/>
    <m/>
    <x v="0"/>
    <n v="8000"/>
    <n v="3"/>
    <n v="2"/>
    <n v="16000"/>
    <m/>
    <m/>
    <m/>
    <m/>
    <m/>
    <m/>
    <m/>
    <m/>
    <m/>
    <m/>
    <m/>
    <m/>
    <m/>
    <n v="0"/>
    <s v="2021/4"/>
    <s v=""/>
    <s v=""/>
    <x v="0"/>
    <m/>
    <m/>
  </r>
  <r>
    <d v="2021-04-09T00:00:00"/>
    <s v="■AVIREX 27cm　YAMATO AV2100　ロングバイカーブーツ　チェリーブラウン　アヴィレックス　レザー　中古■□003687"/>
    <m/>
    <x v="11"/>
    <n v="1100"/>
    <n v="3"/>
    <n v="3"/>
    <n v="79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デジタルサウンドプロジェクター YSP-2500 7.1chサウンド ホームシアタースピーカー YAMAHA 未使用■□S003748"/>
    <m/>
    <x v="1"/>
    <n v="355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09T00:00:00"/>
    <s v="■テーラーメイド ドライバー TM1-113 ＆ Tour AD BB-6SR シャフト 2本セット 中古■□003837"/>
    <s v="店売り"/>
    <x v="6"/>
    <n v="1300"/>
    <n v="3"/>
    <n v="3"/>
    <n v="16000"/>
    <m/>
    <m/>
    <m/>
    <m/>
    <m/>
    <m/>
    <m/>
    <m/>
    <m/>
    <m/>
    <m/>
    <m/>
    <m/>
    <n v="0"/>
    <s v="2021/4"/>
    <s v=""/>
    <s v=""/>
    <x v="0"/>
    <m/>
    <m/>
  </r>
  <r>
    <d v="2021-04-10T00:00:00"/>
    <s v="■Apple iPad Air 第4世代 64GB 64GB WiFiモデル スカイブルー MYFQ2J/A 中古■□003763"/>
    <s v="済"/>
    <x v="9"/>
    <n v="35000"/>
    <n v="3"/>
    <n v="2"/>
    <n v="49800"/>
    <m/>
    <m/>
    <m/>
    <m/>
    <m/>
    <m/>
    <m/>
    <n v="54780"/>
    <n v="1050"/>
    <d v="2021-05-21T00:00:00"/>
    <d v="2021-04-15T00:00:00"/>
    <s v="簡単決済"/>
    <s v="高野保博"/>
    <n v="55830"/>
    <s v="2021/4"/>
    <s v="2021/4"/>
    <n v="5"/>
    <x v="6"/>
    <m/>
    <m/>
  </r>
  <r>
    <d v="2021-04-10T00:00:00"/>
    <s v="■ROLEX ロレックス PRECISION プレシジョン 手巻き 2針 2604954 腕時計 2021/4/8現在稼働品 中古■□003696"/>
    <s v="済"/>
    <x v="3"/>
    <n v="40000"/>
    <n v="3"/>
    <n v="2"/>
    <n v="45000"/>
    <m/>
    <m/>
    <m/>
    <m/>
    <m/>
    <m/>
    <m/>
    <n v="50050"/>
    <n v="750"/>
    <d v="2021-05-21T00:00:00"/>
    <d v="2021-04-17T00:00:00"/>
    <s v="簡単決済"/>
    <s v="黄瀬隆律"/>
    <n v="50800"/>
    <s v="2021/4"/>
    <s v="2021/4"/>
    <n v="7"/>
    <x v="7"/>
    <m/>
    <m/>
  </r>
  <r>
    <d v="2021-04-10T00:00:00"/>
    <s v="■RYOBI　リョービ　充電式振動ドライバドリル　BPD-180　18V　4000mAh　中古■□003831"/>
    <s v="済"/>
    <x v="0"/>
    <n v="12000"/>
    <n v="3"/>
    <n v="2"/>
    <n v="18000"/>
    <m/>
    <m/>
    <m/>
    <m/>
    <m/>
    <m/>
    <m/>
    <n v="19800"/>
    <n v="1300"/>
    <d v="2021-06-23T00:00:00"/>
    <d v="2021-05-04T00:00:00"/>
    <s v="簡単決済"/>
    <s v="佐野恭平"/>
    <n v="21100"/>
    <s v="2021/4"/>
    <s v="2021/5"/>
    <n v="24"/>
    <x v="2"/>
    <m/>
    <m/>
  </r>
  <r>
    <d v="2021-04-10T00:00:00"/>
    <s v="■美濃焼　水野　輝幸　天神窯　輝山　志野　茶碗　ぐい吞み■□003505_x000a_"/>
    <m/>
    <x v="12"/>
    <m/>
    <n v="3"/>
    <n v="2"/>
    <n v="6200"/>
    <m/>
    <m/>
    <m/>
    <m/>
    <m/>
    <m/>
    <m/>
    <m/>
    <m/>
    <m/>
    <m/>
    <m/>
    <m/>
    <n v="0"/>
    <s v="2021/4"/>
    <s v=""/>
    <s v=""/>
    <x v="0"/>
    <m/>
    <m/>
  </r>
  <r>
    <d v="2021-04-10T00:00:00"/>
    <s v="■makita　マキタ　充電式レシプロソー　JR187D　2段変速・ライト付　本体のみ　中古■□003706"/>
    <s v="済"/>
    <x v="0"/>
    <n v="6500"/>
    <n v="3"/>
    <n v="2"/>
    <n v="13000"/>
    <m/>
    <m/>
    <m/>
    <m/>
    <m/>
    <m/>
    <m/>
    <n v="17600"/>
    <n v="1500"/>
    <d v="2021-05-21T00:00:00"/>
    <d v="2021-04-18T00:00:00"/>
    <s v="簡単決済"/>
    <s v="尾崎功一"/>
    <n v="19100"/>
    <s v="2021/4"/>
    <s v="2021/4"/>
    <n v="8"/>
    <x v="1"/>
    <m/>
    <m/>
  </r>
  <r>
    <d v="2021-04-10T00:00:00"/>
    <s v="■未使用 levi's FLU×中田英寿コラボ 34インチ 500本限定 デニム ジーンズ FLBN7 リーバイス■□003824"/>
    <s v="店売り"/>
    <x v="11"/>
    <n v="2200"/>
    <n v="3"/>
    <n v="3"/>
    <n v="7950"/>
    <m/>
    <m/>
    <m/>
    <m/>
    <m/>
    <m/>
    <m/>
    <m/>
    <m/>
    <m/>
    <m/>
    <m/>
    <m/>
    <n v="0"/>
    <s v="2021/4"/>
    <s v=""/>
    <s v=""/>
    <x v="0"/>
    <m/>
    <m/>
  </r>
  <r>
    <d v="2021-04-10T00:00:00"/>
    <s v="■未組立 PG 量産型ザク2 MS-06F 1/60 ザクⅡ 機動戦士ガンダム■□003708"/>
    <s v="済"/>
    <x v="2"/>
    <n v="2750"/>
    <n v="3"/>
    <n v="3"/>
    <n v="8800"/>
    <m/>
    <m/>
    <m/>
    <m/>
    <m/>
    <m/>
    <m/>
    <n v="9680"/>
    <n v="1500"/>
    <d v="2021-06-23T00:00:00"/>
    <d v="2021-05-26T00:00:00"/>
    <s v="簡単決済"/>
    <s v="ゴトウシンスケ "/>
    <n v="11180"/>
    <s v="2021/4"/>
    <s v="2021/5"/>
    <n v="46"/>
    <x v="3"/>
    <m/>
    <m/>
  </r>
  <r>
    <d v="2021-04-10T00:00:00"/>
    <s v="■引取限定 長野県伊那市 スライド本棚 ニトリ 観音開き 中古■□003731"/>
    <m/>
    <x v="4"/>
    <n v="30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0T00:00:00"/>
    <s v="■FCS クアッド用フィン Q-PC3 （PC3＋G-XQ SIDES） サーフボード サーフィン 中古■□003712"/>
    <s v="済"/>
    <x v="6"/>
    <n v="800"/>
    <n v="3"/>
    <n v="3"/>
    <n v="4000"/>
    <m/>
    <m/>
    <m/>
    <m/>
    <m/>
    <m/>
    <m/>
    <n v="4408"/>
    <n v="0"/>
    <d v="2021-05-21T00:00:00"/>
    <d v="2021-04-23T00:00:00"/>
    <s v="簡単決済"/>
    <s v="春名佑真"/>
    <n v="4408"/>
    <s v="2021/4"/>
    <s v="2021/4"/>
    <n v="13"/>
    <x v="5"/>
    <m/>
    <m/>
  </r>
  <r>
    <d v="2021-04-10T00:00:00"/>
    <s v="■DAIWA シーライン400 両軸リール 大物釣り ダイワ SEALINE400 中古■□003758"/>
    <s v="済"/>
    <x v="6"/>
    <n v="1500"/>
    <n v="3"/>
    <n v="3"/>
    <n v="5800"/>
    <m/>
    <m/>
    <m/>
    <m/>
    <m/>
    <m/>
    <m/>
    <n v="6380"/>
    <n v="750"/>
    <d v="2021-05-21T00:00:00"/>
    <d v="2021-04-15T00:00:00"/>
    <s v="簡単決済"/>
    <s v="朴信錫 "/>
    <n v="7130"/>
    <s v="2021/4"/>
    <s v="2021/4"/>
    <n v="5"/>
    <x v="6"/>
    <m/>
    <m/>
  </r>
  <r>
    <d v="2021-04-10T00:00:00"/>
    <s v="■TOMMY HILFIGER 長財布 チェック柄 ブラック×グリーン ラウンドファスナー トミーヒルフィガー 中古■□003805"/>
    <s v="店売り"/>
    <x v="11"/>
    <n v="2200"/>
    <n v="3"/>
    <n v="3"/>
    <n v="3700"/>
    <m/>
    <m/>
    <m/>
    <m/>
    <m/>
    <m/>
    <m/>
    <m/>
    <m/>
    <m/>
    <m/>
    <m/>
    <m/>
    <n v="0"/>
    <s v="2021/4"/>
    <s v=""/>
    <s v=""/>
    <x v="0"/>
    <m/>
    <m/>
  </r>
  <r>
    <d v="2021-04-12T00:00:00"/>
    <s v="■ニコン 双眼鏡 遊4×10D ワインレッド 4倍 小型タイプ 65g NIKON 中古■□003818"/>
    <s v="済"/>
    <x v="7"/>
    <n v="1500"/>
    <n v="3"/>
    <n v="3"/>
    <n v="6000"/>
    <m/>
    <m/>
    <m/>
    <m/>
    <m/>
    <m/>
    <m/>
    <n v="6600"/>
    <n v="750"/>
    <d v="2021-05-21T00:00:00"/>
    <d v="2021-04-19T00:00:00"/>
    <s v="簡単決済"/>
    <s v="新井文彦"/>
    <n v="7350"/>
    <s v="2021/4"/>
    <s v="2021/4"/>
    <n v="7"/>
    <x v="4"/>
    <m/>
    <m/>
  </r>
  <r>
    <d v="2021-04-12T00:00:00"/>
    <s v="■ゴーストライダー バイク フィギュア ヘルサイクル 全長 約52cm 中古■□003834"/>
    <s v="済"/>
    <x v="2"/>
    <n v="2200"/>
    <n v="3"/>
    <n v="3"/>
    <n v="7800"/>
    <m/>
    <m/>
    <m/>
    <m/>
    <m/>
    <m/>
    <m/>
    <n v="8580"/>
    <n v="1500"/>
    <d v="2021-05-21T00:00:00"/>
    <d v="2021-04-16T00:00:00"/>
    <s v="簡単決済"/>
    <s v="森本哲司"/>
    <n v="10080"/>
    <s v="2021/4"/>
    <s v="2021/4"/>
    <n v="4"/>
    <x v="5"/>
    <m/>
    <m/>
  </r>
  <r>
    <d v="2021-04-12T00:00:00"/>
    <s v="■ゴーストライダー マーベル アクションセレクトフィギュア 約20cm 台座なし 中古■□003760"/>
    <m/>
    <x v="2"/>
    <n v="0"/>
    <n v="3"/>
    <n v="3"/>
    <n v="3500"/>
    <m/>
    <m/>
    <m/>
    <m/>
    <m/>
    <m/>
    <m/>
    <m/>
    <m/>
    <m/>
    <m/>
    <m/>
    <m/>
    <n v="0"/>
    <s v="2021/4"/>
    <s v=""/>
    <s v=""/>
    <x v="0"/>
    <m/>
    <m/>
  </r>
  <r>
    <d v="2021-04-12T00:00:00"/>
    <s v="■KABUTO AVAND-2 CITTA パールホワイト 製造 2019年 カブト アヴァンド2チッタ ジェットヘルメット XL 61-62cm 中古■□003832"/>
    <s v="店売り"/>
    <x v="14"/>
    <m/>
    <n v="3"/>
    <n v="3"/>
    <n v="10000"/>
    <m/>
    <m/>
    <m/>
    <m/>
    <m/>
    <m/>
    <m/>
    <m/>
    <m/>
    <m/>
    <m/>
    <m/>
    <m/>
    <n v="0"/>
    <s v="2021/4"/>
    <s v=""/>
    <s v=""/>
    <x v="0"/>
    <m/>
    <m/>
  </r>
  <r>
    <d v="2021-04-12T00:00:00"/>
    <s v="■26.5cm VANS×広島東洋カープ コラボ スリップオン V98CL CARP CARP BOYA 未使用■□003845"/>
    <s v="済"/>
    <x v="11"/>
    <n v="1650"/>
    <n v="3"/>
    <n v="3"/>
    <n v="6000"/>
    <m/>
    <m/>
    <m/>
    <m/>
    <m/>
    <m/>
    <m/>
    <n v="6600"/>
    <n v="1050"/>
    <d v="2021-06-23T00:00:00"/>
    <d v="2021-05-14T00:00:00"/>
    <s v="簡単決済"/>
    <s v="伊達優"/>
    <n v="7650"/>
    <s v="2021/4"/>
    <s v="2021/5"/>
    <n v="32"/>
    <x v="5"/>
    <m/>
    <m/>
  </r>
  <r>
    <d v="2021-04-12T00:00:00"/>
    <s v="■26.5cm VANS　STANDARD CALIFORNIA スリップオン　V98R SD2 ネイビー 未使用■□003802"/>
    <s v="済"/>
    <x v="11"/>
    <n v="1650"/>
    <n v="3"/>
    <n v="3"/>
    <n v="6000"/>
    <m/>
    <m/>
    <m/>
    <m/>
    <m/>
    <m/>
    <m/>
    <n v="6600"/>
    <n v="1050"/>
    <d v="2021-06-23T00:00:00"/>
    <d v="2021-05-17T00:00:00"/>
    <s v="簡単決済"/>
    <s v="柏バイイー  "/>
    <n v="7650"/>
    <s v="2021/4"/>
    <s v="2021/5"/>
    <n v="35"/>
    <x v="4"/>
    <m/>
    <m/>
  </r>
  <r>
    <d v="2021-04-12T00:00:00"/>
    <s v="■26.5cm コンバース スター&amp;バーズ STAR &amp; BARS LEATHER 1CK135 ブラック/ホワイト 未使用■□003755"/>
    <m/>
    <x v="11"/>
    <n v="1650"/>
    <n v="3"/>
    <n v="3"/>
    <n v="8500"/>
    <m/>
    <m/>
    <m/>
    <m/>
    <m/>
    <m/>
    <m/>
    <m/>
    <m/>
    <m/>
    <m/>
    <m/>
    <m/>
    <n v="0"/>
    <s v="2021/4"/>
    <s v=""/>
    <s v=""/>
    <x v="0"/>
    <m/>
    <m/>
  </r>
  <r>
    <d v="2021-04-12T00:00:00"/>
    <s v="■BANDI　バンダイ　超合金魂　GX-11MA　マジンガーエンジェル　ダイアナンA　対象年齢15歳以上　美品　開封品■□003745"/>
    <m/>
    <x v="2"/>
    <n v="1000"/>
    <n v="3"/>
    <n v="2"/>
    <n v="5800"/>
    <m/>
    <m/>
    <m/>
    <m/>
    <m/>
    <m/>
    <m/>
    <m/>
    <m/>
    <m/>
    <m/>
    <m/>
    <m/>
    <n v="0"/>
    <s v="2021/4"/>
    <s v=""/>
    <s v=""/>
    <x v="0"/>
    <m/>
    <m/>
  </r>
  <r>
    <d v="2021-04-12T00:00:00"/>
    <s v="■エムテック ke-non ケノン フラッシュ式脱毛器 NIPL-2080 Ver.8.0 2019年製 家庭用脱毛器 脱毛/美顔カートリッジ付き 中古美品■□003718"/>
    <s v="済"/>
    <x v="13"/>
    <n v="27000"/>
    <n v="3"/>
    <n v="2"/>
    <n v="45000"/>
    <m/>
    <m/>
    <m/>
    <m/>
    <m/>
    <m/>
    <m/>
    <n v="45650"/>
    <n v="1300"/>
    <d v="2021-07-19T00:00:00"/>
    <d v="2021-06-12T00:00:00"/>
    <s v="簡単決済"/>
    <s v="岩元唯"/>
    <n v="46950"/>
    <s v="2021/4"/>
    <s v="2021/6"/>
    <n v="61"/>
    <x v="7"/>
    <m/>
    <m/>
  </r>
  <r>
    <d v="2021-04-12T00:00:00"/>
    <s v="■999.9 フォーナインズ 伊達メガネ NPN-923-690 ダークブラウンササ ナイロール ネオプラスチックフレーム ボストンタイプ 中古■□003699"/>
    <s v="済"/>
    <x v="11"/>
    <n v="3300"/>
    <n v="3"/>
    <n v="2"/>
    <n v="16500"/>
    <m/>
    <m/>
    <m/>
    <m/>
    <m/>
    <m/>
    <m/>
    <n v="18150"/>
    <n v="750"/>
    <d v="2021-07-19T00:00:00"/>
    <d v="2021-06-02T00:00:00"/>
    <s v="簡単決済"/>
    <s v="永誼貿易株式会社 "/>
    <n v="18900"/>
    <s v="2021/4"/>
    <s v="2021/6"/>
    <n v="51"/>
    <x v="3"/>
    <m/>
    <m/>
  </r>
  <r>
    <d v="2021-04-13T00:00:00"/>
    <s v="■未組立品 コトブキヤ スーパーロボット大戦 OG DGG-XAM1 武神装攻 ダイゼンガー “逸騎刀閃” プラモデル 対象年齢15歳以上■□003813"/>
    <s v="済"/>
    <x v="2"/>
    <n v="10000"/>
    <n v="3"/>
    <n v="2"/>
    <n v="16500"/>
    <n v="15000"/>
    <m/>
    <m/>
    <m/>
    <m/>
    <m/>
    <m/>
    <n v="16500"/>
    <n v="1500"/>
    <d v="2021-05-26T00:00:00"/>
    <d v="2021-05-26T00:00:00"/>
    <s v="銀行振込"/>
    <s v="諸石純一 "/>
    <n v="18000"/>
    <s v="2021/4"/>
    <s v="2021/5"/>
    <n v="43"/>
    <x v="3"/>
    <m/>
    <m/>
  </r>
  <r>
    <d v="2021-04-13T00:00:00"/>
    <s v="■未組立品 BANDAI バンダイ MG 1/100 フルアーマー・ガンダム (GUNDAM THUNDERBOLT版) ラストセッションVer プラモデル■□003754"/>
    <s v="済"/>
    <x v="2"/>
    <n v="2500"/>
    <n v="3"/>
    <n v="2"/>
    <n v="7500"/>
    <m/>
    <m/>
    <m/>
    <m/>
    <m/>
    <m/>
    <m/>
    <n v="8250"/>
    <n v="1300"/>
    <d v="2021-07-19T00:00:00"/>
    <d v="2021-06-02T00:00:00"/>
    <s v="簡単決済"/>
    <s v="サッツコマース牧　秀樹 "/>
    <n v="9550"/>
    <s v="2021/4"/>
    <s v="2021/6"/>
    <n v="50"/>
    <x v="3"/>
    <m/>
    <m/>
  </r>
  <r>
    <d v="2021-04-13T00:00:00"/>
    <s v="■未組立品 BANDAI バンダイ MG 1/100 高機動型ザク “サイコ・ザク” (GUNDAM THUNDERBOLT版) ラストセッションVer　プラモデル■□003695"/>
    <s v="済"/>
    <x v="2"/>
    <n v="4500"/>
    <n v="3"/>
    <n v="2"/>
    <n v="8800"/>
    <m/>
    <m/>
    <m/>
    <m/>
    <m/>
    <m/>
    <m/>
    <n v="13751"/>
    <n v="1500"/>
    <d v="2021-07-19T00:00:00"/>
    <d v="2021-06-14T00:00:00"/>
    <s v="簡単決済"/>
    <s v="宮崎奨基 "/>
    <n v="15251"/>
    <s v="2021/4"/>
    <s v="2021/6"/>
    <n v="62"/>
    <x v="4"/>
    <m/>
    <m/>
  </r>
  <r>
    <d v="2021-04-13T00:00:00"/>
    <s v="■東京マルイ　【次世代電動ガン】　DELTA　HK416　デルタカスタム　対象年令18歳以上　中古■□003835"/>
    <s v="済"/>
    <x v="2"/>
    <n v="15000"/>
    <n v="3"/>
    <n v="2"/>
    <n v="39000"/>
    <m/>
    <m/>
    <m/>
    <m/>
    <m/>
    <m/>
    <m/>
    <n v="42900"/>
    <n v="2000"/>
    <d v="2021-05-10T00:00:00"/>
    <d v="2021-05-10T00:00:00"/>
    <s v="銀行振込"/>
    <s v="吉原正治"/>
    <n v="44900"/>
    <s v="2021/4"/>
    <s v="2021/5"/>
    <n v="27"/>
    <x v="4"/>
    <m/>
    <m/>
  </r>
  <r>
    <d v="2021-04-13T00:00:00"/>
    <s v="■999.9　フォーナインズ　伊達メガネ　NP-81　90　ブラック　ネオプラスチックフレーム　中古■□003749_x000a_"/>
    <s v="済"/>
    <x v="11"/>
    <n v="3300"/>
    <n v="3"/>
    <n v="2"/>
    <n v="16500"/>
    <m/>
    <m/>
    <m/>
    <m/>
    <m/>
    <m/>
    <m/>
    <n v="18150"/>
    <n v="750"/>
    <d v="2021-05-21T00:00:00"/>
    <d v="2021-04-17T00:00:00"/>
    <s v="簡単決済"/>
    <s v="久ローヌコーポレーション"/>
    <n v="18900"/>
    <s v="2021/4"/>
    <s v="2021/4"/>
    <n v="4"/>
    <x v="7"/>
    <m/>
    <m/>
  </r>
  <r>
    <d v="2021-04-13T00:00:00"/>
    <s v="■京焼　土渕　陶あん　(どぶち　とうあん)　陶あん窯　黒塗紅白梅　抹茶碗　未使用■□003792"/>
    <m/>
    <x v="12"/>
    <m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東京マルイ L96AWS O.D.STOCK NO.07 SNIPER RIFLE 対象年令18歳以上 中古■□003771"/>
    <s v="店売り"/>
    <x v="2"/>
    <n v="700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5T00:00:00"/>
    <s v="■DESERT EAGLE 50AE 　10インチバレル　ガスブローバックガン　東京マルイ　ブラック　対象年令18歳以上　中古■□003773"/>
    <m/>
    <x v="2"/>
    <n v="330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使用未開封 アクリルロゴディスプレイEX 機動戦士ガンダム MIBILE SUIT GANDUM/哀・戦士/めぐりあい宇宙■□003739"/>
    <s v="済"/>
    <x v="2"/>
    <n v="900"/>
    <n v="3"/>
    <n v="3"/>
    <n v="6250"/>
    <m/>
    <m/>
    <m/>
    <m/>
    <m/>
    <m/>
    <m/>
    <n v="6875"/>
    <n v="0"/>
    <d v="2021-05-21T00:00:00"/>
    <d v="2021-04-19T00:00:00"/>
    <s v="簡単決済"/>
    <s v="森滋紀"/>
    <n v="6875"/>
    <s v="2021/4"/>
    <s v="2021/4"/>
    <n v="4"/>
    <x v="4"/>
    <m/>
    <m/>
  </r>
  <r>
    <d v="2021-04-15T00:00:00"/>
    <s v="■未使用 アクリルロゴディスプレイEX 機動戦士ガンダム (大) (小)■□003799"/>
    <m/>
    <x v="2"/>
    <n v="600"/>
    <n v="3"/>
    <n v="3"/>
    <n v="4100"/>
    <m/>
    <m/>
    <m/>
    <m/>
    <m/>
    <m/>
    <m/>
    <m/>
    <m/>
    <m/>
    <m/>
    <m/>
    <m/>
    <n v="0"/>
    <s v="2021/4"/>
    <s v=""/>
    <s v=""/>
    <x v="0"/>
    <m/>
    <m/>
  </r>
  <r>
    <d v="2021-04-15T00:00:00"/>
    <s v="■未開封 アクリルロゴディスプレイEX 機動戦士Vガンダム (大) (小)■□003728"/>
    <s v="済"/>
    <x v="2"/>
    <n v="600"/>
    <n v="3"/>
    <n v="3"/>
    <n v="4000"/>
    <m/>
    <m/>
    <m/>
    <m/>
    <m/>
    <m/>
    <m/>
    <n v="4400"/>
    <n v="0"/>
    <d v="2021-05-21T00:00:00"/>
    <d v="2021-04-19T00:00:00"/>
    <s v="簡単決済"/>
    <s v="松島巧"/>
    <n v="4400"/>
    <s v="2021/4"/>
    <s v="2021/4"/>
    <n v="4"/>
    <x v="4"/>
    <m/>
    <m/>
  </r>
  <r>
    <d v="2021-04-15T00:00:00"/>
    <s v="■未開封 アクリルロゴディスプレイEX 機動戦士ガンダムZZ (大) (小)■□003867"/>
    <s v="済"/>
    <x v="2"/>
    <n v="600"/>
    <n v="3"/>
    <n v="3"/>
    <n v="4000"/>
    <m/>
    <m/>
    <m/>
    <m/>
    <m/>
    <m/>
    <m/>
    <n v="4235"/>
    <n v="0"/>
    <d v="2021-08-23T00:00:00"/>
    <d v="2021-07-03T00:00:00"/>
    <s v="簡単決済"/>
    <s v="谷口健二 "/>
    <n v="4235"/>
    <s v="2021/4"/>
    <s v="2021/7"/>
    <n v="79"/>
    <x v="7"/>
    <m/>
    <m/>
  </r>
  <r>
    <d v="2021-04-15T00:00:00"/>
    <s v="■未開封 アクリルロゴディスプレイEX 機動戦士SDガンダム(小)■□003702"/>
    <s v="済"/>
    <x v="2"/>
    <n v="300"/>
    <n v="3"/>
    <n v="3"/>
    <n v="2270"/>
    <m/>
    <m/>
    <m/>
    <m/>
    <m/>
    <m/>
    <m/>
    <n v="2497"/>
    <n v="0"/>
    <d v="2021-06-23T00:00:00"/>
    <d v="2021-05-09T00:00:00"/>
    <s v="簡単決済"/>
    <s v=" 野々村浩之"/>
    <n v="2497"/>
    <s v="2021/4"/>
    <s v="2021/5"/>
    <n v="24"/>
    <x v="1"/>
    <m/>
    <m/>
  </r>
  <r>
    <d v="2021-04-15T00:00:00"/>
    <s v="■未開封 アクリルロゴディスプレイEX 機動戦士ガンダムW/ SEED/ SEED DESTINY/ OO/ UC/ AGE■□003797"/>
    <s v="済"/>
    <x v="2"/>
    <n v="1800"/>
    <n v="3"/>
    <n v="3"/>
    <n v="11000"/>
    <m/>
    <m/>
    <m/>
    <m/>
    <m/>
    <m/>
    <m/>
    <n v="12100"/>
    <n v="0"/>
    <d v="2021-05-21T00:00:00"/>
    <d v="2021-04-19T00:00:00"/>
    <s v="簡単決済"/>
    <s v="小林優一"/>
    <n v="12100"/>
    <s v="2021/4"/>
    <s v="2021/4"/>
    <n v="4"/>
    <x v="4"/>
    <m/>
    <m/>
  </r>
  <r>
    <d v="2021-04-15T00:00:00"/>
    <s v="■ジャンク YAMAHA トランペット YTR-136 メンテ必要■□003873"/>
    <m/>
    <x v="8"/>
    <n v="5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15T00:00:00"/>
    <s v="■M-AUDIO マルチメディアモニタースピーカー AV42 中古美品■□003724"/>
    <s v="済"/>
    <x v="8"/>
    <m/>
    <n v="3"/>
    <n v="3"/>
    <n v="6000"/>
    <m/>
    <m/>
    <m/>
    <m/>
    <m/>
    <m/>
    <m/>
    <n v="6600"/>
    <n v="1500"/>
    <d v="2021-05-21T00:00:00"/>
    <d v="2021-04-22T00:00:00"/>
    <s v="簡単決済"/>
    <s v="塚田真輝"/>
    <n v="8100"/>
    <s v="2021/4"/>
    <s v="2021/4"/>
    <n v="7"/>
    <x v="6"/>
    <m/>
    <m/>
  </r>
  <r>
    <d v="2021-04-16T00:00:00"/>
    <s v="■M9A1　ガスブローバック　東京マルイ　対象年令18歳以上　中古■□003779"/>
    <s v="店売り"/>
    <x v="2"/>
    <n v="3850"/>
    <n v="3"/>
    <n v="3"/>
    <n v="7500"/>
    <m/>
    <m/>
    <m/>
    <m/>
    <m/>
    <m/>
    <m/>
    <m/>
    <m/>
    <m/>
    <m/>
    <m/>
    <m/>
    <n v="0"/>
    <s v="2021/4"/>
    <s v=""/>
    <s v=""/>
    <x v="0"/>
    <m/>
    <m/>
  </r>
  <r>
    <d v="2021-04-16T00:00:00"/>
    <s v="■GLOCK34　東京マルイ　ガスブローバック　3rd　GENERATION グロック34　対象年令18歳以上　中古■□003776"/>
    <s v="済"/>
    <x v="2"/>
    <n v="3850"/>
    <n v="3"/>
    <n v="3"/>
    <n v="8000"/>
    <m/>
    <m/>
    <m/>
    <m/>
    <m/>
    <m/>
    <m/>
    <n v="8800"/>
    <n v="2590"/>
    <d v="2021-05-21T00:00:00"/>
    <d v="2021-04-22T00:00:00"/>
    <s v="簡単決済"/>
    <s v="大城マーシー"/>
    <n v="11390"/>
    <s v="2021/4"/>
    <s v="2021/4"/>
    <n v="6"/>
    <x v="6"/>
    <m/>
    <m/>
  </r>
  <r>
    <d v="2021-04-16T00:00:00"/>
    <s v="■CASIO　カシオ　電子レジスター　SR-S4000　ホワイト　CASIO　カシオ　HHS-19　ハンドスキャナー付き　中古■□003740"/>
    <s v="済"/>
    <x v="5"/>
    <n v="8300"/>
    <n v="3"/>
    <n v="2"/>
    <n v="32000"/>
    <m/>
    <m/>
    <m/>
    <m/>
    <m/>
    <m/>
    <m/>
    <n v="35200"/>
    <n v="1500"/>
    <d v="2021-05-21T00:00:00"/>
    <d v="2021-04-20T00:00:00"/>
    <s v="簡単決済"/>
    <s v="糀田昌夫"/>
    <n v="367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87"/>
    <s v="済"/>
    <x v="5"/>
    <n v="8300"/>
    <n v="3"/>
    <n v="2"/>
    <n v="31000"/>
    <m/>
    <m/>
    <m/>
    <m/>
    <m/>
    <m/>
    <m/>
    <n v="34100"/>
    <n v="1500"/>
    <d v="2021-05-21T00:00:00"/>
    <d v="2021-04-20T00:00:00"/>
    <s v="簡単決済"/>
    <s v="糀田昌夫"/>
    <n v="35600"/>
    <s v="2021/4"/>
    <s v="2021/4"/>
    <n v="4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n v="35200"/>
    <n v="0"/>
    <d v="2021-05-21T00:00:00"/>
    <d v="2021-04-29T00:00:00"/>
    <s v="簡単決済"/>
    <s v="家元るみ"/>
    <n v="35200"/>
    <s v="2021/4"/>
    <s v="2021/4"/>
    <n v="13"/>
    <x v="6"/>
    <m/>
    <m/>
  </r>
  <r>
    <d v="2021-04-16T00:00:00"/>
    <s v="■ANA 株主優待番号ご案内書 8枚 / 2021年11月30日まで / 特定記録郵便■□003741"/>
    <s v="済"/>
    <x v="10"/>
    <m/>
    <n v="3"/>
    <n v="3"/>
    <n v="10500"/>
    <m/>
    <m/>
    <m/>
    <m/>
    <m/>
    <m/>
    <m/>
    <n v="10500"/>
    <n v="244"/>
    <d v="2021-05-21T00:00:00"/>
    <d v="2021-04-22T00:00:00"/>
    <s v="簡単決済"/>
    <s v="太田章介"/>
    <n v="10744"/>
    <s v="2021/4"/>
    <s v="2021/4"/>
    <n v="6"/>
    <x v="6"/>
    <m/>
    <m/>
  </r>
  <r>
    <d v="2021-04-16T00:00:00"/>
    <s v="■図書カードNEXT 5000円 モネ 残高確認済み 簡易書留■□003766"/>
    <m/>
    <x v="10"/>
    <m/>
    <n v="3"/>
    <n v="3"/>
    <n v="4900"/>
    <m/>
    <m/>
    <m/>
    <m/>
    <m/>
    <m/>
    <m/>
    <m/>
    <m/>
    <m/>
    <m/>
    <m/>
    <m/>
    <n v="0"/>
    <s v="2021/4"/>
    <s v=""/>
    <s v=""/>
    <x v="0"/>
    <m/>
    <m/>
  </r>
  <r>
    <d v="2021-04-16T00:00:00"/>
    <s v="■dunhill ライター ゴールド ダンヒル 着火確認■□003690"/>
    <m/>
    <x v="12"/>
    <n v="2200"/>
    <n v="3"/>
    <n v="3"/>
    <n v="4800"/>
    <m/>
    <m/>
    <m/>
    <m/>
    <m/>
    <m/>
    <m/>
    <m/>
    <m/>
    <m/>
    <m/>
    <m/>
    <m/>
    <n v="0"/>
    <s v="2021/4"/>
    <s v=""/>
    <s v=""/>
    <x v="0"/>
    <m/>
    <m/>
  </r>
  <r>
    <d v="2021-04-16T00:00:00"/>
    <s v="■OAKLEY ジュリエット スタンダードフィット オークリー 中古■□003806"/>
    <m/>
    <x v="6"/>
    <n v="16500"/>
    <n v="3"/>
    <n v="3"/>
    <n v="40000"/>
    <m/>
    <m/>
    <m/>
    <m/>
    <m/>
    <m/>
    <m/>
    <m/>
    <m/>
    <m/>
    <m/>
    <m/>
    <m/>
    <n v="0"/>
    <s v="2021/4"/>
    <s v=""/>
    <s v=""/>
    <x v="0"/>
    <m/>
    <m/>
  </r>
  <r>
    <d v="2021-04-16T00:00:00"/>
    <s v="■難あり  釣りスタ×マジンガーZ  オリジナルカラー  中古■□003833"/>
    <s v="店売り"/>
    <x v="2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6T00:00:00"/>
    <s v="■クラウンモデル タイプ96 シニア スコープ付き エアガン 対象年令18才以上 中古■□003800"/>
    <m/>
    <x v="2"/>
    <n v="4950"/>
    <n v="3"/>
    <n v="3"/>
    <n v="15000"/>
    <m/>
    <m/>
    <m/>
    <m/>
    <m/>
    <m/>
    <m/>
    <m/>
    <m/>
    <m/>
    <m/>
    <m/>
    <m/>
    <n v="0"/>
    <s v="2021/4"/>
    <s v=""/>
    <s v=""/>
    <x v="0"/>
    <m/>
    <m/>
  </r>
  <r>
    <d v="2021-04-16T00:00:00"/>
    <s v="■CASIO カシオ 電子レジスター SR-S4000 ホワイト CASIO カシオ HHS-19 ハンドスキャナー付き 中古■□003784"/>
    <m/>
    <x v="5"/>
    <n v="8300"/>
    <n v="3"/>
    <n v="2"/>
    <n v="32000"/>
    <m/>
    <m/>
    <m/>
    <m/>
    <m/>
    <m/>
    <m/>
    <m/>
    <m/>
    <m/>
    <m/>
    <m/>
    <m/>
    <n v="0"/>
    <s v="2021/4"/>
    <s v=""/>
    <s v=""/>
    <x v="0"/>
    <m/>
    <m/>
  </r>
  <r>
    <d v="2021-04-17T00:00:00"/>
    <s v="■引き取り限定　YAMAHA　ヤマハ　EF2800iSE　2.8KVA　防音型　インバータ発電機　中古■□003866"/>
    <m/>
    <x v="0"/>
    <n v="40000"/>
    <n v="3"/>
    <n v="2"/>
    <n v="85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FNX-45 タクティカル ガスブローバック 対象年令18才以上 中古■□003781"/>
    <s v="店売り"/>
    <x v="2"/>
    <n v="35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Px4 ガスブローバック 対象年令18才以上 中古■□003863"/>
    <s v="店売り"/>
    <x v="2"/>
    <n v="3300"/>
    <n v="3"/>
    <n v="3"/>
    <n v="7200"/>
    <m/>
    <m/>
    <m/>
    <m/>
    <m/>
    <m/>
    <m/>
    <m/>
    <m/>
    <m/>
    <m/>
    <m/>
    <m/>
    <n v="0"/>
    <s v="2021/4"/>
    <s v=""/>
    <s v=""/>
    <x v="0"/>
    <m/>
    <m/>
  </r>
  <r>
    <d v="2021-04-17T00:00:00"/>
    <s v="■東京マルイ XDM-40 ガスブローバック 対象年令18才以上 中古■□003827"/>
    <s v="店売り"/>
    <x v="2"/>
    <n v="275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京セラ 小型レシプロソー ARJK120 KYOCERA■□003491"/>
    <m/>
    <x v="0"/>
    <n v="5500"/>
    <n v="3"/>
    <n v="3"/>
    <n v="17000"/>
    <m/>
    <m/>
    <m/>
    <m/>
    <m/>
    <m/>
    <m/>
    <m/>
    <m/>
    <m/>
    <m/>
    <m/>
    <m/>
    <n v="0"/>
    <s v="2021/4"/>
    <s v=""/>
    <s v=""/>
    <x v="0"/>
    <m/>
    <m/>
  </r>
  <r>
    <d v="2021-04-17T00:00:00"/>
    <s v="■未使用 リチャードジノリ フィオッコグレース カップ＆ソーサー 5客＋ソーサー1枚 保管品■□003639"/>
    <m/>
    <x v="7"/>
    <n v="3300"/>
    <n v="3"/>
    <n v="3"/>
    <n v="19800"/>
    <m/>
    <m/>
    <m/>
    <m/>
    <m/>
    <m/>
    <m/>
    <m/>
    <m/>
    <m/>
    <m/>
    <m/>
    <m/>
    <n v="0"/>
    <s v="2021/4"/>
    <s v=""/>
    <s v=""/>
    <x v="0"/>
    <m/>
    <m/>
  </r>
  <r>
    <d v="2021-04-17T00:00:00"/>
    <s v="■SOTO ハイパワーツーバーナー ST-525 点火確認済み / サウスフィールド 収納ケース付き 中古■□003732"/>
    <m/>
    <x v="6"/>
    <n v="3000"/>
    <n v="3"/>
    <n v="3"/>
    <n v="9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M-19 F□18 143 9001 15J ブラック×ホワイトゴールド (度付き眼鏡) 現状品　中古■□003577"/>
    <s v="済"/>
    <x v="11"/>
    <m/>
    <n v="3"/>
    <n v="2"/>
    <n v="25000"/>
    <m/>
    <m/>
    <m/>
    <m/>
    <m/>
    <m/>
    <m/>
    <n v="34650"/>
    <n v="750"/>
    <d v="2021-05-21T00:00:00"/>
    <d v="2021-04-22T00:00:00"/>
    <s v="簡単決済"/>
    <s v="藤川耕作"/>
    <n v="35400"/>
    <s v="2021/4"/>
    <s v="2021/4"/>
    <n v="4"/>
    <x v="6"/>
    <m/>
    <m/>
  </r>
  <r>
    <d v="2021-04-18T00:00:00"/>
    <s v="■999.9 フォーナインズ S-15T F □20-140 チタンフレーム サングラス シルバー (度付き) 現状品　中古■□003801"/>
    <m/>
    <x v="11"/>
    <m/>
    <n v="3"/>
    <n v="2"/>
    <n v="12900"/>
    <m/>
    <m/>
    <m/>
    <m/>
    <m/>
    <m/>
    <m/>
    <m/>
    <m/>
    <m/>
    <m/>
    <m/>
    <m/>
    <n v="0"/>
    <s v="2021/4"/>
    <s v=""/>
    <s v=""/>
    <x v="0"/>
    <m/>
    <m/>
  </r>
  <r>
    <d v="2021-04-18T00:00:00"/>
    <s v="■999.9 フォーナインズ NP-58 55□17 128 90 ブラック (度付き眼鏡)　現状品　中古■□003693"/>
    <s v="済"/>
    <x v="11"/>
    <m/>
    <n v="3"/>
    <n v="2"/>
    <n v="15120"/>
    <m/>
    <m/>
    <m/>
    <m/>
    <m/>
    <m/>
    <m/>
    <n v="17732"/>
    <n v="0"/>
    <d v="2021-05-21T00:00:00"/>
    <d v="2021-04-22T00:00:00"/>
    <s v="簡単決済"/>
    <s v="藤川耕作"/>
    <n v="17732"/>
    <s v="2021/4"/>
    <s v="2021/4"/>
    <n v="4"/>
    <x v="6"/>
    <m/>
    <m/>
  </r>
  <r>
    <d v="2021-04-18T00:00:00"/>
    <s v="■Orville Les Paul オービル レスポール エレキギター No．611423　中古■□003738"/>
    <s v="済"/>
    <x v="8"/>
    <n v="15000"/>
    <n v="3"/>
    <n v="2"/>
    <n v="59800"/>
    <m/>
    <m/>
    <m/>
    <m/>
    <m/>
    <m/>
    <m/>
    <n v="65780"/>
    <n v="3135"/>
    <d v="2021-05-21T00:00:00"/>
    <d v="2021-04-23T00:00:00"/>
    <s v="簡単決済"/>
    <s v="藤田陽介隆弘"/>
    <n v="68915"/>
    <s v="2021/4"/>
    <s v="2021/4"/>
    <n v="5"/>
    <x v="5"/>
    <m/>
    <m/>
  </r>
  <r>
    <d v="2021-04-18T00:00:00"/>
    <s v="■Fender　Japan　フェンダー　ジャパン　プレシジョン　ベース　ブラック　PB62-98　シリアル　JV　19585　中古■□003796"/>
    <s v="済"/>
    <x v="8"/>
    <n v="10000"/>
    <n v="3"/>
    <n v="2"/>
    <n v="80000"/>
    <m/>
    <m/>
    <m/>
    <m/>
    <m/>
    <m/>
    <m/>
    <n v="88000"/>
    <n v="3410"/>
    <d v="2021-05-21T00:00:00"/>
    <d v="2021-04-27T00:00:00"/>
    <s v="簡単決済"/>
    <s v="榎俊也  "/>
    <n v="91410"/>
    <s v="2021/4"/>
    <s v="2021/4"/>
    <n v="9"/>
    <x v="2"/>
    <m/>
    <m/>
  </r>
  <r>
    <d v="2021-04-18T00:00:00"/>
    <s v="■HOHNER　ホーナー　G2　Tremolo　ヘッドレスギター　ブラック　8603511　中古■□003875"/>
    <s v="済"/>
    <x v="8"/>
    <n v="5000"/>
    <n v="3"/>
    <n v="2"/>
    <n v="20000"/>
    <m/>
    <m/>
    <m/>
    <m/>
    <m/>
    <m/>
    <m/>
    <n v="22000"/>
    <n v="1500"/>
    <d v="2021-05-21T00:00:00"/>
    <d v="2021-04-22T00:00:00"/>
    <s v="簡単決済"/>
    <s v="JBS株式会社"/>
    <n v="23500"/>
    <s v="2021/4"/>
    <s v="2021/4"/>
    <n v="4"/>
    <x v="6"/>
    <m/>
    <m/>
  </r>
  <r>
    <d v="2021-04-19T00:00:00"/>
    <s v="■ガスブローバックガン 東京マルイ FN5-7 ファイブセブン 対象年令18歳以上 中古■□003780"/>
    <m/>
    <x v="2"/>
    <n v="3300"/>
    <n v="3"/>
    <n v="3"/>
    <n v="7800"/>
    <m/>
    <m/>
    <m/>
    <m/>
    <m/>
    <m/>
    <m/>
    <m/>
    <m/>
    <m/>
    <m/>
    <m/>
    <m/>
    <n v="0"/>
    <s v="2021/4"/>
    <s v=""/>
    <s v=""/>
    <x v="0"/>
    <m/>
    <m/>
  </r>
  <r>
    <d v="2021-04-19T00:00:00"/>
    <s v="■ガスブローバックガン 東京マルイ HK45 タクティカル ブラック No93 対象年令18歳以上 中古■□003769"/>
    <s v="済"/>
    <x v="2"/>
    <n v="3300"/>
    <n v="3"/>
    <n v="3"/>
    <n v="8000"/>
    <m/>
    <m/>
    <m/>
    <m/>
    <m/>
    <m/>
    <m/>
    <n v="8800"/>
    <n v="1050"/>
    <d v="2021-06-23T00:00:00"/>
    <d v="2021-05-05T00:00:00"/>
    <s v="簡単決済"/>
    <s v="坂井基紀"/>
    <n v="9850"/>
    <s v="2021/4"/>
    <s v="2021/5"/>
    <n v="16"/>
    <x v="3"/>
    <m/>
    <m/>
  </r>
  <r>
    <d v="2021-04-19T00:00:00"/>
    <s v="■ガスブローバックガン 東京マルイ V10 ウルトラ コンパクト 対策済スライド 対象年令18歳以上 中古■□003683"/>
    <s v="済"/>
    <x v="2"/>
    <n v="4400"/>
    <n v="3"/>
    <n v="3"/>
    <n v="12000"/>
    <m/>
    <m/>
    <m/>
    <m/>
    <m/>
    <m/>
    <m/>
    <n v="13200"/>
    <n v="1050"/>
    <d v="2021-07-19T00:00:00"/>
    <d v="2021-06-28T00:00:00"/>
    <s v="簡単決済"/>
    <s v="牧野路加 "/>
    <n v="14250"/>
    <s v="2021/4"/>
    <s v="2021/6"/>
    <n v="70"/>
    <x v="4"/>
    <m/>
    <m/>
  </r>
  <r>
    <d v="2021-04-19T00:00:00"/>
    <s v="■THE FLAT HEAD ダブルライダース サイズ38 レザー 裏地 赤チェック USED■□003747"/>
    <s v="済"/>
    <x v="11"/>
    <n v="13500"/>
    <n v="3"/>
    <n v="3"/>
    <n v="40000"/>
    <m/>
    <m/>
    <m/>
    <m/>
    <m/>
    <m/>
    <m/>
    <n v="44000"/>
    <n v="2000"/>
    <d v="2021-05-21T00:00:00"/>
    <d v="2021-04-23T00:00:00"/>
    <s v="簡単決済"/>
    <s v="伊達優"/>
    <n v="46000"/>
    <s v="2021/4"/>
    <s v="2021/4"/>
    <n v="4"/>
    <x v="5"/>
    <m/>
    <m/>
  </r>
  <r>
    <d v="2021-04-20T00:00:00"/>
    <s v="■カドヤ　バイク用　レザーパンツ　KADOYA　 中古■□003822"/>
    <s v="済"/>
    <x v="15"/>
    <m/>
    <n v="3"/>
    <n v="3"/>
    <n v="20000"/>
    <m/>
    <m/>
    <m/>
    <m/>
    <m/>
    <m/>
    <m/>
    <n v="22000"/>
    <n v="1300"/>
    <d v="2021-06-23T00:00:00"/>
    <d v="2021-05-20T00:00:00"/>
    <s v="簡単決済"/>
    <s v="大舘伸"/>
    <n v="23300"/>
    <s v="2021/4"/>
    <s v="2021/5"/>
    <n v="30"/>
    <x v="6"/>
    <m/>
    <m/>
  </r>
  <r>
    <d v="2021-04-20T00:00:00"/>
    <s v="■ジャンク YAMAHA アナログシンセサイザー CS-30 ヤマハ■□S003871"/>
    <s v="済"/>
    <x v="8"/>
    <n v="40000"/>
    <n v="3"/>
    <n v="3"/>
    <n v="140000"/>
    <m/>
    <m/>
    <m/>
    <m/>
    <m/>
    <m/>
    <m/>
    <n v="154000"/>
    <n v="3410"/>
    <d v="2021-07-19T00:00:00"/>
    <d v="2021-06-20T00:00:00"/>
    <s v="簡単決済"/>
    <s v="大桶満範 "/>
    <n v="157410"/>
    <s v="2021/4"/>
    <s v="2021/6"/>
    <n v="61"/>
    <x v="1"/>
    <m/>
    <m/>
  </r>
  <r>
    <d v="2021-04-20T00:00:00"/>
    <s v="■CHANEL ニュートラベルライン ショルダーバッグ A29347 ダークブラウン 中古■□003700"/>
    <s v="済"/>
    <x v="3"/>
    <n v="5000"/>
    <n v="3"/>
    <n v="3"/>
    <n v="14900"/>
    <m/>
    <m/>
    <m/>
    <m/>
    <m/>
    <m/>
    <m/>
    <n v="16390"/>
    <n v="1050"/>
    <d v="2021-05-21T00:00:00"/>
    <d v="2021-04-24T00:00:00"/>
    <s v="簡単決済"/>
    <s v="石田絢子"/>
    <n v="17440"/>
    <s v="2021/4"/>
    <s v="2021/4"/>
    <n v="4"/>
    <x v="7"/>
    <m/>
    <m/>
  </r>
  <r>
    <d v="2021-04-20T00:00:00"/>
    <s v="■日立　ハンドグラインダー　GP5V"/>
    <s v="済"/>
    <x v="0"/>
    <n v="22350"/>
    <n v="3"/>
    <n v="3"/>
    <m/>
    <m/>
    <m/>
    <m/>
    <m/>
    <m/>
    <m/>
    <m/>
    <n v="29700"/>
    <n v="1300"/>
    <d v="2021-05-21T00:00:00"/>
    <d v="2021-04-20T00:00:00"/>
    <s v="簡単決済"/>
    <s v="K-ONE　ＡＵＴＯＩＴＥＭＳ"/>
    <n v="31000"/>
    <s v="2021/4"/>
    <s v="2021/4"/>
    <n v="0"/>
    <x v="2"/>
    <m/>
    <m/>
  </r>
  <r>
    <d v="2021-04-21T00:00:00"/>
    <s v="■GOD SPEED Produced by S・SHINYA made by KADOYA No,0077 ゴッドスピード レザージャケット 中古■□003768"/>
    <s v="済"/>
    <x v="11"/>
    <m/>
    <n v="3"/>
    <n v="3"/>
    <n v="70000"/>
    <m/>
    <m/>
    <m/>
    <m/>
    <m/>
    <m/>
    <m/>
    <n v="78100"/>
    <n v="1300"/>
    <d v="2021-06-23T00:00:00"/>
    <d v="2021-05-14T00:00:00"/>
    <s v="簡単決済"/>
    <s v="臼田正人"/>
    <n v="79400"/>
    <s v="2021/4"/>
    <s v="2021/5"/>
    <n v="23"/>
    <x v="5"/>
    <m/>
    <m/>
  </r>
  <r>
    <d v="2021-04-21T00:00:00"/>
    <s v="■未使用　ニッケル水素電池　eneloop　充電器セット　K-KJ53MCC84　Panasonic■□003714"/>
    <m/>
    <x v="0"/>
    <n v="1100"/>
    <n v="3"/>
    <n v="3"/>
    <n v="4500"/>
    <m/>
    <m/>
    <m/>
    <m/>
    <m/>
    <m/>
    <m/>
    <m/>
    <m/>
    <m/>
    <m/>
    <m/>
    <m/>
    <n v="0"/>
    <s v="2021/4"/>
    <s v=""/>
    <s v=""/>
    <x v="0"/>
    <m/>
    <m/>
  </r>
  <r>
    <d v="2021-04-21T00:00:00"/>
    <s v="■STIHL　スチール　チャップス　ジッパータイプ　サイズL　7005-884-0801　美品　送料無料■□003630_x000a_"/>
    <s v="済"/>
    <x v="0"/>
    <n v="1500"/>
    <n v="3"/>
    <n v="2"/>
    <n v="9500"/>
    <m/>
    <m/>
    <m/>
    <m/>
    <m/>
    <m/>
    <m/>
    <n v="10450"/>
    <n v="0"/>
    <d v="2021-05-21T00:00:00"/>
    <d v="2021-04-24T00:00:00"/>
    <s v="簡単決済"/>
    <s v="小菅圭一"/>
    <n v="10450"/>
    <s v="2021/4"/>
    <s v="2021/4"/>
    <n v="3"/>
    <x v="7"/>
    <m/>
    <m/>
  </r>
  <r>
    <d v="2021-04-21T00:00:00"/>
    <s v="■LOUIS　VUITTON　ルイ・ヴィトン　M63024　モノグラム　エテュイ　シガレットケース　美品■□003825"/>
    <s v="店売り"/>
    <x v="3"/>
    <n v="8000"/>
    <n v="3"/>
    <n v="2"/>
    <n v="17800"/>
    <m/>
    <m/>
    <m/>
    <m/>
    <m/>
    <m/>
    <m/>
    <m/>
    <m/>
    <m/>
    <m/>
    <m/>
    <m/>
    <n v="0"/>
    <s v="2021/4"/>
    <s v=""/>
    <s v=""/>
    <x v="0"/>
    <m/>
    <m/>
  </r>
  <r>
    <d v="2021-04-21T00:00:00"/>
    <s v="■未使用　SEIKO　LORUS　セイコー　ローラス　RXN62DX9F　クウォーツ　メンズ　腕時計　サファイヤブルー　×　ゴールド　50m　防水■□003682"/>
    <m/>
    <x v="3"/>
    <n v="5000"/>
    <n v="3"/>
    <n v="2"/>
    <n v="9900"/>
    <m/>
    <m/>
    <m/>
    <m/>
    <m/>
    <m/>
    <m/>
    <m/>
    <m/>
    <m/>
    <m/>
    <m/>
    <m/>
    <n v="0"/>
    <s v="2021/4"/>
    <s v=""/>
    <s v=""/>
    <x v="0"/>
    <m/>
    <m/>
  </r>
  <r>
    <d v="2021-04-21T00:00:00"/>
    <s v="■HARIO　ハリオ　ウォータードリッパー　クリア　WDC-6　美品■□003685"/>
    <s v="済"/>
    <x v="7"/>
    <n v="1100"/>
    <n v="3"/>
    <n v="2"/>
    <n v="8980"/>
    <m/>
    <m/>
    <m/>
    <m/>
    <m/>
    <m/>
    <m/>
    <n v="9878"/>
    <n v="1300"/>
    <d v="2021-05-21T00:00:00"/>
    <d v="2021-04-25T00:00:00"/>
    <s v="簡単決済"/>
    <s v="風間圭祐"/>
    <n v="11178"/>
    <s v="2021/4"/>
    <s v="2021/4"/>
    <n v="4"/>
    <x v="1"/>
    <m/>
    <m/>
  </r>
  <r>
    <d v="2021-04-23T00:00:00"/>
    <s v="■未使用 KITO レバーブロック 0.8t L5形 LB008 キトー■□003777"/>
    <m/>
    <x v="0"/>
    <n v="11000"/>
    <n v="3"/>
    <n v="3"/>
    <n v="195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コンドーテック KP1 50mm×2m パワースリング 2個セット■□003703"/>
    <s v="済"/>
    <x v="0"/>
    <n v="1100"/>
    <n v="3"/>
    <n v="3"/>
    <n v="4800"/>
    <m/>
    <m/>
    <m/>
    <m/>
    <m/>
    <m/>
    <m/>
    <n v="5280"/>
    <n v="1050"/>
    <d v="2021-06-23T00:00:00"/>
    <d v="2021-05-17T00:00:00"/>
    <s v="簡単決済"/>
    <s v="田仲厚祈 "/>
    <n v="6330"/>
    <s v="2021/4"/>
    <s v="2021/5"/>
    <n v="24"/>
    <x v="4"/>
    <m/>
    <m/>
  </r>
  <r>
    <d v="2021-04-23T00:00:00"/>
    <s v="■未使用 TOKU ロックドリル TJ-15 削岩機 東空販売■□003848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TOKU 削岩機 TJ-15 ロックドリル 東空販売■□003761"/>
    <m/>
    <x v="0"/>
    <n v="77000"/>
    <n v="3"/>
    <n v="3"/>
    <n v="11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Kalita コーヒーポット 2.2L ステンレス カリタ■□003823"/>
    <m/>
    <x v="7"/>
    <n v="880"/>
    <n v="3"/>
    <n v="3"/>
    <n v="4400"/>
    <m/>
    <m/>
    <m/>
    <m/>
    <m/>
    <m/>
    <m/>
    <m/>
    <m/>
    <m/>
    <m/>
    <m/>
    <m/>
    <n v="0"/>
    <s v="2021/4"/>
    <s v=""/>
    <s v=""/>
    <x v="0"/>
    <m/>
    <m/>
  </r>
  <r>
    <d v="2021-04-23T00:00:00"/>
    <s v="■未使用 カリタ 3.0L コーヒーポット Kalita ステンレス■□003692"/>
    <m/>
    <x v="7"/>
    <n v="1100"/>
    <n v="3"/>
    <n v="3"/>
    <n v="5300"/>
    <m/>
    <m/>
    <m/>
    <m/>
    <m/>
    <m/>
    <m/>
    <m/>
    <m/>
    <m/>
    <m/>
    <m/>
    <m/>
    <n v="0"/>
    <s v="2021/4"/>
    <s v=""/>
    <s v=""/>
    <x v="0"/>
    <m/>
    <m/>
  </r>
  <r>
    <d v="2021-04-23T00:00:00"/>
    <s v="■フェンダージャパン ストラトキャスター ST72-86DSC Hシリアル フジゲン クリーム スキャロップ 中古■□S003735"/>
    <s v="店売り"/>
    <x v="8"/>
    <n v="10000"/>
    <n v="3"/>
    <n v="3"/>
    <n v="50000"/>
    <m/>
    <m/>
    <m/>
    <m/>
    <m/>
    <m/>
    <m/>
    <m/>
    <m/>
    <m/>
    <m/>
    <m/>
    <m/>
    <n v="0"/>
    <s v="2021/4"/>
    <s v=""/>
    <s v=""/>
    <x v="0"/>
    <m/>
    <m/>
  </r>
  <r>
    <d v="2021-04-23T00:00:00"/>
    <s v="■現状品　TOMIX　92064　JR　489系　特急電車　(あさま)　基本セット　5点セット　Nゲージ　鉄道模型　中古■□003508_x000a_"/>
    <s v="済"/>
    <x v="2"/>
    <n v="2500"/>
    <n v="3"/>
    <n v="2"/>
    <n v="6000"/>
    <m/>
    <m/>
    <m/>
    <m/>
    <m/>
    <m/>
    <m/>
    <n v="6600"/>
    <n v="1050"/>
    <d v="2021-06-23T00:00:00"/>
    <d v="2021-05-30T00:00:00"/>
    <s v="簡単決済"/>
    <s v="平井利昭  "/>
    <n v="7650"/>
    <s v="2021/4"/>
    <s v="2021/5"/>
    <n v="37"/>
    <x v="1"/>
    <m/>
    <m/>
  </r>
  <r>
    <d v="2021-04-23T00:00:00"/>
    <s v="■ポケモンカード　ギャラドスEX　HP180　中古■□003725"/>
    <m/>
    <x v="2"/>
    <m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3T00:00:00"/>
    <s v="■makita　マキタ　165mm　充電式マルノコ　HS631D　18V　本体のみ　中古■□003709"/>
    <s v="済"/>
    <x v="0"/>
    <n v="11000"/>
    <n v="3"/>
    <n v="2"/>
    <n v="19500"/>
    <m/>
    <m/>
    <m/>
    <m/>
    <m/>
    <m/>
    <m/>
    <n v="21450"/>
    <n v="1050"/>
    <d v="2021-06-23T00:00:00"/>
    <d v="2021-05-11T00:00:00"/>
    <s v="簡単決済"/>
    <s v="ジェイブル森田"/>
    <n v="22500"/>
    <s v="2021/4"/>
    <s v="2021/5"/>
    <n v="18"/>
    <x v="2"/>
    <m/>
    <m/>
  </r>
  <r>
    <d v="2021-04-23T00:00:00"/>
    <s v="■現状品　MAX　マックス　釘打機スーパーネイラ　高圧コイルネイラ　HN-65N3(D)-R　中古■□003711"/>
    <s v="済"/>
    <x v="0"/>
    <n v="28000"/>
    <n v="3"/>
    <n v="2"/>
    <n v="32000"/>
    <m/>
    <m/>
    <m/>
    <m/>
    <m/>
    <m/>
    <m/>
    <n v="36300"/>
    <n v="1500"/>
    <d v="2021-05-21T00:00:00"/>
    <d v="2021-04-27T00:00:00"/>
    <s v="簡単決済"/>
    <s v="福井卓朗"/>
    <n v="37800"/>
    <s v="2021/4"/>
    <s v="2021/4"/>
    <n v="4"/>
    <x v="2"/>
    <m/>
    <m/>
  </r>
  <r>
    <d v="2021-04-24T00:00:00"/>
    <s v="■未使用 UQ WiMAX ホームルーター WiMAX HOME2  NEC NAS32SWU ホワイト　利用制限〇■□003759_x000a_"/>
    <s v="済"/>
    <x v="9"/>
    <m/>
    <n v="3"/>
    <n v="2"/>
    <n v="5000"/>
    <m/>
    <m/>
    <m/>
    <m/>
    <m/>
    <m/>
    <m/>
    <n v="5500"/>
    <n v="750"/>
    <d v="2021-05-21T00:00:00"/>
    <d v="2021-04-28T00:00:00"/>
    <s v="簡単決済"/>
    <s v="平岩孝"/>
    <n v="6250"/>
    <s v="2021/4"/>
    <s v="2021/4"/>
    <n v="4"/>
    <x v="3"/>
    <m/>
    <m/>
  </r>
  <r>
    <d v="2021-04-24T00:00:00"/>
    <s v="■現状品 観賞用として NIKE×中田英寿コラボ ナイキ AIR STAR 28cm 314161 171 スニーカー 未使用■□003688"/>
    <m/>
    <x v="12"/>
    <n v="9000"/>
    <n v="3"/>
    <n v="2"/>
    <n v="10000"/>
    <m/>
    <m/>
    <m/>
    <m/>
    <m/>
    <m/>
    <m/>
    <m/>
    <m/>
    <m/>
    <m/>
    <m/>
    <m/>
    <n v="0"/>
    <s v="2021/4"/>
    <s v=""/>
    <s v=""/>
    <x v="0"/>
    <m/>
    <m/>
  </r>
  <r>
    <d v="2021-04-24T00:00:00"/>
    <s v="■現状品 観賞用 NIKE×中田英寿コラボ ＧＲＥＣＯ SUPREME グレコ シュプリーム 307372-761 28cm レスリングシューズ 未使用■□003568"/>
    <s v="済"/>
    <x v="12"/>
    <n v="9000"/>
    <n v="3"/>
    <n v="2"/>
    <n v="11800"/>
    <m/>
    <m/>
    <m/>
    <m/>
    <m/>
    <m/>
    <m/>
    <n v="14828"/>
    <n v="1300"/>
    <d v="2021-05-21T00:00:00"/>
    <d v="2021-04-28T00:00:00"/>
    <s v="簡単決済"/>
    <s v="柏バイイー  "/>
    <n v="16128"/>
    <s v="2021/4"/>
    <s v="2021/4"/>
    <n v="4"/>
    <x v="3"/>
    <m/>
    <m/>
  </r>
  <r>
    <d v="2021-04-24T00:00:00"/>
    <s v="■現状品 Canon キャノン フィルムカメラ 35mm フォーカル プレーン シャッター式 一眼レフカメラ レンズセット 中古■□003838"/>
    <m/>
    <x v="9"/>
    <n v="8000"/>
    <n v="3"/>
    <n v="2"/>
    <n v="28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CASIO Privia PX-730 88鍵 電子ピアノ カシオ プリヴィア 中古■□003860"/>
    <s v="済"/>
    <x v="8"/>
    <n v="2000"/>
    <n v="3"/>
    <n v="3"/>
    <n v="10000"/>
    <m/>
    <m/>
    <m/>
    <m/>
    <m/>
    <m/>
    <m/>
    <n v="21450"/>
    <n v="0"/>
    <d v="2021-06-23T00:00:00"/>
    <d v="2021-05-05T00:00:00"/>
    <s v="簡単決済"/>
    <s v="原田亜由美"/>
    <n v="21450"/>
    <s v="2021/4"/>
    <s v="2021/5"/>
    <n v="11"/>
    <x v="3"/>
    <m/>
    <m/>
  </r>
  <r>
    <d v="2021-04-24T00:00:00"/>
    <s v="■引取歓迎 囲炉裏テーブル 幅180cm 古民具 民芸 中古 / 長野県伊那市■□K003733"/>
    <m/>
    <x v="12"/>
    <n v="10000"/>
    <n v="3"/>
    <n v="3"/>
    <n v="35000"/>
    <m/>
    <m/>
    <m/>
    <m/>
    <m/>
    <m/>
    <m/>
    <m/>
    <m/>
    <m/>
    <m/>
    <m/>
    <m/>
    <n v="0"/>
    <s v="2021/4"/>
    <s v=""/>
    <s v=""/>
    <x v="0"/>
    <m/>
    <m/>
  </r>
  <r>
    <d v="2021-04-24T00:00:00"/>
    <s v="■引取限定 長野県伊那市 茶箪笥 昭和レトロ 古民具 民芸家具 和箪笥 中古■□003611"/>
    <s v="済"/>
    <x v="12"/>
    <n v="1000"/>
    <n v="3"/>
    <n v="3"/>
    <n v="23500"/>
    <m/>
    <m/>
    <m/>
    <m/>
    <m/>
    <m/>
    <m/>
    <n v="25850"/>
    <n v="21285"/>
    <d v="2021-06-23T00:00:00"/>
    <d v="2021-05-23T00:00:00"/>
    <s v="簡単決済"/>
    <s v="小倉正"/>
    <n v="47135"/>
    <s v="2021/4"/>
    <s v="2021/5"/>
    <n v="29"/>
    <x v="1"/>
    <m/>
    <m/>
  </r>
  <r>
    <d v="2021-04-24T00:00:00"/>
    <s v="■引取限定 長野県伊那市 昭和レトロ 飾り棚 民芸家具 中古■□003795"/>
    <s v="取り下げ"/>
    <x v="12"/>
    <n v="2500"/>
    <n v="3"/>
    <n v="3"/>
    <n v="25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開封 DR.STICK ストロングメンソール 専用リキッド入りポッド 4箱セット ドクタースティック■□003750"/>
    <s v="済"/>
    <x v="12"/>
    <n v="1500"/>
    <n v="3"/>
    <n v="3"/>
    <n v="8200"/>
    <m/>
    <m/>
    <m/>
    <m/>
    <m/>
    <m/>
    <m/>
    <n v="9020"/>
    <n v="0"/>
    <d v="2021-06-23T00:00:00"/>
    <d v="2021-05-13T00:00:00"/>
    <s v="簡単決済"/>
    <s v="品川企画"/>
    <n v="9020"/>
    <s v="2021/4"/>
    <s v="2021/5"/>
    <n v="19"/>
    <x v="6"/>
    <m/>
    <m/>
  </r>
  <r>
    <d v="2021-04-24T00:00:00"/>
    <s v="■未使用 フィールドチャンプ BBQコンロ AG-3966 バーベキューコンロ■□003790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未使用開封品 フィールドチャンプ バーベキューコンロ BBQコンロ AG-3966■□003862"/>
    <m/>
    <x v="6"/>
    <n v="875"/>
    <n v="3"/>
    <n v="3"/>
    <n v="2500"/>
    <m/>
    <m/>
    <m/>
    <m/>
    <m/>
    <m/>
    <m/>
    <m/>
    <m/>
    <m/>
    <m/>
    <m/>
    <m/>
    <n v="0"/>
    <s v="2021/4"/>
    <s v=""/>
    <s v=""/>
    <x v="0"/>
    <m/>
    <m/>
  </r>
  <r>
    <d v="2021-04-24T00:00:00"/>
    <s v="■津田彫刻 飛騨一位一刀彫 翁面 伝統的工芸品 中古■□003820"/>
    <s v="済"/>
    <x v="12"/>
    <m/>
    <n v="3"/>
    <n v="3"/>
    <n v="6000"/>
    <m/>
    <m/>
    <m/>
    <m/>
    <m/>
    <m/>
    <m/>
    <n v="6600"/>
    <n v="1300"/>
    <d v="2021-06-30T00:00:00"/>
    <d v="2021-06-30T00:00:00"/>
    <s v="銀行振込"/>
    <s v="奥村敏夫"/>
    <n v="7900"/>
    <s v="2021/4"/>
    <s v="2021/6"/>
    <n v="67"/>
    <x v="3"/>
    <m/>
    <m/>
  </r>
  <r>
    <d v="2021-04-26T00:00:00"/>
    <s v="■ウクレレ Kaala KU-1P 日本製 カアラ 中古■□003717"/>
    <m/>
    <x v="8"/>
    <m/>
    <n v="3"/>
    <n v="3"/>
    <n v="7000"/>
    <m/>
    <m/>
    <m/>
    <m/>
    <m/>
    <m/>
    <m/>
    <m/>
    <m/>
    <m/>
    <m/>
    <m/>
    <m/>
    <n v="0"/>
    <s v="2021/4"/>
    <s v=""/>
    <s v=""/>
    <x v="0"/>
    <m/>
    <m/>
  </r>
  <r>
    <d v="2021-04-26T00:00:00"/>
    <s v="■音楽之友社 stereo編 音質アップを狙うなら電源環境を改善せよ！ 特別付録 オヤイデ電気製電源ケーブルキット ONTOMO MOOK■□003808"/>
    <s v="済"/>
    <x v="2"/>
    <n v="2000"/>
    <n v="3"/>
    <n v="3"/>
    <n v="4000"/>
    <m/>
    <m/>
    <m/>
    <m/>
    <m/>
    <m/>
    <m/>
    <n v="4400"/>
    <n v="750"/>
    <d v="2021-06-23T00:00:00"/>
    <d v="2021-05-01T00:00:00"/>
    <s v="簡単決済"/>
    <s v="渡辺宏次"/>
    <n v="5150"/>
    <s v="2021/4"/>
    <s v="2021/5"/>
    <n v="5"/>
    <x v="7"/>
    <m/>
    <m/>
  </r>
  <r>
    <d v="2021-04-26T00:00:00"/>
    <s v="■USBパーソナルアンプ FOSTEX PC200USB-HR ハイレゾ 中古美品■□003807"/>
    <m/>
    <x v="1"/>
    <n v="8000"/>
    <n v="3"/>
    <n v="3"/>
    <n v="14000"/>
    <m/>
    <m/>
    <m/>
    <m/>
    <m/>
    <m/>
    <m/>
    <m/>
    <m/>
    <m/>
    <m/>
    <m/>
    <m/>
    <n v="0"/>
    <s v="2021/4"/>
    <s v=""/>
    <s v=""/>
    <x v="0"/>
    <m/>
    <m/>
  </r>
  <r>
    <d v="2021-04-26T00:00:00"/>
    <s v="■RYOBI リョービ トリマーキット MTR-40KT 超硬ルータービットセット 6mm軸 10本組 セット 中古■□003841"/>
    <s v="済"/>
    <x v="0"/>
    <n v="2750"/>
    <n v="3"/>
    <n v="2"/>
    <n v="10000"/>
    <m/>
    <m/>
    <m/>
    <m/>
    <m/>
    <m/>
    <m/>
    <n v="11000"/>
    <n v="1500"/>
    <d v="2021-06-23T00:00:00"/>
    <d v="2021-05-29T00:00:00"/>
    <s v="簡単決済"/>
    <s v="橋本昌和"/>
    <n v="12500"/>
    <s v="2021/4"/>
    <s v="2021/5"/>
    <n v="33"/>
    <x v="7"/>
    <m/>
    <m/>
  </r>
  <r>
    <d v="2021-04-26T00:00:00"/>
    <s v="■ジャンク SUNFLAG 電動木彫機ホリホリ フレキシブルパワーシャフト No.508-S■□003786"/>
    <s v="店売り"/>
    <x v="0"/>
    <n v="1100"/>
    <n v="3"/>
    <n v="3"/>
    <n v="4300"/>
    <m/>
    <m/>
    <m/>
    <m/>
    <m/>
    <m/>
    <m/>
    <m/>
    <m/>
    <m/>
    <m/>
    <m/>
    <m/>
    <n v="0"/>
    <s v="2021/4"/>
    <s v=""/>
    <s v=""/>
    <x v="0"/>
    <m/>
    <m/>
  </r>
  <r>
    <d v="2021-04-26T00:00:00"/>
    <s v="■KAIHOU 14.1インチフルセグポータブルDVDプレーヤー KH-FDD1400 中古■□003697"/>
    <s v="済"/>
    <x v="1"/>
    <n v="1980"/>
    <n v="3"/>
    <n v="3"/>
    <n v="4400"/>
    <m/>
    <m/>
    <m/>
    <m/>
    <m/>
    <m/>
    <m/>
    <n v="4840"/>
    <n v="1300"/>
    <d v="2021-06-23T00:00:00"/>
    <d v="2021-05-06T00:00:00"/>
    <s v="簡単決済"/>
    <s v="岸正"/>
    <n v="6140"/>
    <s v="2021/4"/>
    <s v="2021/5"/>
    <n v="10"/>
    <x v="6"/>
    <m/>
    <m/>
  </r>
  <r>
    <d v="2021-04-26T00:00:00"/>
    <s v="■未組立 MG 1/100 ガンダムキュリオス ガンダム00 バンダイ■□003817"/>
    <s v="済"/>
    <x v="2"/>
    <m/>
    <n v="3"/>
    <n v="3"/>
    <n v="3300"/>
    <m/>
    <m/>
    <m/>
    <m/>
    <m/>
    <m/>
    <m/>
    <n v="3850"/>
    <n v="1300"/>
    <d v="2021-06-23T00:00:00"/>
    <d v="2021-05-03T00:00:00"/>
    <s v="簡単決済"/>
    <s v=" 室久智鑑"/>
    <n v="5150"/>
    <s v="2021/4"/>
    <s v="2021/5"/>
    <n v="7"/>
    <x v="4"/>
    <m/>
    <m/>
  </r>
  <r>
    <d v="2021-04-26T00:00:00"/>
    <s v="■未組立 1/100 フルメカニクス ガンダムバエル 初回限定SP台座付属 鉄血のオルフェンズ■□003870"/>
    <s v="済"/>
    <x v="2"/>
    <m/>
    <n v="3"/>
    <n v="3"/>
    <n v="4200"/>
    <m/>
    <m/>
    <m/>
    <m/>
    <m/>
    <m/>
    <m/>
    <n v="4620"/>
    <n v="1050"/>
    <d v="2021-05-21T00:00:00"/>
    <d v="2021-04-30T00:00:00"/>
    <s v="簡単決済"/>
    <s v="金子太祐"/>
    <n v="5670"/>
    <s v="2021/4"/>
    <s v="2021/4"/>
    <n v="4"/>
    <x v="5"/>
    <m/>
    <m/>
  </r>
  <r>
    <d v="2021-04-26T00:00:00"/>
    <s v="■未開封 千値練 PLAIOBOT 天元突破グレンラガン プライオボット■□003854"/>
    <s v="済"/>
    <x v="2"/>
    <m/>
    <n v="3"/>
    <n v="3"/>
    <n v="3400"/>
    <m/>
    <m/>
    <m/>
    <m/>
    <m/>
    <m/>
    <m/>
    <n v="3740"/>
    <n v="1050"/>
    <d v="2021-05-07T00:00:00"/>
    <d v="2021-05-08T00:00:00"/>
    <s v="銀行振込"/>
    <s v="金鉉俊"/>
    <n v="4790"/>
    <s v="2021/4"/>
    <s v="2021/5"/>
    <n v="12"/>
    <x v="7"/>
    <m/>
    <m/>
  </r>
  <r>
    <d v="2021-04-26T00:00:00"/>
    <s v="■NIKE 26.5cm エアジョーダン 1レトロウルトラハイ 844700-050 中古■□003756"/>
    <m/>
    <x v="11"/>
    <n v="2200"/>
    <n v="3"/>
    <n v="3"/>
    <n v="7100"/>
    <m/>
    <m/>
    <m/>
    <m/>
    <m/>
    <m/>
    <m/>
    <m/>
    <m/>
    <m/>
    <m/>
    <m/>
    <m/>
    <n v="0"/>
    <s v="2021/4"/>
    <s v=""/>
    <s v=""/>
    <x v="0"/>
    <m/>
    <m/>
  </r>
  <r>
    <d v="2021-04-27T00:00:00"/>
    <s v="■ダイワ JUPITER-X 25LD ジュピターX オールドリール 中古■□003681"/>
    <s v="済"/>
    <x v="6"/>
    <m/>
    <n v="3"/>
    <n v="3"/>
    <n v="3300"/>
    <m/>
    <m/>
    <m/>
    <m/>
    <m/>
    <m/>
    <m/>
    <n v="3630"/>
    <n v="2290"/>
    <d v="2021-07-19T00:00:00"/>
    <d v="2021-06-28T00:00:00"/>
    <s v="簡単決済　銀行振込"/>
    <s v="平良駿也 "/>
    <n v="5920"/>
    <s v="2021/4"/>
    <s v="2021/6"/>
    <n v="62"/>
    <x v="4"/>
    <m/>
    <m/>
  </r>
  <r>
    <d v="2021-04-27T00:00:00"/>
    <s v="■DAIWA シーライン400 左右両用巻き 大物釣り SEALINE400 中古■□003753"/>
    <m/>
    <x v="6"/>
    <m/>
    <n v="3"/>
    <n v="3"/>
    <n v="56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NGK スパークプラグ BM6A 20本 / BP4HS 10本 / BS5ES 10本 / B6S 29本■□003876"/>
    <s v="取り下げ"/>
    <x v="14"/>
    <n v="800"/>
    <n v="3"/>
    <n v="3"/>
    <n v="14400"/>
    <m/>
    <m/>
    <m/>
    <m/>
    <m/>
    <m/>
    <m/>
    <m/>
    <m/>
    <m/>
    <m/>
    <m/>
    <m/>
    <n v="0"/>
    <s v="2021/4"/>
    <s v=""/>
    <s v=""/>
    <x v="0"/>
    <m/>
    <m/>
  </r>
  <r>
    <d v="2021-04-27T00:00:00"/>
    <s v="■HiKOKI 36Vコードレスインパクトドライバ WH36DC 2XPG フォレストグリーン ハイコーキ 中古■□003857"/>
    <m/>
    <x v="0"/>
    <n v="16500"/>
    <n v="3"/>
    <n v="3"/>
    <n v="2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 Canon PIXUS インクジェットプリンター MG7130 インクジェット複合機■□003869"/>
    <s v="店売り"/>
    <x v="5"/>
    <n v="8000"/>
    <n v="3"/>
    <n v="3"/>
    <n v="16500"/>
    <m/>
    <m/>
    <m/>
    <m/>
    <m/>
    <m/>
    <m/>
    <m/>
    <m/>
    <m/>
    <m/>
    <m/>
    <m/>
    <n v="0"/>
    <s v="2021/4"/>
    <s v=""/>
    <s v=""/>
    <x v="0"/>
    <m/>
    <m/>
  </r>
  <r>
    <d v="2021-04-27T00:00:00"/>
    <s v="■未使用未開封 SONY ブルーレイディスク/DVDプレーヤー BDP-S1500■□003783"/>
    <s v="済"/>
    <x v="1"/>
    <n v="7000"/>
    <n v="3"/>
    <n v="3"/>
    <n v="7500"/>
    <m/>
    <m/>
    <m/>
    <m/>
    <m/>
    <m/>
    <m/>
    <n v="8250"/>
    <n v="1050"/>
    <d v="2021-07-19T00:00:00"/>
    <d v="2021-06-19T00:00:00"/>
    <s v="簡単決済"/>
    <s v="石井智裕"/>
    <n v="9300"/>
    <s v="2021/4"/>
    <s v="2021/6"/>
    <n v="53"/>
    <x v="7"/>
    <m/>
    <m/>
  </r>
  <r>
    <d v="2021-04-27T00:00:00"/>
    <s v="■マキタ 18V 165mm 充電式マルノコ HS610DRGX 本体＋バッテリー1個＋充電器＋ケース 中古■□003858"/>
    <s v="済"/>
    <x v="0"/>
    <n v="16500"/>
    <n v="3"/>
    <n v="3"/>
    <n v="32500"/>
    <n v="30000"/>
    <m/>
    <m/>
    <m/>
    <m/>
    <m/>
    <m/>
    <n v="33000"/>
    <n v="1500"/>
    <d v="2021-06-23T00:00:00"/>
    <d v="2021-05-26T00:00:00"/>
    <s v="簡単決済"/>
    <s v="佐野圭一 "/>
    <n v="34500"/>
    <s v="2021/4"/>
    <s v="2021/5"/>
    <n v="29"/>
    <x v="3"/>
    <m/>
    <m/>
  </r>
  <r>
    <d v="2021-04-27T00:00:00"/>
    <s v="■KTC 12.7sq ソケットレンチセット TB413 20点 未使用■□003829"/>
    <m/>
    <x v="0"/>
    <n v="5500"/>
    <n v="3"/>
    <n v="3"/>
    <n v="18000"/>
    <m/>
    <m/>
    <m/>
    <m/>
    <m/>
    <m/>
    <m/>
    <m/>
    <m/>
    <m/>
    <m/>
    <m/>
    <m/>
    <n v="0"/>
    <s v="2021/4"/>
    <s v=""/>
    <s v=""/>
    <x v="0"/>
    <m/>
    <m/>
  </r>
  <r>
    <d v="2021-04-27T00:00:00"/>
    <s v="■KTC　9,5sq　ソケットレンチセット　TB308　13点　ソケットホルダー予備付　未使用■□003719"/>
    <s v="店売り"/>
    <x v="0"/>
    <n v="3000"/>
    <n v="3"/>
    <n v="3"/>
    <n v="9000"/>
    <m/>
    <m/>
    <m/>
    <m/>
    <m/>
    <m/>
    <m/>
    <m/>
    <m/>
    <m/>
    <m/>
    <m/>
    <m/>
    <n v="0"/>
    <s v="2021/4"/>
    <s v=""/>
    <s v=""/>
    <x v="0"/>
    <m/>
    <m/>
  </r>
  <r>
    <d v="2021-04-27T00:00:00"/>
    <s v="■CELINE ショルダーバッグ M13 レザー セリーヌ 中古■□003810"/>
    <s v="済"/>
    <x v="3"/>
    <n v="5000"/>
    <n v="3"/>
    <n v="3"/>
    <n v="32000"/>
    <m/>
    <m/>
    <m/>
    <m/>
    <m/>
    <m/>
    <m/>
    <n v="35200"/>
    <n v="1050"/>
    <d v="2021-06-23T00:00:00"/>
    <d v="2021-05-01T00:00:00"/>
    <s v="簡単決済"/>
    <s v="久能慎也"/>
    <n v="36250"/>
    <s v="2021/4"/>
    <s v="2021/5"/>
    <n v="4"/>
    <x v="7"/>
    <m/>
    <m/>
  </r>
  <r>
    <d v="2021-04-28T00:00:00"/>
    <s v="■アネスト岩田 エアーブラシ用コンプレッサ『ポニーテール』MX6011 コイルホース ホビー用エアーブラシ/エアータンク 付き 中古■□003752"/>
    <s v="済"/>
    <x v="0"/>
    <n v="6500"/>
    <n v="3"/>
    <n v="2"/>
    <n v="10000"/>
    <m/>
    <m/>
    <m/>
    <m/>
    <m/>
    <m/>
    <m/>
    <n v="11000"/>
    <n v="1500"/>
    <d v="2021-06-23T00:00:00"/>
    <d v="2021-05-06T00:00:00"/>
    <s v="簡単決済"/>
    <s v="宮本岩夫"/>
    <n v="12500"/>
    <s v="2021/4"/>
    <s v="2021/5"/>
    <n v="8"/>
    <x v="6"/>
    <m/>
    <m/>
  </r>
  <r>
    <d v="2021-04-28T00:00:00"/>
    <s v="■現状品　LOUIS　VUITTON　ルイ・ヴィトン　アルマ　M51130　モノグラム　ハンドバッグ　中古■□003811"/>
    <s v="済"/>
    <x v="3"/>
    <n v="3000"/>
    <n v="3"/>
    <n v="2"/>
    <n v="10000"/>
    <m/>
    <m/>
    <m/>
    <m/>
    <m/>
    <m/>
    <m/>
    <n v="14300"/>
    <n v="1300"/>
    <d v="2021-06-23T00:00:00"/>
    <d v="2021-05-02T00:00:00"/>
    <s v="簡単決済"/>
    <s v="岩切大征"/>
    <n v="15600"/>
    <s v="2021/4"/>
    <s v="2021/5"/>
    <n v="4"/>
    <x v="1"/>
    <m/>
    <m/>
  </r>
  <r>
    <d v="2021-04-28T00:00:00"/>
    <s v="■現状品　丸山製作所 エンジン洗浄機 BIGM ビッグエム KSW10-M 中古■□003852"/>
    <s v="済"/>
    <x v="0"/>
    <n v="15000"/>
    <n v="3"/>
    <n v="2"/>
    <n v="25000"/>
    <m/>
    <m/>
    <m/>
    <m/>
    <m/>
    <m/>
    <m/>
    <n v="27500"/>
    <n v="3000"/>
    <d v="2021-06-23T00:00:00"/>
    <d v="2021-05-02T00:00:00"/>
    <s v="簡単決済"/>
    <s v="八木佳奈子"/>
    <n v="30500"/>
    <s v="2021/4"/>
    <s v="2021/5"/>
    <n v="4"/>
    <x v="1"/>
    <m/>
    <m/>
  </r>
  <r>
    <d v="2021-04-28T00:00:00"/>
    <s v="■ジャンク OGK KABUTO ASAGI アサギ サイズ：L(59cm-60cm未満) ブラックメタリック 製造 2015/7/24年　中古■□003828"/>
    <s v="済"/>
    <x v="14"/>
    <n v="2500"/>
    <n v="3"/>
    <n v="2"/>
    <n v="8450"/>
    <m/>
    <m/>
    <m/>
    <m/>
    <m/>
    <m/>
    <m/>
    <n v="9901"/>
    <n v="1500"/>
    <d v="2021-06-23T00:00:00"/>
    <d v="2021-05-17T00:00:00"/>
    <s v="簡単決済"/>
    <s v="富岡大悟"/>
    <n v="11401"/>
    <s v="2021/4"/>
    <s v="2021/5"/>
    <n v="19"/>
    <x v="4"/>
    <m/>
    <m/>
  </r>
  <r>
    <d v="2021-04-29T00:00:00"/>
    <s v="■ジャンク GUCCI ベゼルチェンジ 11/12.2 グッチ 腕時計 ブレスウォッチ レディース■□003840"/>
    <s v="済"/>
    <x v="3"/>
    <n v="2500"/>
    <n v="3"/>
    <n v="3"/>
    <n v="14000"/>
    <m/>
    <m/>
    <m/>
    <m/>
    <m/>
    <m/>
    <m/>
    <n v="15400"/>
    <n v="750"/>
    <d v="2021-06-23T00:00:00"/>
    <d v="2021-05-03T00:00:00"/>
    <s v="簡単決済"/>
    <s v="田中竜也"/>
    <n v="16150"/>
    <s v="2021/4"/>
    <s v="2021/5"/>
    <n v="4"/>
    <x v="4"/>
    <m/>
    <m/>
  </r>
  <r>
    <d v="2021-04-29T00:00:00"/>
    <s v="■PORTER 70th Anniversary マグナムショルダーバッグ GORE LAMINATE ポーター ブラウン 吉田カバン 中古■□003764"/>
    <s v="済"/>
    <x v="3"/>
    <n v="2750"/>
    <n v="3"/>
    <n v="3"/>
    <n v="8000"/>
    <m/>
    <m/>
    <m/>
    <m/>
    <m/>
    <m/>
    <m/>
    <n v="8800"/>
    <n v="1500"/>
    <d v="2021-06-23T00:00:00"/>
    <d v="2021-05-13T00:00:00"/>
    <s v="簡単決済"/>
    <s v="大阪バイイー"/>
    <n v="10300"/>
    <s v="2021/4"/>
    <s v="2021/5"/>
    <n v="14"/>
    <x v="6"/>
    <m/>
    <m/>
  </r>
  <r>
    <d v="2021-04-29T00:00:00"/>
    <s v="■マレイシア産　Moving　Leaf　オオコノハムシ・蝶　標本セット　中古■□003851"/>
    <m/>
    <x v="12"/>
    <m/>
    <n v="3"/>
    <n v="2"/>
    <n v="4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91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29T00:00:00"/>
    <s v="■Noritake ノリタケ Nittoroyal ニット―ロイヤル RC 花柄 大皿 27cm 5枚セット Y620P/9/43 中古■□003736"/>
    <m/>
    <x v="7"/>
    <n v="500"/>
    <n v="3"/>
    <n v="2"/>
    <n v="5000"/>
    <m/>
    <m/>
    <m/>
    <m/>
    <m/>
    <m/>
    <m/>
    <m/>
    <m/>
    <m/>
    <m/>
    <m/>
    <m/>
    <n v="0"/>
    <s v="2021/4"/>
    <s v=""/>
    <s v=""/>
    <x v="0"/>
    <m/>
    <m/>
  </r>
  <r>
    <d v="2021-04-30T00:00:00"/>
    <s v="■MAX　マックス　常圧フィニッシュネイラ　TA-255　エアホース(約5m)付き　中古■□003646"/>
    <m/>
    <x v="0"/>
    <n v="17000"/>
    <n v="3"/>
    <n v="2"/>
    <n v="1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DIESEL　ディーゼル　デニム×レザー　ハンドバッグ　レディース　中古■□003803"/>
    <s v="店売り"/>
    <x v="11"/>
    <m/>
    <n v="3"/>
    <n v="2"/>
    <n v="3500"/>
    <m/>
    <m/>
    <m/>
    <m/>
    <m/>
    <m/>
    <m/>
    <m/>
    <m/>
    <m/>
    <m/>
    <m/>
    <m/>
    <n v="0"/>
    <s v="2021/4"/>
    <s v=""/>
    <s v=""/>
    <x v="0"/>
    <m/>
    <m/>
  </r>
  <r>
    <d v="2021-04-29T00:00:00"/>
    <s v="■AVerMedia 2.1chゲーミングスピーカー バリスタ GS310 アバーメディア Ballista 中古■□003853"/>
    <m/>
    <x v="1"/>
    <n v="2000"/>
    <n v="3"/>
    <n v="3"/>
    <n v="9800"/>
    <m/>
    <m/>
    <m/>
    <m/>
    <m/>
    <m/>
    <m/>
    <m/>
    <m/>
    <m/>
    <m/>
    <m/>
    <m/>
    <n v="0"/>
    <s v="2021/4"/>
    <s v=""/>
    <s v=""/>
    <x v="0"/>
    <m/>
    <m/>
  </r>
  <r>
    <d v="2021-04-29T00:00:00"/>
    <s v="■フランスベッド スリーミーローラーDX サポートベルト付き マッサージ器 中古■□K003877"/>
    <s v="済"/>
    <x v="13"/>
    <n v="3000"/>
    <n v="3"/>
    <n v="3"/>
    <n v="30000"/>
    <m/>
    <m/>
    <m/>
    <m/>
    <m/>
    <m/>
    <m/>
    <n v="33000"/>
    <n v="8415"/>
    <d v="2021-06-23T00:00:00"/>
    <d v="2021-05-05T00:00:00"/>
    <s v="簡単決済"/>
    <s v="竹嶋大典"/>
    <n v="41415"/>
    <s v="2021/4"/>
    <s v="2021/5"/>
    <n v="6"/>
    <x v="3"/>
    <m/>
    <m/>
  </r>
  <r>
    <d v="2021-04-29T00:00:00"/>
    <s v="■未組立 タミヤ 1/35 ソビエト・重戦車 KV-Ⅱ ギガント シリーズNO.47■□003726"/>
    <s v="済"/>
    <x v="2"/>
    <m/>
    <n v="3"/>
    <n v="3"/>
    <n v="3300"/>
    <m/>
    <m/>
    <m/>
    <m/>
    <m/>
    <m/>
    <m/>
    <n v="3850"/>
    <n v="1050"/>
    <d v="2021-06-23T00:00:00"/>
    <d v="2021-05-23T00:00:00"/>
    <s v="簡単決済"/>
    <s v="大阪バイイー "/>
    <n v="4900"/>
    <s v="2021/4"/>
    <s v="2021/5"/>
    <n v="24"/>
    <x v="1"/>
    <m/>
    <m/>
  </r>
  <r>
    <d v="2021-05-01T00:00:00"/>
    <s v="■ジャンク SUZUKID 直流インバータ溶接機 IMAX120 アーク溶接機 スズキッド■□003794"/>
    <s v="済"/>
    <x v="0"/>
    <n v="6000"/>
    <n v="3"/>
    <n v="3"/>
    <n v="25000"/>
    <m/>
    <m/>
    <m/>
    <m/>
    <m/>
    <m/>
    <m/>
    <n v="27500"/>
    <n v="1500"/>
    <d v="2021-07-19T00:00:00"/>
    <d v="2021-06-11T00:00:00"/>
    <s v="簡単決済"/>
    <s v="淺沼英明 "/>
    <n v="29000"/>
    <s v="2021/5"/>
    <s v="2021/6"/>
    <n v="41"/>
    <x v="5"/>
    <m/>
    <m/>
  </r>
  <r>
    <d v="2021-05-01T00:00:00"/>
    <s v="■Bellmex 卓上フライス盤 MICRO MILL ベルメックス 中古■□S003722"/>
    <s v="済"/>
    <x v="0"/>
    <n v="5000"/>
    <n v="3"/>
    <n v="3"/>
    <n v="50000"/>
    <m/>
    <m/>
    <m/>
    <m/>
    <m/>
    <m/>
    <m/>
    <n v="89100"/>
    <n v="3520"/>
    <d v="2021-06-23T00:00:00"/>
    <d v="2021-05-08T00:00:00"/>
    <s v="簡単決済"/>
    <s v="郡昌弘"/>
    <n v="92620"/>
    <s v="2021/5"/>
    <s v="2021/5"/>
    <n v="7"/>
    <x v="7"/>
    <m/>
    <m/>
  </r>
  <r>
    <d v="2021-05-01T00:00:00"/>
    <s v="■マキタ 18V 充電式マルチツール TM50D 本体＋ケースのみ ジャンク■□003782"/>
    <s v="済"/>
    <x v="0"/>
    <n v="4500"/>
    <n v="3"/>
    <n v="3"/>
    <n v="10000"/>
    <m/>
    <m/>
    <m/>
    <m/>
    <m/>
    <m/>
    <m/>
    <n v="11000"/>
    <n v="1300"/>
    <d v="2021-06-23T00:00:00"/>
    <d v="2021-05-05T00:00:00"/>
    <s v="簡単決済"/>
    <s v="照井俊也"/>
    <n v="12300"/>
    <s v="2021/5"/>
    <s v="2021/5"/>
    <n v="4"/>
    <x v="3"/>
    <m/>
    <m/>
  </r>
  <r>
    <d v="2021-05-01T00:00:00"/>
    <s v="■未使用 卓上シチリンコンロ BBQ 七輪 炭火焼■□003770"/>
    <m/>
    <x v="6"/>
    <m/>
    <n v="3"/>
    <n v="3"/>
    <n v="2200"/>
    <m/>
    <m/>
    <m/>
    <m/>
    <m/>
    <m/>
    <m/>
    <m/>
    <m/>
    <m/>
    <m/>
    <m/>
    <m/>
    <n v="0"/>
    <s v="2021/5"/>
    <s v=""/>
    <s v=""/>
    <x v="0"/>
    <m/>
    <m/>
  </r>
  <r>
    <d v="2021-05-01T00:00:00"/>
    <s v="■現状品 レンズ Nikon TC-16A 1.6X AF TELECONVERTER ニコン■□003757"/>
    <s v="済"/>
    <x v="9"/>
    <m/>
    <n v="3"/>
    <n v="3"/>
    <n v="7800"/>
    <m/>
    <m/>
    <m/>
    <m/>
    <m/>
    <m/>
    <m/>
    <n v="8580"/>
    <n v="750"/>
    <d v="2021-08-23T00:00:00"/>
    <d v="2021-07-05T00:00:00"/>
    <s v="簡単決済"/>
    <s v="才所伸章  "/>
    <n v="9330"/>
    <s v="2021/5"/>
    <s v="2021/7"/>
    <n v="65"/>
    <x v="4"/>
    <m/>
    <m/>
  </r>
  <r>
    <d v="2021-05-01T00:00:00"/>
    <s v="■COACH　コーチ　F86050　ソリッドショート　トレンチコート　ブラック　サイズ：M　中古■□003804"/>
    <m/>
    <x v="11"/>
    <n v="3000"/>
    <n v="3"/>
    <n v="2"/>
    <n v="8200"/>
    <m/>
    <m/>
    <m/>
    <m/>
    <m/>
    <m/>
    <m/>
    <m/>
    <m/>
    <m/>
    <m/>
    <m/>
    <m/>
    <n v="0"/>
    <s v="2021/5"/>
    <s v=""/>
    <s v=""/>
    <x v="0"/>
    <m/>
    <m/>
  </r>
  <r>
    <d v="2021-05-01T00:00:00"/>
    <s v="■未使用 Hi KOKI(ハイコーキ) リチウムイオン電池 BSL36A18 マルチボルト DC18V 2.5Ah(×2unit) 45Wh(×2unit)■□003765"/>
    <s v="済"/>
    <x v="0"/>
    <n v="5500"/>
    <n v="3"/>
    <n v="2"/>
    <n v="7800"/>
    <m/>
    <m/>
    <m/>
    <m/>
    <m/>
    <m/>
    <m/>
    <n v="8580"/>
    <n v="750"/>
    <d v="2021-06-23T00:00:00"/>
    <d v="2021-05-11T00:00:00"/>
    <s v="簡単決済"/>
    <s v="川口将之"/>
    <n v="9330"/>
    <s v="2021/5"/>
    <s v="2021/5"/>
    <n v="10"/>
    <x v="2"/>
    <m/>
    <m/>
  </r>
  <r>
    <d v="2021-04-16T00:00:00"/>
    <s v="■CASIO カシオ 電子レジスター SR-S4000 ホワイト CASIO カシオ HHS-19 ハンドスキャナー付き 中古■□003721_x000a_"/>
    <s v="済"/>
    <x v="5"/>
    <n v="8300"/>
    <n v="3"/>
    <n v="2"/>
    <n v="32000"/>
    <m/>
    <m/>
    <m/>
    <m/>
    <m/>
    <m/>
    <m/>
    <m/>
    <n v="1500"/>
    <d v="2021-05-21T00:00:00"/>
    <d v="2021-05-01T00:00:00"/>
    <s v="簡単決済"/>
    <s v="家元るみ"/>
    <n v="1500"/>
    <s v="2021/4"/>
    <s v="2021/5"/>
    <n v="15"/>
    <x v="7"/>
    <m/>
    <m/>
  </r>
  <r>
    <d v="2021-05-02T00:00:00"/>
    <s v="■動作未確認 MAX 高圧ねじ打ち機 高圧接続ターボドライバ HV-R32G2 ジャンク■□003855"/>
    <s v="済"/>
    <x v="0"/>
    <n v="16500"/>
    <n v="3"/>
    <n v="3"/>
    <n v="22000"/>
    <m/>
    <m/>
    <m/>
    <m/>
    <m/>
    <m/>
    <m/>
    <n v="24750"/>
    <n v="1500"/>
    <d v="2021-06-23T00:00:00"/>
    <d v="2021-05-10T00:00:00"/>
    <s v="簡単決済"/>
    <s v="白濱隆久"/>
    <n v="26250"/>
    <s v="2021/5"/>
    <s v="2021/5"/>
    <n v="8"/>
    <x v="4"/>
    <m/>
    <m/>
  </r>
  <r>
    <d v="2021-05-02T00:00:00"/>
    <s v="■Fender Amerian Vintage '62 Jazzmaster フェンダー アメリカンヴィンテージ'62ジャズマスター 中古■□S003729"/>
    <s v="済"/>
    <x v="8"/>
    <n v="88000"/>
    <n v="3"/>
    <n v="3"/>
    <n v="150000"/>
    <m/>
    <m/>
    <m/>
    <m/>
    <m/>
    <m/>
    <m/>
    <n v="168300"/>
    <n v="3410"/>
    <d v="2021-06-23T00:00:00"/>
    <d v="2021-05-25T00:00:00"/>
    <s v="簡単決済"/>
    <s v="細見啓"/>
    <n v="171710"/>
    <s v="2021/5"/>
    <s v="2021/5"/>
    <n v="23"/>
    <x v="2"/>
    <m/>
    <m/>
  </r>
  <r>
    <d v="2021-05-02T00:00:00"/>
    <s v="■マキタ 100V 12型チェーンソー M5012 電気チェーンソー 中古■□003793"/>
    <s v="済"/>
    <x v="0"/>
    <n v="3000"/>
    <n v="3"/>
    <n v="3"/>
    <n v="3600"/>
    <m/>
    <m/>
    <m/>
    <m/>
    <m/>
    <m/>
    <m/>
    <n v="3960"/>
    <n v="1500"/>
    <d v="2021-05-11T00:00:00"/>
    <d v="2021-05-11T00:00:00"/>
    <s v="簡単決済"/>
    <s v="三枝大智"/>
    <n v="5460"/>
    <s v="2021/5"/>
    <s v="2021/5"/>
    <n v="9"/>
    <x v="2"/>
    <m/>
    <m/>
  </r>
  <r>
    <d v="2021-05-03T00:00:00"/>
    <s v="■未使用 makita マキタ バッテリ BL1860B 18V 6.0Ah■□003772"/>
    <m/>
    <x v="0"/>
    <n v="55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03T00:00:00"/>
    <s v="■未使用　Paul　Smith　ポールスミス　PC　WAX　キーケース　ブラック　554839J163■□003899"/>
    <m/>
    <x v="3"/>
    <n v="5000"/>
    <n v="3"/>
    <n v="2"/>
    <n v="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メニルモンタン　PM　M40474　ショルダーバッグ　中古■□003964"/>
    <s v="済"/>
    <x v="3"/>
    <n v="35000"/>
    <n v="3"/>
    <n v="2"/>
    <n v="59800"/>
    <m/>
    <m/>
    <m/>
    <m/>
    <m/>
    <m/>
    <m/>
    <n v="65780"/>
    <n v="1050"/>
    <d v="2021-06-23T00:00:00"/>
    <d v="2021-05-11T00:00:00"/>
    <s v="簡単決済"/>
    <s v="梅木由美"/>
    <n v="66830"/>
    <s v="2021/5"/>
    <s v="2021/5"/>
    <n v="8"/>
    <x v="2"/>
    <m/>
    <m/>
  </r>
  <r>
    <d v="2021-05-03T00:00:00"/>
    <s v="■未使用　プラダ　PRADA　2M0513　二つ折り財布　NERO(ブラック)　レザー×ワニ革　ロゴ■□003981"/>
    <m/>
    <x v="3"/>
    <n v="10000"/>
    <n v="3"/>
    <n v="2"/>
    <n v="39000"/>
    <m/>
    <m/>
    <m/>
    <m/>
    <m/>
    <m/>
    <m/>
    <m/>
    <m/>
    <m/>
    <m/>
    <m/>
    <m/>
    <n v="0"/>
    <s v="2021/5"/>
    <s v=""/>
    <s v=""/>
    <x v="0"/>
    <m/>
    <m/>
  </r>
  <r>
    <d v="2021-05-03T00:00:00"/>
    <s v="■LOUIS　VUITTON　ルイ・ヴィトン　モノグラム　ヴェルニ　モンタナ　ハンドバッグ　M90084　ローズアンディアン　中古■□003959"/>
    <m/>
    <x v="3"/>
    <n v="35000"/>
    <n v="3"/>
    <n v="2"/>
    <n v="73800"/>
    <m/>
    <m/>
    <m/>
    <m/>
    <m/>
    <m/>
    <m/>
    <m/>
    <m/>
    <m/>
    <m/>
    <m/>
    <m/>
    <n v="0"/>
    <s v="2021/5"/>
    <s v=""/>
    <s v=""/>
    <x v="0"/>
    <m/>
    <m/>
  </r>
  <r>
    <d v="2021-05-03T00:00:00"/>
    <s v="■ケーブル欠品 Apple AirPods Pro MWP22J/A エアポッズプロ 中古■□003888"/>
    <s v="済"/>
    <x v="1"/>
    <n v="8000"/>
    <n v="3"/>
    <n v="3"/>
    <n v="17300"/>
    <m/>
    <m/>
    <m/>
    <m/>
    <m/>
    <m/>
    <m/>
    <n v="19030"/>
    <n v="0"/>
    <d v="2021-06-23T00:00:00"/>
    <d v="2021-05-24T00:00:00"/>
    <s v="簡単決済"/>
    <s v="棚橋龍也"/>
    <n v="19030"/>
    <s v="2021/5"/>
    <s v="2021/5"/>
    <n v="21"/>
    <x v="4"/>
    <m/>
    <m/>
  </r>
  <r>
    <d v="2021-05-03T00:00:00"/>
    <s v="■アムウェイ クィーン 4Lシチューパンセット 未使用保管品■□003971"/>
    <s v="済"/>
    <x v="7"/>
    <n v="500"/>
    <n v="3"/>
    <n v="3"/>
    <n v="6000"/>
    <m/>
    <m/>
    <m/>
    <m/>
    <m/>
    <m/>
    <m/>
    <n v="6600"/>
    <n v="1500"/>
    <d v="2021-06-23T00:00:00"/>
    <d v="2021-05-21T00:00:00"/>
    <s v="簡単決済"/>
    <s v="久田由美"/>
    <n v="8100"/>
    <s v="2021/5"/>
    <s v="2021/5"/>
    <n v="18"/>
    <x v="5"/>
    <m/>
    <m/>
  </r>
  <r>
    <d v="2021-05-03T00:00:00"/>
    <s v="■ルイヴィトン×草間彌生 ヴェルニ パピヨン M91425 中古■□003972"/>
    <m/>
    <x v="3"/>
    <n v="45000"/>
    <n v="3"/>
    <n v="3"/>
    <n v="135000"/>
    <m/>
    <m/>
    <m/>
    <m/>
    <m/>
    <m/>
    <m/>
    <m/>
    <m/>
    <m/>
    <m/>
    <m/>
    <m/>
    <n v="0"/>
    <s v="2021/5"/>
    <s v=""/>
    <s v=""/>
    <x v="0"/>
    <m/>
    <m/>
  </r>
  <r>
    <d v="2021-05-04T00:00:00"/>
    <s v="■IRIS OHYAMA アイリスオーヤマ 極細軽量スティッククリーナー KIC-SLDC7 ピンクゴールド 中古■□003933"/>
    <m/>
    <x v="1"/>
    <n v="2770"/>
    <n v="3"/>
    <n v="2"/>
    <n v="7580"/>
    <m/>
    <m/>
    <m/>
    <m/>
    <m/>
    <m/>
    <m/>
    <m/>
    <m/>
    <m/>
    <m/>
    <m/>
    <m/>
    <n v="0"/>
    <s v="2021/5"/>
    <s v=""/>
    <s v=""/>
    <x v="0"/>
    <m/>
    <m/>
  </r>
  <r>
    <d v="2021-05-04T00:00:00"/>
    <s v="■現状品　世界の国の紙幣　コレクション　BANKNOTES　ALL　NATIONS　44枚■□004032"/>
    <m/>
    <x v="12"/>
    <m/>
    <n v="3"/>
    <n v="2"/>
    <n v="8960"/>
    <m/>
    <m/>
    <m/>
    <m/>
    <m/>
    <m/>
    <m/>
    <m/>
    <m/>
    <m/>
    <m/>
    <m/>
    <m/>
    <n v="0"/>
    <s v="2021/5"/>
    <s v=""/>
    <s v=""/>
    <x v="0"/>
    <m/>
    <m/>
  </r>
  <r>
    <d v="2021-05-04T00:00:00"/>
    <s v="■LOUIS　VUITTON　ルイ・ヴィトン　ソミュール　30　斜め掛ショルダーバッグ　モノグラム　ブラウン　M42256　中古■□003974"/>
    <s v="済"/>
    <x v="3"/>
    <n v="20000"/>
    <n v="3"/>
    <n v="2"/>
    <n v="33800"/>
    <m/>
    <m/>
    <m/>
    <m/>
    <m/>
    <m/>
    <m/>
    <n v="37730"/>
    <n v="1300"/>
    <d v="2021-06-23T00:00:00"/>
    <d v="2021-05-17T00:00:00"/>
    <s v="簡単決済"/>
    <s v="青木哲也"/>
    <n v="39030"/>
    <s v="2021/5"/>
    <s v="2021/5"/>
    <n v="13"/>
    <x v="4"/>
    <m/>
    <m/>
  </r>
  <r>
    <d v="2021-05-04T00:00:00"/>
    <s v="■Dartin Bonaparto ダルタン ボナパルト 長袖カットソー メンズ スパンコール 茶系 サイズ：50 中古■□003751"/>
    <m/>
    <x v="1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04T00:00:00"/>
    <s v="■makita　マキタ　4モード　インパクトドライバ　TP131DRFXB　14.4V　3.0Ah　中古■□003710"/>
    <s v="済"/>
    <x v="0"/>
    <n v="6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04T00:00:00"/>
    <s v="■鬼平犯科帳 DVDコレクション ディアゴスティーニ 全81巻 ラック付き 時代劇 全巻 中古■□003930"/>
    <s v="済"/>
    <x v="12"/>
    <m/>
    <n v="3"/>
    <n v="3"/>
    <n v="30000"/>
    <m/>
    <m/>
    <m/>
    <m/>
    <m/>
    <m/>
    <m/>
    <n v="31900"/>
    <n v="2420"/>
    <d v="2021-06-23T00:00:00"/>
    <d v="2021-05-13T00:00:00"/>
    <s v="簡単決済"/>
    <s v="根津勇三"/>
    <n v="34320"/>
    <s v="2021/5"/>
    <s v="2021/5"/>
    <n v="9"/>
    <x v="6"/>
    <m/>
    <m/>
  </r>
  <r>
    <d v="2021-05-04T00:00:00"/>
    <s v="■引取限定 野溝嘉彦 「駒ヶ根の春」 仙丈岳 油絵 ■□003950"/>
    <s v="済"/>
    <x v="12"/>
    <n v="2000"/>
    <n v="3"/>
    <n v="3"/>
    <n v="15000"/>
    <m/>
    <m/>
    <m/>
    <m/>
    <m/>
    <m/>
    <m/>
    <n v="16500"/>
    <n v="1500"/>
    <d v="2021-06-23T00:00:00"/>
    <d v="2021-05-11T00:00:00"/>
    <s v="簡単決済"/>
    <s v="佐藤正巳"/>
    <n v="18000"/>
    <s v="2021/5"/>
    <s v="2021/5"/>
    <n v="7"/>
    <x v="2"/>
    <m/>
    <m/>
  </r>
  <r>
    <d v="2021-05-05T00:00:00"/>
    <s v="■がまかつ がまへら 十九尺 へら竿 ヘラブナ 中古■□003911"/>
    <m/>
    <x v="6"/>
    <n v="3000"/>
    <n v="3"/>
    <n v="3"/>
    <n v="16000"/>
    <m/>
    <m/>
    <m/>
    <m/>
    <m/>
    <m/>
    <m/>
    <m/>
    <m/>
    <m/>
    <m/>
    <m/>
    <m/>
    <n v="0"/>
    <s v="2021/5"/>
    <s v=""/>
    <s v=""/>
    <x v="0"/>
    <m/>
    <m/>
  </r>
  <r>
    <d v="2021-05-06T00:00:00"/>
    <s v="■RYOBI　リョービ　ブレーキ付き　丸ノコ　W-560PS　木工用　超硬丸ノコ　160mm　中古■□003907"/>
    <s v="店売り"/>
    <x v="0"/>
    <n v="1000"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06T00:00:00"/>
    <s v="■MAX　マックス　釘打機　コイルネイラ　CN-450S　エアホース付き　中古■□003842"/>
    <m/>
    <x v="0"/>
    <n v="13000"/>
    <n v="3"/>
    <n v="2"/>
    <n v="15800"/>
    <m/>
    <m/>
    <m/>
    <m/>
    <m/>
    <m/>
    <m/>
    <m/>
    <m/>
    <m/>
    <m/>
    <m/>
    <m/>
    <n v="0"/>
    <s v="2021/5"/>
    <s v=""/>
    <s v=""/>
    <x v="0"/>
    <m/>
    <m/>
  </r>
  <r>
    <d v="2021-05-06T00:00:00"/>
    <s v="■未使用　Apple　Air　Pods　PRO　アップル　エアー　ポッズ　プロ　MWP22J/A　未開封■□004020"/>
    <s v="済"/>
    <x v="9"/>
    <n v="17000"/>
    <n v="3"/>
    <n v="2"/>
    <n v="22800"/>
    <m/>
    <m/>
    <m/>
    <m/>
    <m/>
    <m/>
    <m/>
    <n v="25080"/>
    <n v="0"/>
    <d v="2021-06-23T00:00:00"/>
    <d v="2021-05-29T00:00:00"/>
    <s v="簡単決済"/>
    <s v="中村琢哉"/>
    <n v="25080"/>
    <s v="2021/5"/>
    <s v="2021/5"/>
    <n v="23"/>
    <x v="7"/>
    <m/>
    <m/>
  </r>
  <r>
    <d v="2021-05-07T00:00:00"/>
    <s v="■MAX　マックス　鉄筋結束機　リバータイア　RB-440T-B2C/1440A　MAX　タイワイヤ　TW1060T×2箱付き　中古■□003990"/>
    <m/>
    <x v="0"/>
    <n v="8200"/>
    <n v="3"/>
    <n v="2"/>
    <n v="138000"/>
    <m/>
    <m/>
    <m/>
    <m/>
    <m/>
    <m/>
    <m/>
    <m/>
    <m/>
    <m/>
    <m/>
    <m/>
    <m/>
    <n v="0"/>
    <s v="2021/5"/>
    <s v=""/>
    <s v=""/>
    <x v="0"/>
    <m/>
    <m/>
  </r>
  <r>
    <d v="2021-05-07T00:00:00"/>
    <s v="■HiKOKI　ハイコーキ　コードレス丸のこ　165mm　36V　C3606DA　38V/18V(自動切替バッテリ)×3個、充電器付き　中古■□003994"/>
    <s v="済"/>
    <x v="0"/>
    <n v="15000"/>
    <n v="3"/>
    <n v="2"/>
    <n v="35800"/>
    <m/>
    <m/>
    <m/>
    <m/>
    <m/>
    <m/>
    <m/>
    <n v="40480"/>
    <n v="1500"/>
    <d v="2021-06-23T00:00:00"/>
    <d v="2021-05-13T00:00:00"/>
    <s v="簡単決済"/>
    <s v="矢田敏之"/>
    <n v="41980"/>
    <s v="2021/5"/>
    <s v="2021/5"/>
    <n v="6"/>
    <x v="6"/>
    <m/>
    <m/>
  </r>
  <r>
    <d v="2021-05-07T00:00:00"/>
    <s v="■現状品　Technics　テクニクス　SL-10　レコードプレイヤー　ターンテーブル　さだまさし　『夢の轍』付き　中古■□003879"/>
    <s v="済"/>
    <x v="1"/>
    <n v="300"/>
    <n v="3"/>
    <n v="2"/>
    <n v="25500"/>
    <m/>
    <m/>
    <m/>
    <m/>
    <m/>
    <m/>
    <m/>
    <n v="28600"/>
    <n v="1300"/>
    <d v="2021-06-23T00:00:00"/>
    <d v="2021-05-13T00:00:00"/>
    <s v="簡単決済"/>
    <s v="野津誠治"/>
    <n v="29900"/>
    <s v="2021/5"/>
    <s v="2021/5"/>
    <n v="6"/>
    <x v="6"/>
    <m/>
    <m/>
  </r>
  <r>
    <d v="2021-05-07T00:00:00"/>
    <s v="■未使用 airweave マットレス シングル スマート030 エアウィーヴ 高反発マット■□S003908"/>
    <s v="済"/>
    <x v="7"/>
    <n v="11000"/>
    <n v="3"/>
    <n v="3"/>
    <n v="25000"/>
    <m/>
    <m/>
    <m/>
    <m/>
    <m/>
    <m/>
    <m/>
    <n v="27500"/>
    <n v="3520"/>
    <d v="2021-06-23T00:00:00"/>
    <d v="2021-05-17T00:00:00"/>
    <s v="簡単決済"/>
    <s v="桃谷英児  "/>
    <n v="31020"/>
    <s v="2021/5"/>
    <s v="2021/5"/>
    <n v="10"/>
    <x v="4"/>
    <m/>
    <m/>
  </r>
  <r>
    <d v="2021-05-07T00:00:00"/>
    <s v="■未使用 CYPRIS 二つ折り財布 キプリス  カシューレザー ネイビー　財布■□003961"/>
    <s v="済"/>
    <x v="3"/>
    <n v="2750"/>
    <n v="3"/>
    <n v="3"/>
    <n v="8000"/>
    <m/>
    <m/>
    <m/>
    <m/>
    <m/>
    <m/>
    <m/>
    <n v="8800"/>
    <n v="750"/>
    <d v="2021-06-23T00:00:00"/>
    <d v="2021-05-29T00:00:00"/>
    <s v="簡単決済"/>
    <s v="岡部里那"/>
    <n v="9550"/>
    <s v="2021/5"/>
    <s v="2021/5"/>
    <n v="22"/>
    <x v="7"/>
    <m/>
    <m/>
  </r>
  <r>
    <d v="2021-05-07T00:00:00"/>
    <s v="■テクニクス ステレオプリメインアンプ SU-C03 40W 中古■□003947"/>
    <s v="店売り"/>
    <x v="1"/>
    <n v="15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07T00:00:00"/>
    <s v="■ジャンク FM/AMチューナー テクニクス ST-C01■□004024"/>
    <m/>
    <x v="1"/>
    <n v="150"/>
    <n v="3"/>
    <n v="3"/>
    <n v="2000"/>
    <m/>
    <m/>
    <m/>
    <m/>
    <m/>
    <m/>
    <m/>
    <m/>
    <m/>
    <m/>
    <m/>
    <m/>
    <m/>
    <n v="0"/>
    <s v="2021/5"/>
    <s v=""/>
    <s v=""/>
    <x v="0"/>
    <m/>
    <m/>
  </r>
  <r>
    <d v="2021-05-08T00:00:00"/>
    <s v="■へら竿 まとめ 世紀、別誂 世紀 極細峰、桔梗、奥利根 7本セット オリムピックなど？ ジャンク■□003935"/>
    <s v="済"/>
    <x v="6"/>
    <m/>
    <n v="3"/>
    <n v="3"/>
    <n v="10000"/>
    <m/>
    <m/>
    <m/>
    <m/>
    <m/>
    <m/>
    <m/>
    <n v="11000"/>
    <n v="2000"/>
    <d v="2021-06-23T00:00:00"/>
    <d v="2021-05-13T00:00:00"/>
    <s v="簡単決済"/>
    <s v="ニゾウキ"/>
    <n v="13000"/>
    <s v="2021/5"/>
    <s v="2021/5"/>
    <n v="5"/>
    <x v="6"/>
    <m/>
    <m/>
  </r>
  <r>
    <d v="2021-05-08T00:00:00"/>
    <s v="■観賞用 NIKE 96年製 AIR JORDAN 12 サイズ29cm エアジョーダン12 130690-161 ジャンク■□003901"/>
    <s v="済"/>
    <x v="11"/>
    <n v="1000"/>
    <n v="3"/>
    <n v="3"/>
    <n v="6900"/>
    <m/>
    <m/>
    <m/>
    <m/>
    <m/>
    <m/>
    <m/>
    <n v="12208"/>
    <n v="1300"/>
    <d v="2021-06-23T00:00:00"/>
    <d v="2021-05-13T00:00:00"/>
    <s v="簡単決済"/>
    <s v="伊達優"/>
    <n v="13508"/>
    <s v="2021/5"/>
    <s v="2021/5"/>
    <n v="5"/>
    <x v="6"/>
    <m/>
    <m/>
  </r>
  <r>
    <d v="2021-05-08T00:00:00"/>
    <s v="■未使用 九谷焼 香祥窯 中皿 5枚セット 保管品■□003916"/>
    <m/>
    <x v="7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08T00:00:00"/>
    <s v="■NIKE メンズL 牛革使用 ウインドランナー レザージャケット ナイキ 中古■□003859"/>
    <m/>
    <x v="11"/>
    <n v="7500"/>
    <n v="3"/>
    <n v="3"/>
    <n v="19500"/>
    <n v="19000"/>
    <m/>
    <m/>
    <m/>
    <m/>
    <m/>
    <m/>
    <m/>
    <m/>
    <m/>
    <m/>
    <m/>
    <m/>
    <n v="0"/>
    <s v="2021/5"/>
    <s v=""/>
    <s v=""/>
    <x v="0"/>
    <m/>
    <m/>
  </r>
  <r>
    <d v="2021-05-08T00:00:00"/>
    <s v="■訳あり　自動製氷機　フクシマガリレイ　FIC-A25KT2　キューブアイスできました■□S003878"/>
    <s v="済"/>
    <x v="5"/>
    <m/>
    <n v="3"/>
    <n v="3"/>
    <n v="70000"/>
    <m/>
    <m/>
    <m/>
    <m/>
    <m/>
    <m/>
    <m/>
    <n v="77000"/>
    <n v="4180"/>
    <d v="2021-07-19T00:00:00"/>
    <d v="2021-06-15T00:00:00"/>
    <s v="簡単決済"/>
    <s v="井上真吾 "/>
    <n v="81180"/>
    <s v="2021/5"/>
    <s v="2021/6"/>
    <n v="38"/>
    <x v="2"/>
    <m/>
    <m/>
  </r>
  <r>
    <d v="2021-05-08T00:00:00"/>
    <s v="■SAMSON　サムスン　XP106　ポータブルPA Bluetooth　スピーカー　ワイヤレス　中古■□003872"/>
    <m/>
    <x v="1"/>
    <n v="132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 TERZO テルッツォ EC21：ルーフキャリアフォークダウンタイプ×2本 EC26BL：15mmスルーアクスルアダプター×2個 中古■□003992"/>
    <s v="取り下げ"/>
    <x v="6"/>
    <n v="3300"/>
    <n v="3"/>
    <n v="2"/>
    <n v="14800"/>
    <m/>
    <m/>
    <m/>
    <m/>
    <m/>
    <m/>
    <m/>
    <m/>
    <m/>
    <m/>
    <m/>
    <m/>
    <m/>
    <n v="0"/>
    <s v="2021/5"/>
    <s v=""/>
    <s v=""/>
    <x v="0"/>
    <m/>
    <m/>
  </r>
  <r>
    <d v="2021-05-09T00:00:00"/>
    <s v="■現状品　TOSHIBA　東芝扇風機　4枚羽　H-30D35　羽根径：30cm　昭和53年　ホームスタンド扇　中古■□003996"/>
    <m/>
    <x v="1"/>
    <m/>
    <n v="3"/>
    <n v="2"/>
    <n v="68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　レザー　トートバッグ　ハンドバッグ　ブラウン　中古■□003903"/>
    <m/>
    <x v="3"/>
    <n v="33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　ヘルツ　クロスステッチ　ショルダーバッグ　CP-33　キャメル　男女兼用　中古■□003982"/>
    <m/>
    <x v="3"/>
    <n v="4400"/>
    <n v="3"/>
    <n v="2"/>
    <n v="15400"/>
    <m/>
    <m/>
    <m/>
    <m/>
    <m/>
    <m/>
    <m/>
    <m/>
    <m/>
    <m/>
    <m/>
    <m/>
    <m/>
    <n v="0"/>
    <s v="2021/5"/>
    <s v=""/>
    <s v=""/>
    <x v="0"/>
    <m/>
    <m/>
  </r>
  <r>
    <d v="2021-05-09T00:00:00"/>
    <s v="■ジャンク 製造2004年 Arai 中野真矢 RX-7RR4 NAKANO サイズXL 61-62 ヘルメット■□004027"/>
    <s v="済"/>
    <x v="14"/>
    <n v="16500"/>
    <n v="3"/>
    <n v="3"/>
    <n v="45000"/>
    <m/>
    <m/>
    <m/>
    <m/>
    <m/>
    <m/>
    <m/>
    <n v="76876"/>
    <n v="1300"/>
    <d v="2021-06-23T00:00:00"/>
    <d v="2021-05-13T00:00:00"/>
    <s v="簡単決済"/>
    <s v="ラヒランチャイワット"/>
    <n v="78176"/>
    <s v="2021/5"/>
    <s v="2021/5"/>
    <n v="4"/>
    <x v="6"/>
    <m/>
    <m/>
  </r>
  <r>
    <d v="2021-05-09T00:00:00"/>
    <s v="■現状品 工具まとめ ハンドツール レンチ、ドライバーなど■□003936"/>
    <m/>
    <x v="0"/>
    <n v="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09T00:00:00"/>
    <s v="■土屋鞄製造所 トーンオイルヌメ ジップトップショルダー こげ茶 中古■□003884"/>
    <s v="店売り"/>
    <x v="11"/>
    <n v="3300"/>
    <n v="3"/>
    <n v="3"/>
    <n v="8900"/>
    <m/>
    <m/>
    <m/>
    <m/>
    <m/>
    <m/>
    <m/>
    <m/>
    <m/>
    <m/>
    <m/>
    <m/>
    <m/>
    <n v="0"/>
    <s v="2021/5"/>
    <s v=""/>
    <s v=""/>
    <x v="0"/>
    <m/>
    <m/>
  </r>
  <r>
    <d v="2021-05-09T00:00:00"/>
    <s v="■HERZ ショルダーバッグ キャメル レザー ヘルツ 中古■□003896"/>
    <s v="済"/>
    <x v="11"/>
    <n v="3300"/>
    <n v="3"/>
    <n v="3"/>
    <n v="9000"/>
    <m/>
    <m/>
    <m/>
    <m/>
    <m/>
    <m/>
    <m/>
    <n v="10450"/>
    <n v="1300"/>
    <d v="2021-06-23T00:00:00"/>
    <d v="2021-05-13T00:00:00"/>
    <s v="簡単決済"/>
    <s v="春日部雅章"/>
    <n v="11750"/>
    <s v="2021/5"/>
    <s v="2021/5"/>
    <n v="4"/>
    <x v="6"/>
    <m/>
    <m/>
  </r>
  <r>
    <d v="2021-05-10T00:00:00"/>
    <s v="■現状品 OLYMPUS オリンパス ミラーレス一眼 デジタルカメラ　PEN E-PL9 ダブルズームレンズ 中古■□003891"/>
    <s v="店売り　"/>
    <x v="9"/>
    <n v="17000"/>
    <n v="3"/>
    <n v="2"/>
    <n v="34800"/>
    <m/>
    <m/>
    <m/>
    <m/>
    <m/>
    <m/>
    <m/>
    <m/>
    <m/>
    <m/>
    <m/>
    <m/>
    <m/>
    <n v="0"/>
    <s v="2021/5"/>
    <s v=""/>
    <s v=""/>
    <x v="0"/>
    <m/>
    <m/>
  </r>
  <r>
    <d v="2021-05-10T00:00:00"/>
    <s v="■CASIO　カシオ　G-SHOCK　ジーショック　5513　GST-B100　タフソーラー　Bluetooth　搭載　中古■□003893"/>
    <s v="店売り"/>
    <x v="9"/>
    <n v="10000"/>
    <n v="3"/>
    <n v="2"/>
    <n v="21800"/>
    <m/>
    <m/>
    <m/>
    <m/>
    <m/>
    <m/>
    <m/>
    <m/>
    <m/>
    <m/>
    <m/>
    <m/>
    <m/>
    <n v="0"/>
    <s v="2021/5"/>
    <s v=""/>
    <s v=""/>
    <x v="0"/>
    <m/>
    <m/>
  </r>
  <r>
    <d v="2021-05-10T00:00:00"/>
    <s v="■IL　BISONTE　イル・ビゾンテ　折り財布　牛革　ブラック　54923-0-5840　中古■□003967"/>
    <s v="店売り"/>
    <x v="3"/>
    <n v="50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10T00:00:00"/>
    <s v="■カセットデッキ テクニクス RS-M13 再生確認のみ 現状品■□003948"/>
    <s v="済"/>
    <x v="1"/>
    <n v="0"/>
    <n v="3"/>
    <n v="3"/>
    <n v="2000"/>
    <m/>
    <m/>
    <m/>
    <m/>
    <m/>
    <m/>
    <m/>
    <n v="2200"/>
    <n v="1500"/>
    <d v="2021-07-19T00:00:00"/>
    <d v="2021-06-02T00:00:00"/>
    <s v="簡単決済"/>
    <s v="永誼貿易株式会社 "/>
    <n v="3700"/>
    <s v="2021/5"/>
    <s v="2021/6"/>
    <n v="23"/>
    <x v="3"/>
    <m/>
    <m/>
  </r>
  <r>
    <d v="2021-05-10T00:00:00"/>
    <s v="■テクニクス 2ウェイスピーカー SB-3 中古■□003934"/>
    <s v="済　"/>
    <x v="1"/>
    <n v="200"/>
    <n v="3"/>
    <n v="3"/>
    <n v="5000"/>
    <m/>
    <m/>
    <m/>
    <m/>
    <m/>
    <m/>
    <m/>
    <n v="5500"/>
    <n v="2000"/>
    <d v="2021-07-19T00:00:00"/>
    <d v="2021-06-05T00:00:00"/>
    <s v="簡単決済"/>
    <s v="藤田晃司  "/>
    <n v="7500"/>
    <s v="2021/5"/>
    <s v="2021/6"/>
    <n v="26"/>
    <x v="7"/>
    <m/>
    <m/>
  </r>
  <r>
    <d v="2021-05-10T00:00:00"/>
    <s v="■エレアコ MITCHELL MJ-150/BK ミッチェル 中古■□S003943_x000a_"/>
    <m/>
    <x v="8"/>
    <n v="3300"/>
    <n v="3"/>
    <n v="3"/>
    <n v="10000"/>
    <m/>
    <m/>
    <m/>
    <m/>
    <m/>
    <m/>
    <m/>
    <m/>
    <m/>
    <m/>
    <m/>
    <m/>
    <m/>
    <n v="0"/>
    <s v="2021/5"/>
    <s v=""/>
    <s v=""/>
    <x v="0"/>
    <m/>
    <m/>
  </r>
  <r>
    <d v="2021-05-10T00:00:00"/>
    <s v="■バンダイ LITTLE JAMMER PRO. tuned by KENWOOD ボーカル リトル ジャマー プロ 照明 カートリッジ3本中古■□004208"/>
    <s v="済"/>
    <x v="2"/>
    <n v="20000"/>
    <n v="3"/>
    <n v="3"/>
    <n v="70000"/>
    <m/>
    <m/>
    <m/>
    <m/>
    <m/>
    <m/>
    <m/>
    <n v="82500"/>
    <n v="3410"/>
    <d v="2021-06-23T00:00:00"/>
    <d v="2021-05-14T00:00:00"/>
    <s v="簡単決済"/>
    <s v="松田エリオ 竜弥"/>
    <n v="85910"/>
    <s v="2021/5"/>
    <s v="2021/5"/>
    <n v="4"/>
    <x v="5"/>
    <m/>
    <m/>
  </r>
  <r>
    <d v="2021-05-11T00:00:00"/>
    <s v="■未使用 VIXEN ビクセン 天体望遠鏡 ミニポルタ A70Lf■□S004005"/>
    <s v="済"/>
    <x v="9"/>
    <n v="8000"/>
    <n v="3"/>
    <n v="3"/>
    <n v="20000"/>
    <m/>
    <m/>
    <m/>
    <m/>
    <m/>
    <m/>
    <m/>
    <n v="22000"/>
    <n v="4345"/>
    <d v="2021-07-19T00:00:00"/>
    <d v="2021-06-04T00:00:00"/>
    <s v="簡単決済"/>
    <s v="松田清"/>
    <n v="26345"/>
    <s v="2021/5"/>
    <s v="2021/6"/>
    <n v="24"/>
    <x v="5"/>
    <m/>
    <m/>
  </r>
  <r>
    <d v="2021-05-11T00:00:00"/>
    <s v="■引取限定　現状品　メイワ　明和製作所　プレートコンパクター　KP50　中古■□004009_x000a_"/>
    <s v="店売り"/>
    <x v="0"/>
    <n v="20000"/>
    <n v="3"/>
    <n v="2"/>
    <n v="35800"/>
    <m/>
    <m/>
    <m/>
    <m/>
    <m/>
    <m/>
    <m/>
    <m/>
    <m/>
    <m/>
    <m/>
    <m/>
    <m/>
    <n v="0"/>
    <s v="2021/5"/>
    <s v=""/>
    <s v=""/>
    <x v="0"/>
    <m/>
    <m/>
  </r>
  <r>
    <d v="2021-05-11T00:00:00"/>
    <s v="■PlayStation5 ディスクドライブ搭載モデル CFI-1000A01 SONY PS5 中古■□003886"/>
    <s v="済"/>
    <x v="2"/>
    <n v="45000"/>
    <n v="3"/>
    <n v="3"/>
    <n v="60000"/>
    <m/>
    <m/>
    <m/>
    <m/>
    <m/>
    <m/>
    <m/>
    <n v="72600"/>
    <n v="1500"/>
    <d v="2021-06-23T00:00:00"/>
    <d v="2021-05-17T00:00:00"/>
    <s v="簡単決済"/>
    <s v="フィランライアン"/>
    <n v="74100"/>
    <s v="2021/5"/>
    <s v="2021/5"/>
    <n v="6"/>
    <x v="4"/>
    <m/>
    <m/>
  </r>
  <r>
    <d v="2021-05-11T00:00:00"/>
    <s v="■未使用 A BATHING APE×nakata.net 中田英寿 サッカーボール■□003951"/>
    <m/>
    <x v="6"/>
    <n v="13000"/>
    <n v="3"/>
    <n v="3"/>
    <n v="20000"/>
    <m/>
    <m/>
    <m/>
    <m/>
    <m/>
    <m/>
    <m/>
    <m/>
    <m/>
    <m/>
    <m/>
    <m/>
    <m/>
    <n v="0"/>
    <s v="2021/5"/>
    <s v=""/>
    <s v=""/>
    <x v="0"/>
    <m/>
    <m/>
  </r>
  <r>
    <d v="2021-05-11T00:00:00"/>
    <s v="■富士ソフト HKTFS040W / +F FS040W専用ホームキット 未使用に近い■□004022"/>
    <s v="済"/>
    <x v="1"/>
    <n v="2000"/>
    <n v="3"/>
    <n v="3"/>
    <n v="5000"/>
    <m/>
    <m/>
    <m/>
    <m/>
    <m/>
    <m/>
    <m/>
    <n v="6325"/>
    <n v="0"/>
    <d v="2021-06-23T00:00:00"/>
    <d v="2021-05-17T00:00:00"/>
    <s v="簡単決済"/>
    <s v="伊藤哲玄"/>
    <n v="6325"/>
    <s v="2021/5"/>
    <s v="2021/5"/>
    <n v="6"/>
    <x v="4"/>
    <m/>
    <m/>
  </r>
  <r>
    <d v="2021-05-11T00:00:00"/>
    <s v="■SIS 充電式電動エアコンプレッサー Air Raiser エアレイザー KB-8003B 美品■□003955"/>
    <m/>
    <x v="0"/>
    <m/>
    <n v="3"/>
    <n v="3"/>
    <n v="3200"/>
    <m/>
    <m/>
    <m/>
    <m/>
    <m/>
    <m/>
    <m/>
    <m/>
    <m/>
    <m/>
    <m/>
    <m/>
    <m/>
    <n v="0"/>
    <s v="2021/5"/>
    <s v=""/>
    <s v=""/>
    <x v="0"/>
    <m/>
    <m/>
  </r>
  <r>
    <d v="2021-05-12T00:00:00"/>
    <s v="■セミアコ ヤマハ 型番不明 Super Axe SA? 赤系 ハードケース 中古■□S004034"/>
    <m/>
    <x v="8"/>
    <n v="2750"/>
    <n v="3"/>
    <n v="3"/>
    <n v="40000"/>
    <m/>
    <m/>
    <m/>
    <m/>
    <m/>
    <m/>
    <m/>
    <m/>
    <m/>
    <m/>
    <m/>
    <m/>
    <m/>
    <n v="0"/>
    <s v="2021/5"/>
    <s v=""/>
    <s v=""/>
    <x v="0"/>
    <m/>
    <m/>
  </r>
  <r>
    <d v="2021-05-12T00:00:00"/>
    <s v="■ディレイ＆ルーパー FLASHBACK X4 tc electronic DELAY＆LOOPER 中古■□003963"/>
    <m/>
    <x v="8"/>
    <n v="1000"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12T00:00:00"/>
    <s v="■POC スポーツサングラス 交換レンズ4枚 130-0-125 ブルーXホワイト 中古■□003900"/>
    <m/>
    <x v="6"/>
    <n v="2200"/>
    <n v="3"/>
    <n v="3"/>
    <n v="9800"/>
    <m/>
    <m/>
    <m/>
    <m/>
    <m/>
    <m/>
    <m/>
    <m/>
    <m/>
    <m/>
    <m/>
    <m/>
    <m/>
    <n v="0"/>
    <s v="2021/5"/>
    <s v=""/>
    <s v=""/>
    <x v="0"/>
    <m/>
    <m/>
  </r>
  <r>
    <d v="2021-05-12T00:00:00"/>
    <s v="■CROCODILE 　リュックサック　アイリスブルー　クロコダイル　レディース　牛革■□003881"/>
    <m/>
    <x v="11"/>
    <n v="11000"/>
    <n v="3"/>
    <n v="3"/>
    <n v="19000"/>
    <m/>
    <m/>
    <m/>
    <m/>
    <m/>
    <m/>
    <m/>
    <m/>
    <m/>
    <m/>
    <m/>
    <m/>
    <m/>
    <n v="0"/>
    <s v="2021/5"/>
    <s v=""/>
    <s v=""/>
    <x v="0"/>
    <m/>
    <m/>
  </r>
  <r>
    <d v="2021-05-12T00:00:00"/>
    <s v="■makeblock 次世代プログラミング教育ロボット codey rocky コーディーロッキー 中古■□003975"/>
    <m/>
    <x v="2"/>
    <n v="4500"/>
    <n v="3"/>
    <n v="3"/>
    <n v="8300"/>
    <m/>
    <m/>
    <m/>
    <m/>
    <m/>
    <m/>
    <m/>
    <m/>
    <m/>
    <m/>
    <m/>
    <m/>
    <m/>
    <n v="0"/>
    <s v="2021/5"/>
    <s v=""/>
    <s v=""/>
    <x v="0"/>
    <m/>
    <m/>
  </r>
  <r>
    <d v="2021-05-12T00:00:00"/>
    <s v="■Nikon 双眼鏡 7×50 7.3° トロピカルIF・HP・防水型 L字スケール入り ポロプリズム ニコン 中古■□003675"/>
    <s v="済"/>
    <x v="9"/>
    <n v="8800"/>
    <n v="3"/>
    <n v="3"/>
    <n v="20500"/>
    <m/>
    <m/>
    <m/>
    <m/>
    <m/>
    <m/>
    <m/>
    <n v="22550"/>
    <n v="1050"/>
    <d v="2021-07-19T00:00:00"/>
    <d v="2021-06-01T00:00:00"/>
    <s v="簡単決済"/>
    <s v="児玉哲次"/>
    <n v="23600"/>
    <s v="2021/5"/>
    <s v="2021/6"/>
    <n v="20"/>
    <x v="2"/>
    <m/>
    <m/>
  </r>
  <r>
    <d v="2021-05-13T00:00:00"/>
    <s v="■LOUIS　VUITTON　ルイ・ヴィトン　モノグラム　キーポル55　M41424　ボストンバッグ　中古■□003978"/>
    <s v="済"/>
    <x v="3"/>
    <n v="8500"/>
    <n v="3"/>
    <n v="2"/>
    <n v="35800"/>
    <m/>
    <m/>
    <m/>
    <m/>
    <m/>
    <m/>
    <m/>
    <n v="40480"/>
    <n v="1500"/>
    <d v="2021-06-23T00:00:00"/>
    <d v="2021-05-20T00:00:00"/>
    <s v="簡単決済"/>
    <s v="薛梅芳"/>
    <n v="41980"/>
    <s v="2021/5"/>
    <s v="2021/5"/>
    <n v="7"/>
    <x v="6"/>
    <m/>
    <m/>
  </r>
  <r>
    <d v="2021-05-13T00:00:00"/>
    <s v="■LOUIS　VUITTON　ルイ・ヴィトン　モノグラム　ポルトモネ　ビエトレゾール　二つ折り財布　M61730　L型ファスナー　中古■□003966"/>
    <s v="済"/>
    <x v="3"/>
    <n v="500"/>
    <n v="3"/>
    <n v="2"/>
    <n v="6800"/>
    <m/>
    <m/>
    <m/>
    <m/>
    <m/>
    <m/>
    <m/>
    <n v="7480"/>
    <n v="750"/>
    <d v="2021-07-19T00:00:00"/>
    <d v="2021-06-04T00:00:00"/>
    <s v="簡単決済"/>
    <s v="谷口マナッチャヤー"/>
    <n v="8230"/>
    <s v="2021/5"/>
    <s v="2021/6"/>
    <n v="22"/>
    <x v="5"/>
    <m/>
    <m/>
  </r>
  <r>
    <d v="2021-05-13T00:00:00"/>
    <s v="■LOUIS　VUITTON　ルイ・ヴィトン　モノグラム　ポルトカルトクレディ　二つ折り長財布　M60825　中古■□003980"/>
    <s v="済"/>
    <x v="3"/>
    <n v="500"/>
    <n v="3"/>
    <n v="2"/>
    <n v="4000"/>
    <m/>
    <m/>
    <m/>
    <m/>
    <m/>
    <m/>
    <m/>
    <n v="4400"/>
    <n v="750"/>
    <d v="2021-06-23T00:00:00"/>
    <d v="2021-05-24T00:00:00"/>
    <s v="簡単決済"/>
    <s v="服部つぎ代"/>
    <n v="5150"/>
    <s v="2021/5"/>
    <s v="2021/5"/>
    <n v="11"/>
    <x v="4"/>
    <m/>
    <m/>
  </r>
  <r>
    <d v="2021-05-14T00:00:00"/>
    <s v="■APPLE iPad Air 第4世代 MYG02J/A Wi-Fiモデル 256GB グリーン A2316 マジックキーボード タッチペン 付き 中古■□003922"/>
    <m/>
    <x v="9"/>
    <n v="77000"/>
    <n v="3"/>
    <n v="2"/>
    <n v="109000"/>
    <m/>
    <m/>
    <m/>
    <m/>
    <m/>
    <m/>
    <m/>
    <m/>
    <m/>
    <m/>
    <m/>
    <m/>
    <m/>
    <n v="0"/>
    <s v="2021/5"/>
    <s v=""/>
    <s v=""/>
    <x v="0"/>
    <m/>
    <m/>
  </r>
  <r>
    <d v="2021-05-14T00:00:00"/>
    <s v="■桜の通り抜け　造幣局　昭和58年　昭和59年　昭和60年×2枚　記念銅メダル　4枚セット■□00004013"/>
    <m/>
    <x v="12"/>
    <m/>
    <n v="3"/>
    <n v="2"/>
    <n v="3500"/>
    <m/>
    <m/>
    <m/>
    <m/>
    <m/>
    <m/>
    <m/>
    <m/>
    <m/>
    <m/>
    <m/>
    <m/>
    <m/>
    <n v="0"/>
    <s v="2021/5"/>
    <s v=""/>
    <s v=""/>
    <x v="0"/>
    <m/>
    <m/>
  </r>
  <r>
    <d v="2021-05-14T00:00:00"/>
    <s v="■LOUIS VUITTON エトール・モノグラムソーラー ストール MP2329 チェーンモチーフ 2019春夏 ルイヴィトン 中古■□003904"/>
    <m/>
    <x v="3"/>
    <n v="4500"/>
    <n v="3"/>
    <n v="3"/>
    <n v="24000"/>
    <m/>
    <m/>
    <m/>
    <m/>
    <m/>
    <m/>
    <m/>
    <m/>
    <m/>
    <m/>
    <m/>
    <m/>
    <m/>
    <n v="0"/>
    <s v="2021/5"/>
    <s v=""/>
    <s v=""/>
    <x v="0"/>
    <m/>
    <m/>
  </r>
  <r>
    <d v="2021-05-14T00:00:00"/>
    <s v="■ミネルヴァ アルトサックス 0510 島村楽器 MAS-1L 中古■□003946"/>
    <s v="済"/>
    <x v="8"/>
    <n v="0"/>
    <n v="3"/>
    <n v="3"/>
    <n v="12000"/>
    <m/>
    <m/>
    <m/>
    <m/>
    <m/>
    <m/>
    <m/>
    <n v="13200"/>
    <n v="1500"/>
    <d v="2021-06-23T00:00:00"/>
    <d v="2021-05-20T00:00:00"/>
    <s v="簡単決済"/>
    <s v="田中良幸"/>
    <n v="14700"/>
    <s v="2021/5"/>
    <s v="2021/5"/>
    <n v="6"/>
    <x v="6"/>
    <m/>
    <m/>
  </r>
  <r>
    <d v="2021-05-14T00:00:00"/>
    <s v="■未使用保管品 Nintendo Switch ニンテンドースイッチ HAD-S-KABAA ネオンブルー/ネオンレッド■□003932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未使用 Nintendo Switch ニンテンドースイッチ HAD-S-KABAA ネオンブルー/ネオンレッド 保管品■□004018"/>
    <m/>
    <x v="2"/>
    <n v="29500"/>
    <n v="3"/>
    <n v="3"/>
    <n v="34545"/>
    <m/>
    <m/>
    <m/>
    <m/>
    <m/>
    <m/>
    <m/>
    <m/>
    <m/>
    <m/>
    <m/>
    <m/>
    <m/>
    <n v="0"/>
    <s v="2021/5"/>
    <s v=""/>
    <s v=""/>
    <x v="0"/>
    <m/>
    <m/>
  </r>
  <r>
    <d v="2021-05-14T00:00:00"/>
    <s v="■Nintendo Switch Lite ニンテンドースイッチライト HDH-S-BAZAA ターコイズ 中古美品■□003949"/>
    <m/>
    <x v="2"/>
    <n v="14000"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15T00:00:00"/>
    <s v="■HERZ　ヘルツ　ソフトダレスバッグ　キャメル　3WAY　リュック　ショルダー　ビジネスバッグ　訳あり(名前の刻印あり)　中古■□003892"/>
    <s v="済"/>
    <x v="3"/>
    <n v="4400"/>
    <n v="3"/>
    <n v="2"/>
    <n v="13000"/>
    <m/>
    <m/>
    <m/>
    <m/>
    <m/>
    <m/>
    <m/>
    <n v="14300"/>
    <n v="1300"/>
    <d v="2021-08-23T00:00:00"/>
    <d v="2021-07-03T00:00:00"/>
    <s v="簡単決済"/>
    <s v="中野泰椰"/>
    <n v="15600"/>
    <s v="2021/5"/>
    <s v="2021/7"/>
    <n v="49"/>
    <x v="7"/>
    <m/>
    <m/>
  </r>
  <r>
    <d v="2021-05-15T00:00:00"/>
    <s v="■引取限定　シバウラ　FM930　ホバーモア　ロータリー式　芝刈り機　中古■□003995"/>
    <s v="済"/>
    <x v="0"/>
    <n v="10000"/>
    <n v="3"/>
    <n v="2"/>
    <n v="19800"/>
    <m/>
    <m/>
    <m/>
    <m/>
    <m/>
    <m/>
    <m/>
    <n v="21780"/>
    <n v="0"/>
    <d v="2021-06-23T00:00:00"/>
    <d v="2021-05-27T00:00:00"/>
    <s v="簡単決済"/>
    <s v="やまなしベジフル（コバユウキ）  "/>
    <n v="21780"/>
    <s v="2021/5"/>
    <s v="2021/5"/>
    <n v="12"/>
    <x v="6"/>
    <m/>
    <m/>
  </r>
  <r>
    <s v="保留"/>
    <s v="■ROLEX ロレックス PRECISION プレシジョン 6082 手巻き 訳あり リダンダイヤル ベルト：GUESS 中古■□003976"/>
    <m/>
    <x v="3"/>
    <n v="100000"/>
    <n v="3"/>
    <n v="2"/>
    <n v="148000"/>
    <m/>
    <m/>
    <m/>
    <m/>
    <m/>
    <m/>
    <m/>
    <m/>
    <m/>
    <m/>
    <m/>
    <m/>
    <m/>
    <n v="0"/>
    <s v=""/>
    <s v=""/>
    <s v=""/>
    <x v="0"/>
    <m/>
    <m/>
  </r>
  <r>
    <d v="2021-05-15T00:00:00"/>
    <s v="■UCHIDA　ウチダ　トレーニングバット　トリプルスリー　85G　重量タイプ　シルバー■□003928"/>
    <s v="済"/>
    <x v="6"/>
    <n v="700"/>
    <n v="3"/>
    <n v="3"/>
    <n v="6800"/>
    <m/>
    <m/>
    <m/>
    <m/>
    <m/>
    <m/>
    <m/>
    <n v="7480"/>
    <n v="1500"/>
    <d v="2021-06-23T00:00:00"/>
    <d v="2021-05-20T00:00:00"/>
    <s v="簡単決済"/>
    <s v="野村和生"/>
    <n v="8980"/>
    <s v="2021/5"/>
    <s v="2021/5"/>
    <n v="5"/>
    <x v="6"/>
    <m/>
    <m/>
  </r>
  <r>
    <d v="2021-05-15T00:00:00"/>
    <s v="■未使用未開封　Supreme　Swarovski　S　Logo　パーカー　Sサイズ　メンズ　ブラック　シュプリーム■□003890"/>
    <m/>
    <x v="3"/>
    <n v="28000"/>
    <n v="3"/>
    <n v="3"/>
    <n v="30000"/>
    <m/>
    <m/>
    <m/>
    <m/>
    <m/>
    <m/>
    <m/>
    <m/>
    <m/>
    <m/>
    <m/>
    <m/>
    <m/>
    <n v="0"/>
    <s v="2021/5"/>
    <s v=""/>
    <s v=""/>
    <x v="0"/>
    <m/>
    <m/>
  </r>
  <r>
    <d v="2021-05-15T00:00:00"/>
    <s v="■デジタルサウンドプロセッサー ヤマハ SPX50D マルチエフェクター 本体のみ 1Uラック付き中古■□003940"/>
    <s v="済"/>
    <x v="8"/>
    <n v="550"/>
    <n v="3"/>
    <n v="3"/>
    <n v="5000"/>
    <m/>
    <m/>
    <m/>
    <m/>
    <m/>
    <m/>
    <m/>
    <n v="5500"/>
    <n v="1500"/>
    <d v="2021-07-19T00:00:00"/>
    <d v="2021-06-02T00:00:00"/>
    <s v="簡単決済"/>
    <s v="ヤマサキシゲル "/>
    <n v="7000"/>
    <s v="2021/5"/>
    <s v="2021/6"/>
    <n v="18"/>
    <x v="3"/>
    <m/>
    <m/>
  </r>
  <r>
    <d v="2021-05-15T00:00:00"/>
    <s v="■Terzo テルッツォ 15mm スルーアクスルアダプター EC26BL 中古■□003938"/>
    <s v="済"/>
    <x v="6"/>
    <m/>
    <n v="3"/>
    <n v="3"/>
    <n v="3500"/>
    <m/>
    <m/>
    <m/>
    <m/>
    <m/>
    <m/>
    <m/>
    <n v="3850"/>
    <n v="750"/>
    <d v="2021-06-23T00:00:00"/>
    <d v="2021-05-17T00:00:00"/>
    <s v="簡単決済"/>
    <s v="水澤一成   "/>
    <n v="4600"/>
    <s v="2021/5"/>
    <s v="2021/5"/>
    <n v="2"/>
    <x v="4"/>
    <m/>
    <m/>
  </r>
  <r>
    <d v="2021-05-16T00:00:00"/>
    <s v="■Apple Watch Series 2 USB電源アダプタ欠品 スペースグレイ 42mmケース A1758 アップルウォッチ シリーズ2 中古■□003957"/>
    <s v="店売り"/>
    <x v="1"/>
    <n v="3500"/>
    <n v="3"/>
    <n v="3"/>
    <n v="5800"/>
    <m/>
    <m/>
    <m/>
    <m/>
    <m/>
    <m/>
    <m/>
    <m/>
    <m/>
    <m/>
    <m/>
    <m/>
    <m/>
    <n v="0"/>
    <s v="2021/5"/>
    <s v=""/>
    <s v=""/>
    <x v="0"/>
    <m/>
    <m/>
  </r>
  <r>
    <d v="2021-05-16T00:00:00"/>
    <s v="■ドスパラ GALLERIA GR2060RGF-T 15.6インチ/Ryzen 7 4800H/Win10/16GB/SSD 512GB/ ガリレア 中古■□003997"/>
    <s v="済"/>
    <x v="1"/>
    <n v="75000"/>
    <n v="3"/>
    <n v="3"/>
    <n v="108000"/>
    <m/>
    <m/>
    <m/>
    <m/>
    <m/>
    <m/>
    <m/>
    <n v="118800"/>
    <n v="1500"/>
    <d v="2021-06-23T00:00:00"/>
    <d v="2021-05-20T00:00:00"/>
    <s v="簡単決済"/>
    <s v="清水国広"/>
    <n v="120300"/>
    <s v="2021/5"/>
    <s v="2021/5"/>
    <n v="4"/>
    <x v="6"/>
    <m/>
    <m/>
  </r>
  <r>
    <d v="2021-05-17T00:00:00"/>
    <s v="■マキタ 18V 充電式インパクトドライバ TD149DRFXB / 充電器 / バッテリー2個 中古■□003941"/>
    <m/>
    <x v="0"/>
    <n v="11000"/>
    <n v="3"/>
    <n v="3"/>
    <n v="2420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開封 Microsoft Surface Laptop 4 プラチナメタル 5UI00020 /15インチ/AMD Ryzen 7/SSD256GB/メモリ8GB■□004006"/>
    <s v="済"/>
    <x v="1"/>
    <m/>
    <n v="3"/>
    <n v="3"/>
    <n v="120000"/>
    <m/>
    <m/>
    <m/>
    <m/>
    <m/>
    <m/>
    <m/>
    <n v="137500"/>
    <n v="1300"/>
    <d v="2021-06-23T00:00:00"/>
    <d v="2021-05-23T00:00:00"/>
    <s v="簡単決済"/>
    <s v="花井哲哉  "/>
    <n v="138800"/>
    <s v="2021/5"/>
    <s v="2021/5"/>
    <n v="6"/>
    <x v="1"/>
    <m/>
    <m/>
  </r>
  <r>
    <d v="2021-05-17T00:00:00"/>
    <s v="■ジャンク RADIO FLYER ラジオフライヤー 三輪車 アメリカン インテリア アンティーク■□S003920"/>
    <m/>
    <x v="12"/>
    <m/>
    <n v="3"/>
    <n v="3"/>
    <n v="2800"/>
    <m/>
    <m/>
    <m/>
    <m/>
    <m/>
    <m/>
    <m/>
    <m/>
    <m/>
    <m/>
    <m/>
    <m/>
    <m/>
    <n v="0"/>
    <s v="2021/5"/>
    <s v=""/>
    <s v=""/>
    <x v="0"/>
    <m/>
    <m/>
  </r>
  <r>
    <d v="2021-05-17T00:00:00"/>
    <s v="■shindaiwa 電動ヘッジトリマ SH351W 延長コードなし 新ダイワ 中古■□004033"/>
    <s v="済"/>
    <x v="0"/>
    <n v="1000"/>
    <n v="3"/>
    <n v="3"/>
    <n v="3700"/>
    <m/>
    <m/>
    <m/>
    <m/>
    <m/>
    <m/>
    <m/>
    <n v="4070"/>
    <n v="1500"/>
    <d v="2021-07-19T00:00:00"/>
    <d v="2021-07-01T00:00:00"/>
    <s v="簡単決済"/>
    <s v="大石良二"/>
    <n v="5570"/>
    <s v="2021/5"/>
    <s v="2021/7"/>
    <n v="45"/>
    <x v="6"/>
    <m/>
    <m/>
  </r>
  <r>
    <d v="2021-05-17T00:00:00"/>
    <s v="■円柱型　ラック　4段　中古■□003965"/>
    <m/>
    <x v="7"/>
    <m/>
    <n v="3"/>
    <n v="2"/>
    <n v="2580"/>
    <m/>
    <m/>
    <m/>
    <m/>
    <m/>
    <m/>
    <m/>
    <m/>
    <m/>
    <m/>
    <m/>
    <m/>
    <m/>
    <n v="0"/>
    <s v="2021/5"/>
    <s v=""/>
    <s v=""/>
    <x v="0"/>
    <m/>
    <m/>
  </r>
  <r>
    <d v="2021-05-17T00:00:00"/>
    <s v="■National　ナショナル　RX-5620　ラジカセ　中古　ジャンク■□004012"/>
    <s v="済"/>
    <x v="1"/>
    <m/>
    <n v="3"/>
    <n v="2"/>
    <n v="3000"/>
    <m/>
    <m/>
    <m/>
    <m/>
    <m/>
    <m/>
    <m/>
    <n v="3300"/>
    <n v="1500"/>
    <d v="2021-07-19T00:00:00"/>
    <d v="2021-06-19T00:00:00"/>
    <s v="簡単決済"/>
    <s v="trantuan  "/>
    <n v="4800"/>
    <s v="2021/5"/>
    <s v="2021/6"/>
    <n v="33"/>
    <x v="7"/>
    <m/>
    <m/>
  </r>
  <r>
    <d v="2021-05-17T00:00:00"/>
    <s v="■POLICE　ポリス　ネックレス　ステンレス鋼　シルバー　中古■□003993"/>
    <m/>
    <x v="3"/>
    <m/>
    <n v="3"/>
    <n v="2"/>
    <n v="5380"/>
    <m/>
    <m/>
    <m/>
    <m/>
    <m/>
    <m/>
    <m/>
    <m/>
    <m/>
    <m/>
    <m/>
    <m/>
    <m/>
    <n v="0"/>
    <s v="2021/5"/>
    <s v=""/>
    <s v=""/>
    <x v="0"/>
    <m/>
    <m/>
  </r>
  <r>
    <d v="2021-05-17T00:00:00"/>
    <s v="■未使用 LOUIS VUITTON ルイ・ヴィトン M45354 オデオン NM PM モノグラム ショルダーバッグ■□003968"/>
    <m/>
    <x v="3"/>
    <n v="140000"/>
    <n v="3"/>
    <n v="2"/>
    <n v="189000"/>
    <m/>
    <m/>
    <m/>
    <m/>
    <m/>
    <m/>
    <m/>
    <m/>
    <m/>
    <m/>
    <m/>
    <m/>
    <m/>
    <n v="0"/>
    <s v="2021/5"/>
    <s v=""/>
    <s v=""/>
    <x v="0"/>
    <m/>
    <m/>
  </r>
  <r>
    <d v="2021-05-17T00:00:00"/>
    <s v="■OMEGA　オメガ　De Ville　デビル　1365　2針　クオーツ　シルバー　中古■□003962"/>
    <m/>
    <x v="3"/>
    <n v="15000"/>
    <n v="3"/>
    <n v="2"/>
    <n v="210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マルチツール　TM30DSH　バッテリ：10.8V/1.5Ah×1個　充電器　付き　中古■□003912"/>
    <m/>
    <x v="0"/>
    <n v="7000"/>
    <n v="3"/>
    <n v="2"/>
    <n v="16800"/>
    <m/>
    <m/>
    <m/>
    <m/>
    <m/>
    <m/>
    <m/>
    <m/>
    <m/>
    <m/>
    <m/>
    <m/>
    <m/>
    <n v="0"/>
    <s v="2021/5"/>
    <s v=""/>
    <s v=""/>
    <x v="0"/>
    <m/>
    <m/>
  </r>
  <r>
    <d v="2021-05-18T00:00:00"/>
    <s v="■makita　マキタ　充電式ドリルドライバ　XPH10　18V　本体のみ　中古■□004000"/>
    <s v="済"/>
    <x v="0"/>
    <n v="1400"/>
    <n v="3"/>
    <n v="2"/>
    <n v="6250"/>
    <m/>
    <m/>
    <m/>
    <m/>
    <m/>
    <m/>
    <m/>
    <n v="7700"/>
    <n v="1050"/>
    <d v="2021-06-23T00:00:00"/>
    <d v="2021-05-28T00:00:00"/>
    <s v="簡単決済"/>
    <s v="山田恭久"/>
    <n v="8750"/>
    <s v="2021/5"/>
    <s v="2021/5"/>
    <n v="10"/>
    <x v="5"/>
    <m/>
    <m/>
  </r>
  <r>
    <d v="2021-05-18T00:00:00"/>
    <s v="■KOMINE　コミネ　JK-300　レジェンド　メッシュ　ジャケット　4XL　ブラック×ゴールド　保管品■□003999"/>
    <s v="店売り"/>
    <x v="14"/>
    <n v="2000"/>
    <n v="3"/>
    <n v="2"/>
    <n v="12000"/>
    <m/>
    <m/>
    <m/>
    <m/>
    <m/>
    <m/>
    <m/>
    <m/>
    <m/>
    <m/>
    <m/>
    <m/>
    <m/>
    <n v="0"/>
    <s v="2021/5"/>
    <s v=""/>
    <s v=""/>
    <x v="0"/>
    <m/>
    <m/>
  </r>
  <r>
    <d v="2021-05-18T00:00:00"/>
    <s v="■KOMINE　コミネ　JK-550　ウインター　ジャケット　オクタ　3XL　オリーブ　保管品■□003986"/>
    <s v="店売り"/>
    <x v="14"/>
    <n v="1500"/>
    <n v="3"/>
    <n v="2"/>
    <n v="8500"/>
    <m/>
    <m/>
    <m/>
    <m/>
    <m/>
    <m/>
    <m/>
    <m/>
    <m/>
    <m/>
    <m/>
    <m/>
    <m/>
    <n v="0"/>
    <s v="2021/5"/>
    <s v=""/>
    <s v=""/>
    <x v="0"/>
    <m/>
    <m/>
  </r>
  <r>
    <d v="2021-05-18T00:00:00"/>
    <s v="■MOTO　FIELD　モトフィールド　カップ入り　ストレート　パンツ　MF-LP69K　サイズ：6L　ブラック　未使用保管品■□003923"/>
    <s v="済"/>
    <x v="14"/>
    <n v="2000"/>
    <n v="3"/>
    <n v="2"/>
    <n v="10000"/>
    <m/>
    <m/>
    <m/>
    <m/>
    <m/>
    <m/>
    <m/>
    <n v="11000"/>
    <n v="1300"/>
    <d v="2021-06-23T00:00:00"/>
    <d v="2021-05-29T00:00:00"/>
    <s v="簡単決済"/>
    <s v="倉内章彦"/>
    <n v="12300"/>
    <s v="2021/5"/>
    <s v="2021/5"/>
    <n v="11"/>
    <x v="7"/>
    <m/>
    <m/>
  </r>
  <r>
    <d v="2021-05-18T00:00:00"/>
    <s v="■MOTO　FIELD　モトフィールド　カップ入り　脱着可能アクリルボア付き　レザーパンツ　MF-LP66K　サイズ：6L未使用保管品■□003844"/>
    <m/>
    <x v="14"/>
    <n v="2000"/>
    <n v="3"/>
    <n v="2"/>
    <n v="10000"/>
    <m/>
    <m/>
    <m/>
    <m/>
    <m/>
    <m/>
    <m/>
    <m/>
    <m/>
    <m/>
    <m/>
    <m/>
    <m/>
    <n v="0"/>
    <s v="2021/5"/>
    <s v=""/>
    <s v=""/>
    <x v="0"/>
    <m/>
    <m/>
  </r>
  <r>
    <d v="2021-05-20T00:00:00"/>
    <s v="■SEIKO セイコー5　4R36-07G0 自動巻き　文字盤ブラック　腕時計　メンズ　中古■□003958"/>
    <s v="店売り"/>
    <x v="3"/>
    <n v="11000"/>
    <n v="3"/>
    <n v="3"/>
    <n v="17000"/>
    <m/>
    <m/>
    <m/>
    <m/>
    <m/>
    <m/>
    <m/>
    <m/>
    <m/>
    <m/>
    <m/>
    <m/>
    <m/>
    <n v="0"/>
    <s v="2021/5"/>
    <s v=""/>
    <s v=""/>
    <x v="0"/>
    <m/>
    <m/>
  </r>
  <r>
    <d v="2021-05-20T00:00:00"/>
    <s v="■レイバン　サングラス　Ray-Ban　RB3119　OLYMPIAN　004　62□19　3N　中古■□003882"/>
    <m/>
    <x v="11"/>
    <n v="4950"/>
    <n v="3"/>
    <n v="3"/>
    <n v="85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TOKU 削岩機 TJ-15 ロックドリル 7/8&quot; 東空販売■□003865"/>
    <s v="済"/>
    <x v="0"/>
    <m/>
    <n v="3"/>
    <n v="3"/>
    <n v="110000"/>
    <m/>
    <m/>
    <m/>
    <m/>
    <m/>
    <m/>
    <m/>
    <n v="121000"/>
    <n v="0"/>
    <d v="2021-07-19T00:00:00"/>
    <d v="2021-06-14T00:00:00"/>
    <s v="簡単決済"/>
    <s v="森田修司 "/>
    <n v="121000"/>
    <s v="2021/5"/>
    <s v="2021/6"/>
    <n v="25"/>
    <x v="4"/>
    <m/>
    <m/>
  </r>
  <r>
    <d v="2021-05-20T00:00:00"/>
    <s v="■未開封 KITO レバーブロック 1.6t LB016 L5形 キトー 保管品■□004030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開封 KITO レバーブロック 0.8t LB008 キトー 保管品■□003945"/>
    <s v="済"/>
    <x v="0"/>
    <n v="5900"/>
    <n v="3"/>
    <n v="3"/>
    <n v="18500"/>
    <m/>
    <m/>
    <m/>
    <m/>
    <m/>
    <m/>
    <m/>
    <n v="20350"/>
    <n v="1300"/>
    <d v="2021-06-23T00:00:00"/>
    <d v="2021-05-24T00:00:00"/>
    <s v="簡単決済"/>
    <s v="渡辺忠"/>
    <n v="21650"/>
    <s v="2021/5"/>
    <s v="2021/5"/>
    <n v="4"/>
    <x v="4"/>
    <m/>
    <m/>
  </r>
  <r>
    <d v="2021-05-20T00:00:00"/>
    <s v="■未使用開封品 KITO レバーブロック 1.6t LB016 キトー■□004023"/>
    <s v="済"/>
    <x v="0"/>
    <n v="9000"/>
    <n v="3"/>
    <n v="3"/>
    <n v="23000"/>
    <m/>
    <m/>
    <m/>
    <m/>
    <m/>
    <m/>
    <m/>
    <n v="25300"/>
    <n v="1300"/>
    <d v="2021-06-23T00:00:00"/>
    <d v="2021-05-24T00:00:00"/>
    <s v="簡単決済"/>
    <s v="立石基城"/>
    <n v="26600"/>
    <s v="2021/5"/>
    <s v="2021/5"/>
    <n v="4"/>
    <x v="4"/>
    <m/>
    <m/>
  </r>
  <r>
    <d v="2021-05-20T00:00:00"/>
    <s v="■未使用 バローべ チェンソー用 丸ヤスリ 4mm、4.8mm 各12本セット vallorbe■□003929"/>
    <m/>
    <x v="0"/>
    <n v="1300"/>
    <n v="3"/>
    <n v="3"/>
    <n v="3600"/>
    <m/>
    <m/>
    <m/>
    <m/>
    <m/>
    <m/>
    <m/>
    <m/>
    <m/>
    <m/>
    <m/>
    <m/>
    <m/>
    <n v="0"/>
    <s v="2021/5"/>
    <s v=""/>
    <s v=""/>
    <x v="0"/>
    <m/>
    <m/>
  </r>
  <r>
    <d v="2021-05-20T00:00:00"/>
    <s v="■未使用 makita 服のみ Lサイズ 充電式ファンジャケット FJ420DZL 草刈機・刈払機対応モデル マキタ■□003830"/>
    <s v="済"/>
    <x v="0"/>
    <n v="2500"/>
    <n v="3"/>
    <n v="3"/>
    <n v="3700"/>
    <m/>
    <m/>
    <m/>
    <m/>
    <m/>
    <m/>
    <m/>
    <n v="4070"/>
    <n v="1050"/>
    <d v="2021-07-19T00:00:00"/>
    <d v="2021-06-06T00:00:00"/>
    <s v="簡単決済"/>
    <s v="高崎晴弘  "/>
    <n v="5120"/>
    <s v="2021/5"/>
    <s v="2021/6"/>
    <n v="17"/>
    <x v="1"/>
    <m/>
    <m/>
  </r>
  <r>
    <d v="2021-05-20T00:00:00"/>
    <s v="■OLYMPUS オリンパス PEN E-P5 シャッター数5964回 充電器なし / おまけ付き 中古■□003913"/>
    <s v="済"/>
    <x v="9"/>
    <n v="1100"/>
    <n v="3"/>
    <n v="3"/>
    <n v="12500"/>
    <m/>
    <m/>
    <m/>
    <m/>
    <m/>
    <m/>
    <m/>
    <n v="14960"/>
    <n v="1050"/>
    <d v="2021-07-19T00:00:00"/>
    <d v="2021-06-12T00:00:00"/>
    <s v="簡単決済"/>
    <s v="溝田一"/>
    <n v="16010"/>
    <s v="2021/5"/>
    <s v="2021/6"/>
    <n v="23"/>
    <x v="7"/>
    <m/>
    <m/>
  </r>
  <r>
    <d v="2021-05-20T00:00:00"/>
    <s v="■OLYMPUS ビューファインダー VF-2 オリンパス 中古■□004007"/>
    <s v="済"/>
    <x v="9"/>
    <n v="0"/>
    <n v="3"/>
    <n v="3"/>
    <n v="8300"/>
    <m/>
    <m/>
    <m/>
    <m/>
    <m/>
    <m/>
    <m/>
    <n v="9130"/>
    <n v="750"/>
    <d v="2021-06-23T00:00:00"/>
    <d v="2021-05-31T00:00:00"/>
    <s v="簡単決済"/>
    <s v="塚田晃尚 "/>
    <n v="9880"/>
    <s v="2021/5"/>
    <s v="2021/5"/>
    <n v="11"/>
    <x v="4"/>
    <m/>
    <m/>
  </r>
  <r>
    <d v="2021-05-21T00:00:00"/>
    <s v="■TESCOM　テスコム　フードプロセッサー　TK4000　未使用■□003998"/>
    <m/>
    <x v="1"/>
    <m/>
    <n v="3"/>
    <n v="2"/>
    <n v="398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　TERZO テルッツォ EC21 ルーフサイクルキャリア フォークダウンタイプ ラチェットレバー左側 中古■□004008_x000a_"/>
    <m/>
    <x v="6"/>
    <n v="1650"/>
    <n v="3"/>
    <n v="2"/>
    <n v="7500"/>
    <m/>
    <m/>
    <m/>
    <m/>
    <m/>
    <m/>
    <m/>
    <m/>
    <m/>
    <m/>
    <m/>
    <m/>
    <m/>
    <n v="0"/>
    <s v="2021/5"/>
    <s v=""/>
    <s v=""/>
    <x v="0"/>
    <m/>
    <m/>
  </r>
  <r>
    <d v="2021-05-21T00:00:00"/>
    <s v="■現状品 TERZO テルッツォ EC21：ルーフサイクルキャリアフォークダウンタイプ EC26BL：15mmスルーアクスルアダプター 中古■□003927"/>
    <m/>
    <x v="6"/>
    <n v="1650"/>
    <n v="3"/>
    <n v="2"/>
    <n v="10990"/>
    <m/>
    <m/>
    <m/>
    <m/>
    <m/>
    <m/>
    <m/>
    <m/>
    <m/>
    <m/>
    <m/>
    <m/>
    <m/>
    <n v="0"/>
    <s v="2021/5"/>
    <s v=""/>
    <s v=""/>
    <x v="0"/>
    <m/>
    <m/>
  </r>
  <r>
    <d v="2021-05-21T00:00:00"/>
    <s v="■ノリタケ ニットーロイヤル アイボリー ティーセット カップ&amp;ソーサー6客 ポット クリーマー シュガーポット 9点セット 中古■□004003"/>
    <m/>
    <x v="12"/>
    <n v="500"/>
    <n v="3"/>
    <n v="2"/>
    <n v="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タバコ臭あり Canon EOS Kiss X7 / EFS 18-55mm / その他付属 / 中古■□003887"/>
    <m/>
    <x v="9"/>
    <n v="10000"/>
    <n v="3"/>
    <n v="3"/>
    <n v="26500"/>
    <m/>
    <m/>
    <m/>
    <m/>
    <m/>
    <m/>
    <m/>
    <m/>
    <m/>
    <m/>
    <m/>
    <m/>
    <m/>
    <n v="0"/>
    <s v="2021/5"/>
    <s v=""/>
    <s v=""/>
    <x v="0"/>
    <m/>
    <m/>
  </r>
  <r>
    <d v="2021-05-21T00:00:00"/>
    <s v="■Panasonic 電気圧力鍋 2020年製 SR-MP300 本体のみ 中古■□003925"/>
    <s v="済"/>
    <x v="1"/>
    <n v="2500"/>
    <n v="3"/>
    <n v="3"/>
    <n v="11000"/>
    <m/>
    <m/>
    <m/>
    <m/>
    <m/>
    <m/>
    <m/>
    <n v="12100"/>
    <n v="1500"/>
    <d v="2021-06-23T00:00:00"/>
    <d v="2021-05-26T00:00:00"/>
    <s v="簡単決済"/>
    <s v="島田勉 "/>
    <n v="13600"/>
    <s v="2021/5"/>
    <s v="2021/5"/>
    <n v="5"/>
    <x v="3"/>
    <m/>
    <m/>
  </r>
  <r>
    <d v="2021-05-21T00:00:00"/>
    <s v="■未組立 陸上自衛隊74式戦車 ミツワモデル パワーシングルシリーズNO.4 MPT-600■□003918"/>
    <s v="済"/>
    <x v="2"/>
    <n v="0"/>
    <n v="3"/>
    <n v="3"/>
    <n v="2000"/>
    <m/>
    <m/>
    <m/>
    <m/>
    <m/>
    <m/>
    <m/>
    <n v="2200"/>
    <n v="0"/>
    <d v="2021-06-23T00:00:00"/>
    <d v="2021-05-25T00:00:00"/>
    <s v="簡単決済"/>
    <s v="上杉直久"/>
    <n v="2200"/>
    <s v="2021/5"/>
    <s v="2021/5"/>
    <n v="4"/>
    <x v="2"/>
    <m/>
    <m/>
  </r>
  <r>
    <d v="2021-05-22T00:00:00"/>
    <s v="■LOUIS VUITTON ルイ・ヴィトン 長財布 ポシェット ポルトモネクレディ モノグラム M61726 中古■□003969"/>
    <s v="店売り"/>
    <x v="3"/>
    <n v="4000"/>
    <n v="3"/>
    <n v="2"/>
    <n v="8000"/>
    <m/>
    <m/>
    <m/>
    <m/>
    <m/>
    <m/>
    <m/>
    <m/>
    <m/>
    <m/>
    <m/>
    <m/>
    <m/>
    <n v="0"/>
    <s v="2021/5"/>
    <s v=""/>
    <s v=""/>
    <x v="0"/>
    <m/>
    <m/>
  </r>
  <r>
    <d v="2021-05-22T00:00:00"/>
    <s v="■現状品　SIXPAD　シックスパッド　アブズフィット2　中古■□003973_x000a_"/>
    <s v="済"/>
    <x v="13"/>
    <m/>
    <n v="3"/>
    <n v="2"/>
    <n v="5000"/>
    <m/>
    <m/>
    <m/>
    <m/>
    <m/>
    <m/>
    <m/>
    <n v="8030"/>
    <n v="1050"/>
    <d v="2021-06-23T00:00:00"/>
    <d v="2021-05-27T00:00:00"/>
    <s v="簡単決済"/>
    <s v="竹村佑輝 "/>
    <n v="9080"/>
    <s v="2021/5"/>
    <s v="2021/5"/>
    <n v="5"/>
    <x v="6"/>
    <m/>
    <m/>
  </r>
  <r>
    <d v="2021-05-22T00:00:00"/>
    <s v="■LOUIS　VUITTON　ルイ・ヴィトン　ポルトフォイユ　サラ　M61734　長財布　モノグラム　中古■□003979"/>
    <s v="済"/>
    <x v="3"/>
    <n v="200"/>
    <n v="3"/>
    <n v="2"/>
    <n v="5000"/>
    <m/>
    <m/>
    <m/>
    <m/>
    <m/>
    <m/>
    <m/>
    <n v="5500"/>
    <n v="750"/>
    <d v="2021-07-19T00:00:00"/>
    <d v="2021-06-22T00:00:00"/>
    <s v="簡単決済"/>
    <s v="大江史晃"/>
    <n v="6250"/>
    <s v="2021/5"/>
    <s v="2021/6"/>
    <n v="31"/>
    <x v="2"/>
    <m/>
    <m/>
  </r>
  <r>
    <d v="2021-05-22T00:00:00"/>
    <s v="■ジャンク　LOUIS　VUITTON　ルイ・ヴィトン　ジッピーコインパース　M60067　モノグラム　小銭入れ　中古■□003880"/>
    <s v="済"/>
    <x v="3"/>
    <n v="200"/>
    <n v="3"/>
    <n v="2"/>
    <n v="6000"/>
    <m/>
    <m/>
    <m/>
    <m/>
    <m/>
    <m/>
    <m/>
    <n v="6600"/>
    <n v="750"/>
    <d v="2021-07-19T00:00:00"/>
    <d v="2021-06-01T00:00:00"/>
    <s v="簡単決済"/>
    <s v="吉田和弘"/>
    <n v="7350"/>
    <s v="2021/5"/>
    <s v="2021/6"/>
    <n v="10"/>
    <x v="2"/>
    <m/>
    <m/>
  </r>
  <r>
    <d v="2021-05-22T00:00:00"/>
    <s v="■G-SHOCK　CASIO GST-W300G　ST.STEEL 電波ソーラー　腕時計　メンズ　ブラックXゴールド■□003821"/>
    <s v="済"/>
    <x v="3"/>
    <n v="5100"/>
    <n v="3"/>
    <n v="3"/>
    <n v="9500"/>
    <m/>
    <m/>
    <m/>
    <m/>
    <m/>
    <m/>
    <m/>
    <n v="10450"/>
    <n v="750"/>
    <d v="2021-06-23T00:00:00"/>
    <d v="2021-05-29T00:00:00"/>
    <s v="簡単決済"/>
    <s v="松田秀敏"/>
    <n v="11200"/>
    <s v="2021/5"/>
    <s v="2021/5"/>
    <n v="7"/>
    <x v="7"/>
    <m/>
    <m/>
  </r>
  <r>
    <d v="2021-05-22T00:00:00"/>
    <s v="■G-SHOCK　GW890OA　CASIO　タフソーラー　ブラック　腕時計　デジタル　中古■□003960"/>
    <m/>
    <x v="3"/>
    <n v="2000"/>
    <n v="3"/>
    <n v="3"/>
    <n v="6000"/>
    <m/>
    <m/>
    <m/>
    <m/>
    <m/>
    <m/>
    <m/>
    <m/>
    <m/>
    <m/>
    <m/>
    <m/>
    <m/>
    <n v="0"/>
    <s v="2021/5"/>
    <s v=""/>
    <s v=""/>
    <x v="0"/>
    <m/>
    <m/>
  </r>
  <r>
    <d v="2021-05-22T00:00:00"/>
    <s v="■未使用未開封 Coleman コールマン パーティーボールグリル スカイ 2000021948 BBQグリル■□003723"/>
    <m/>
    <x v="6"/>
    <n v="20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3T00:00:00"/>
    <s v="■マキタ 18V 充電式インパクトドライバ TD149DRFXW 本体＋充電器＋バッテリー2個＋ケース 中古■□004010"/>
    <s v="店売り"/>
    <x v="0"/>
    <n v="11000"/>
    <n v="3"/>
    <n v="3"/>
    <n v="16300"/>
    <m/>
    <m/>
    <m/>
    <m/>
    <m/>
    <m/>
    <m/>
    <m/>
    <m/>
    <m/>
    <m/>
    <m/>
    <m/>
    <n v="0"/>
    <s v="2021/5"/>
    <s v=""/>
    <s v=""/>
    <x v="0"/>
    <m/>
    <m/>
  </r>
  <r>
    <d v="2021-05-23T00:00:00"/>
    <s v="■PlayStation4  CUH-1100A  500GB  箱無し  PS4  中古■□004015"/>
    <m/>
    <x v="2"/>
    <n v="9350"/>
    <n v="3"/>
    <n v="3"/>
    <n v="155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3905_x000a_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圧着工具 TE 91558-1 ハンドツール 手動圧着工具 タイコエレクトロニクス AMP ダイナミックシリーズ D-3(L) 中古■□004002"/>
    <m/>
    <x v="0"/>
    <n v="2750"/>
    <n v="3"/>
    <n v="2"/>
    <n v="45000"/>
    <m/>
    <m/>
    <m/>
    <m/>
    <m/>
    <m/>
    <m/>
    <m/>
    <m/>
    <m/>
    <m/>
    <m/>
    <m/>
    <n v="0"/>
    <s v="2021/5"/>
    <s v=""/>
    <s v=""/>
    <x v="0"/>
    <m/>
    <m/>
  </r>
  <r>
    <d v="2021-05-24T00:00:00"/>
    <s v="■未使用 LOUIS VUITTON ルイ・ヴィトン キャップ キャスケット ウ パ キャップ M76528 帽子 ベースボールキャップ Lサイズ■□003897"/>
    <s v="済"/>
    <x v="3"/>
    <n v="58000"/>
    <n v="3"/>
    <n v="2"/>
    <n v="74000"/>
    <m/>
    <m/>
    <m/>
    <m/>
    <m/>
    <m/>
    <m/>
    <n v="81400"/>
    <n v="1300"/>
    <d v="2021-07-19T00:00:00"/>
    <d v="2021-06-29T00:00:00"/>
    <s v="簡単決済"/>
    <s v="竹腰広志 "/>
    <n v="82700"/>
    <s v="2021/5"/>
    <s v="2021/6"/>
    <n v="36"/>
    <x v="2"/>
    <m/>
    <m/>
  </r>
  <r>
    <d v="2021-05-24T00:00:00"/>
    <s v="■Panasonic　パナソニック　SDオーディオプレーヤー　SV-SD800N-A(ブルー)　未使用■□003902"/>
    <s v="済"/>
    <x v="1"/>
    <n v="550"/>
    <n v="3"/>
    <n v="2"/>
    <n v="7000"/>
    <m/>
    <m/>
    <m/>
    <m/>
    <m/>
    <m/>
    <m/>
    <n v="7700"/>
    <n v="750"/>
    <d v="2021-06-23T00:00:00"/>
    <d v="2021-05-28T00:00:00"/>
    <s v="簡単決済"/>
    <s v="久米敦"/>
    <n v="8450"/>
    <s v="2021/5"/>
    <s v="2021/5"/>
    <n v="4"/>
    <x v="5"/>
    <m/>
    <m/>
  </r>
  <r>
    <d v="2021-05-24T00:00:00"/>
    <s v="■ジャンク　OLYMPUS　オリンパス　コンパクトデジタルカメラ　XZ-1　F1.8-2.5　ブラック　中古■□003889"/>
    <m/>
    <x v="9"/>
    <n v="3000"/>
    <n v="3"/>
    <n v="2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ネスカフェ バリスタ 50 ゴールドブレンド コーヒー■□003720"/>
    <m/>
    <x v="7"/>
    <n v="1200"/>
    <n v="3"/>
    <n v="3"/>
    <n v="3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組立　フルアーマー・ユニコーンガンダム　バンダイ　デストロイモード　HG　1/144　RX-O■□003915"/>
    <s v="店売り"/>
    <x v="2"/>
    <m/>
    <n v="3"/>
    <n v="3"/>
    <n v="1600"/>
    <m/>
    <m/>
    <m/>
    <m/>
    <m/>
    <m/>
    <m/>
    <m/>
    <m/>
    <m/>
    <m/>
    <m/>
    <m/>
    <n v="0"/>
    <s v="2021/5"/>
    <s v=""/>
    <s v=""/>
    <x v="0"/>
    <m/>
    <m/>
  </r>
  <r>
    <d v="2021-05-25T00:00:00"/>
    <s v="■Ray　Ban　レイバン　トラディッショナルメタル　サングラス　W2982　中古■□003883"/>
    <m/>
    <x v="3"/>
    <n v="2000"/>
    <n v="3"/>
    <n v="2"/>
    <n v="10500"/>
    <m/>
    <m/>
    <m/>
    <m/>
    <m/>
    <m/>
    <m/>
    <m/>
    <m/>
    <m/>
    <m/>
    <m/>
    <m/>
    <n v="0"/>
    <s v="2021/5"/>
    <s v=""/>
    <s v=""/>
    <x v="0"/>
    <m/>
    <m/>
  </r>
  <r>
    <d v="2021-05-25T00:00:00"/>
    <s v="■みのる産業株式会社　回転ふるい機　SC-1型　ふるい網：4mm　中古■□S003931"/>
    <s v="済"/>
    <x v="0"/>
    <m/>
    <n v="3"/>
    <n v="2"/>
    <n v="17500"/>
    <m/>
    <m/>
    <m/>
    <m/>
    <m/>
    <m/>
    <m/>
    <n v="19250"/>
    <n v="3245"/>
    <d v="2021-06-08T00:00:00"/>
    <d v="2021-06-08T00:00:00"/>
    <s v="銀行振込"/>
    <s v="保科政次"/>
    <n v="22495"/>
    <s v="2021/5"/>
    <s v="2021/6"/>
    <n v="14"/>
    <x v="2"/>
    <m/>
    <m/>
  </r>
  <r>
    <d v="2021-05-25T00:00:00"/>
    <s v="■未使用　ASTRO　PRODUCTS　アストロ　プロダクツ　モーターサイクル　メンテナンス　二輪専用ローラー■□003970"/>
    <m/>
    <x v="14"/>
    <m/>
    <n v="3"/>
    <n v="2"/>
    <n v="3600"/>
    <m/>
    <m/>
    <m/>
    <m/>
    <m/>
    <m/>
    <m/>
    <m/>
    <m/>
    <m/>
    <m/>
    <m/>
    <m/>
    <n v="0"/>
    <s v="2021/5"/>
    <s v=""/>
    <s v=""/>
    <x v="0"/>
    <m/>
    <m/>
  </r>
  <r>
    <d v="2021-05-26T00:00:00"/>
    <s v="■COACH　コーチ　シグネチャー　チェリープリント　PVC　レザー　エンベロープ　長財布　F31562　中古■□003894_x000a_"/>
    <m/>
    <x v="3"/>
    <n v="5000"/>
    <n v="3"/>
    <n v="2"/>
    <n v="8800"/>
    <m/>
    <m/>
    <m/>
    <m/>
    <m/>
    <m/>
    <m/>
    <m/>
    <m/>
    <m/>
    <m/>
    <m/>
    <m/>
    <n v="0"/>
    <s v="2021/5"/>
    <s v=""/>
    <s v=""/>
    <x v="0"/>
    <m/>
    <m/>
  </r>
  <r>
    <d v="2021-05-25T00:00:00"/>
    <s v="■未使用 高儀 EARTH MAN S-Link 14.4V 充電式芝生バリカン GLB-144LiB 開封品■□003937"/>
    <s v="済"/>
    <x v="0"/>
    <n v="4000"/>
    <n v="3"/>
    <n v="3"/>
    <n v="6000"/>
    <m/>
    <m/>
    <m/>
    <m/>
    <m/>
    <m/>
    <m/>
    <n v="6600"/>
    <n v="1300"/>
    <d v="2021-07-19T00:00:00"/>
    <d v="2021-06-07T00:00:00"/>
    <s v="簡単決済"/>
    <s v="畑山鉄三"/>
    <n v="7900"/>
    <s v="2021/5"/>
    <s v="2021/6"/>
    <n v="13"/>
    <x v="4"/>
    <m/>
    <m/>
  </r>
  <r>
    <d v="2021-05-25T00:00:00"/>
    <s v="■マキタ 充電式ペンインパクトドライバ TD021DS 中古■□003942"/>
    <s v="済"/>
    <x v="0"/>
    <n v="4400"/>
    <n v="3"/>
    <n v="3"/>
    <n v="7800"/>
    <m/>
    <m/>
    <m/>
    <m/>
    <m/>
    <m/>
    <m/>
    <n v="8580"/>
    <n v="1050"/>
    <d v="2021-07-19T00:00:00"/>
    <d v="2021-06-06T00:00:00"/>
    <s v="簡単決済"/>
    <s v="澤畑明雄 "/>
    <n v="9630"/>
    <s v="2021/5"/>
    <s v="2021/6"/>
    <n v="12"/>
    <x v="1"/>
    <m/>
    <m/>
  </r>
  <r>
    <d v="2021-05-25T00:00:00"/>
    <s v="■マキタ 350mm 充電式チェーンソー MUC350D 本体＋バッテリー＋充電器 中古■□004014"/>
    <s v="済"/>
    <x v="0"/>
    <n v="20000"/>
    <n v="3"/>
    <n v="3"/>
    <n v="36000"/>
    <m/>
    <m/>
    <m/>
    <m/>
    <m/>
    <m/>
    <m/>
    <n v="39600"/>
    <n v="1500"/>
    <d v="2021-07-19T00:00:00"/>
    <d v="2021-06-20T00:00:00"/>
    <s v="簡単決済"/>
    <s v="木村英明 "/>
    <n v="41100"/>
    <s v="2021/5"/>
    <s v="2021/6"/>
    <n v="26"/>
    <x v="1"/>
    <m/>
    <m/>
  </r>
  <r>
    <d v="2021-05-25T00:00:00"/>
    <s v="■ホンマ LB-708 3S アイアン10本 #3～#11 #S 中古■□S004025"/>
    <s v="済"/>
    <x v="6"/>
    <n v="5500"/>
    <n v="3"/>
    <n v="3"/>
    <n v="10500"/>
    <m/>
    <m/>
    <m/>
    <m/>
    <m/>
    <m/>
    <m/>
    <n v="11550"/>
    <n v="2750"/>
    <d v="2021-06-23T00:00:00"/>
    <d v="2021-05-29T00:00:00"/>
    <s v="簡単決済"/>
    <s v="大阪バイイー"/>
    <n v="14300"/>
    <s v="2021/5"/>
    <s v="2021/5"/>
    <n v="4"/>
    <x v="7"/>
    <m/>
    <m/>
  </r>
  <r>
    <d v="2021-05-25T00:00:00"/>
    <s v="■未使用 サウスフィールド 10インチ アルミダッチオーブン Φ240×120mm■□004016"/>
    <s v="済"/>
    <x v="6"/>
    <n v="2000"/>
    <n v="3"/>
    <n v="3"/>
    <n v="3850"/>
    <m/>
    <m/>
    <m/>
    <m/>
    <m/>
    <m/>
    <m/>
    <n v="4235"/>
    <n v="1300"/>
    <d v="2021-07-19T00:00:00"/>
    <d v="2021-06-07T00:00:00"/>
    <s v="簡単決済"/>
    <s v="塩田隆吉"/>
    <n v="5535"/>
    <s v="2021/5"/>
    <s v="2021/6"/>
    <n v="13"/>
    <x v="4"/>
    <m/>
    <m/>
  </r>
  <r>
    <d v="2021-05-25T00:00:00"/>
    <s v="■神鋼電機 電気チェーンソー ブレーキ付 SCF-350 ビーバーメイト 中古■□004031"/>
    <m/>
    <x v="0"/>
    <n v="1420"/>
    <n v="3"/>
    <n v="3"/>
    <n v="5000"/>
    <m/>
    <m/>
    <m/>
    <m/>
    <m/>
    <m/>
    <m/>
    <m/>
    <m/>
    <m/>
    <m/>
    <m/>
    <m/>
    <n v="0"/>
    <s v="2021/5"/>
    <s v=""/>
    <s v=""/>
    <x v="0"/>
    <m/>
    <m/>
  </r>
  <r>
    <d v="2021-05-25T00:00:00"/>
    <s v="■ガンダムUC　シナンジュ ROBOT魂 フィギュア 開封品■□003944"/>
    <m/>
    <x v="2"/>
    <m/>
    <n v="3"/>
    <n v="3"/>
    <n v="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ICHIRO　イチロー　シルバーメダル　#0537　2001年限定コイン　未使用■□003977"/>
    <s v="店売り"/>
    <x v="12"/>
    <m/>
    <n v="3"/>
    <n v="3"/>
    <n v="12000"/>
    <m/>
    <m/>
    <m/>
    <m/>
    <m/>
    <m/>
    <m/>
    <m/>
    <m/>
    <m/>
    <m/>
    <m/>
    <m/>
    <n v="0"/>
    <s v="2021/5"/>
    <s v=""/>
    <s v=""/>
    <x v="0"/>
    <m/>
    <m/>
  </r>
  <r>
    <d v="2021-05-26T00:00:00"/>
    <s v="■天皇ご一家　敬宮愛子様誕生記念　20ドル銀貨　2001年発行　記念硬貨　リベリア発行　未使用■□003885"/>
    <m/>
    <x v="12"/>
    <m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懐中時計　SEIKO 　贈　内閣総理大臣　クオーツ　箱付き　稼働品　セイコー　中古■□003898"/>
    <s v="済"/>
    <x v="12"/>
    <n v="1100"/>
    <n v="3"/>
    <n v="3"/>
    <n v="5000"/>
    <m/>
    <m/>
    <m/>
    <m/>
    <m/>
    <m/>
    <m/>
    <n v="5500"/>
    <n v="750"/>
    <d v="2021-07-19T00:00:00"/>
    <d v="2021-06-08T00:00:00"/>
    <s v="かんたん決済"/>
    <s v="Pirani Rogerio Kuhara"/>
    <n v="6250"/>
    <s v="2021/5"/>
    <s v="2021/6"/>
    <n v="13"/>
    <x v="2"/>
    <m/>
    <m/>
  </r>
  <r>
    <d v="2021-05-26T00:00:00"/>
    <s v="■未使用に近い ニンテンドースイッチライト HDH-S-GAZAA■□003953"/>
    <m/>
    <x v="2"/>
    <m/>
    <n v="3"/>
    <n v="3"/>
    <n v="185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岩鋳 藍花 南部鉄器 鉄急須 ターコイズ■□004019"/>
    <s v="済"/>
    <x v="12"/>
    <n v="2000"/>
    <n v="3"/>
    <n v="3"/>
    <n v="5800"/>
    <m/>
    <m/>
    <m/>
    <m/>
    <m/>
    <m/>
    <m/>
    <n v="6380"/>
    <n v="750"/>
    <d v="2021-07-19T00:00:00"/>
    <d v="2021-06-30T00:00:00"/>
    <s v="簡単決済"/>
    <s v="中井佳子"/>
    <n v="7130"/>
    <s v="2021/5"/>
    <s v="2021/6"/>
    <n v="35"/>
    <x v="3"/>
    <m/>
    <m/>
  </r>
  <r>
    <d v="2021-05-26T00:00:00"/>
    <s v="■Nikon 1 J1 ダブルズームキット 10-30mm 30-110mm ミラーレス一眼 中古■□003985"/>
    <m/>
    <x v="9"/>
    <n v="4000"/>
    <n v="3"/>
    <n v="3"/>
    <n v="13000"/>
    <m/>
    <m/>
    <m/>
    <m/>
    <m/>
    <m/>
    <m/>
    <m/>
    <m/>
    <m/>
    <m/>
    <m/>
    <m/>
    <n v="0"/>
    <s v="2021/5"/>
    <s v=""/>
    <s v=""/>
    <x v="0"/>
    <m/>
    <m/>
  </r>
  <r>
    <d v="2021-05-26T00:00:00"/>
    <s v="■未使用 西松屋 ハッピークーハン にっこりぞうさん りんご クーファン■□003954"/>
    <m/>
    <x v="7"/>
    <n v="1000"/>
    <n v="3"/>
    <n v="3"/>
    <n v="4000"/>
    <m/>
    <m/>
    <m/>
    <m/>
    <m/>
    <m/>
    <m/>
    <m/>
    <m/>
    <m/>
    <m/>
    <m/>
    <m/>
    <n v="0"/>
    <s v="2021/5"/>
    <s v=""/>
    <s v=""/>
    <x v="0"/>
    <m/>
    <m/>
  </r>
  <r>
    <d v="2021-05-26T00:00:00"/>
    <s v="■マキタ インパクトドライバ 6955 中古■□004011"/>
    <s v="済"/>
    <x v="0"/>
    <n v="2000"/>
    <n v="3"/>
    <n v="3"/>
    <n v="4200"/>
    <m/>
    <m/>
    <m/>
    <m/>
    <m/>
    <m/>
    <m/>
    <n v="4620"/>
    <n v="1300"/>
    <d v="2021-06-23T00:00:00"/>
    <d v="2021-05-31T00:00:00"/>
    <s v="簡単決済"/>
    <s v="吉田正昭 "/>
    <n v="5920"/>
    <s v="2021/5"/>
    <s v="2021/5"/>
    <n v="5"/>
    <x v="4"/>
    <m/>
    <m/>
  </r>
  <r>
    <d v="2021-05-27T00:00:00"/>
    <s v="■Apple MacBook Air Retina 13インチ A1932 充放電回数20回 1.6GHz/Core i5/8GB/128GB 中古■□004153"/>
    <m/>
    <x v="1"/>
    <n v="20000"/>
    <n v="3"/>
    <n v="3"/>
    <n v="59000"/>
    <m/>
    <m/>
    <m/>
    <m/>
    <m/>
    <m/>
    <m/>
    <m/>
    <m/>
    <m/>
    <m/>
    <m/>
    <m/>
    <n v="0"/>
    <s v="2021/5"/>
    <s v=""/>
    <s v=""/>
    <x v="0"/>
    <m/>
    <m/>
  </r>
  <r>
    <d v="2021-05-27T00:00:00"/>
    <s v="■東京マルイ LCP コンパクトキャリーガスガン 中古美品■□004077"/>
    <s v="済　"/>
    <x v="2"/>
    <n v="2000"/>
    <n v="3"/>
    <n v="3"/>
    <n v="5500"/>
    <m/>
    <m/>
    <m/>
    <m/>
    <m/>
    <m/>
    <m/>
    <n v="6050"/>
    <n v="750"/>
    <d v="2021-07-19T00:00:00"/>
    <d v="2021-06-06T00:00:00"/>
    <s v="簡単決済"/>
    <s v="遠藤稔 "/>
    <n v="6800"/>
    <s v="2021/5"/>
    <s v="2021/6"/>
    <n v="10"/>
    <x v="1"/>
    <m/>
    <m/>
  </r>
  <r>
    <d v="2021-05-27T00:00:00"/>
    <s v="■maikta　マキタ　充電式インパクトドライバ　TD130D　14.4V/3.0Ah：バッテリ×1個　充電器付き　中古■□003847"/>
    <m/>
    <x v="0"/>
    <n v="200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7T00:00:00"/>
    <s v="■アイリスオーヤマ　充電式　グラストリマー　18V　JGT230　未使用■□004149"/>
    <s v="店売り"/>
    <x v="0"/>
    <n v="2750"/>
    <n v="3"/>
    <n v="3"/>
    <n v="6500"/>
    <m/>
    <m/>
    <m/>
    <m/>
    <m/>
    <m/>
    <m/>
    <m/>
    <m/>
    <m/>
    <m/>
    <m/>
    <m/>
    <n v="0"/>
    <s v="2021/5"/>
    <s v=""/>
    <s v=""/>
    <x v="0"/>
    <m/>
    <m/>
  </r>
  <r>
    <d v="2021-05-28T00:00:00"/>
    <s v="■ハローキティ×ペコちゃん人形　40th　アニバーサリーコラボフィギュア　未開封■□004151"/>
    <s v="f4261"/>
    <x v="2"/>
    <m/>
    <n v="3"/>
    <n v="3"/>
    <n v="1580"/>
    <m/>
    <m/>
    <m/>
    <m/>
    <m/>
    <m/>
    <m/>
    <m/>
    <m/>
    <m/>
    <m/>
    <m/>
    <m/>
    <n v="0"/>
    <s v="2021/5"/>
    <s v=""/>
    <s v=""/>
    <x v="0"/>
    <m/>
    <m/>
  </r>
  <r>
    <d v="2021-05-28T00:00:00"/>
    <s v="■Apple Air Pods 第2世代 A1602 A2031 A2032 アップル エアーポッズ ワイヤレスイヤホン 中古■□004161"/>
    <s v="済"/>
    <x v="9"/>
    <n v="3300"/>
    <n v="3"/>
    <n v="3"/>
    <n v="7500"/>
    <m/>
    <m/>
    <m/>
    <m/>
    <m/>
    <m/>
    <m/>
    <n v="9581"/>
    <n v="750"/>
    <d v="2021-07-19T00:00:00"/>
    <d v="2021-06-01T00:00:00"/>
    <s v="簡単決済"/>
    <s v="ファムコック　ダット"/>
    <n v="10331"/>
    <s v="2021/5"/>
    <s v="2021/6"/>
    <n v="4"/>
    <x v="2"/>
    <m/>
    <m/>
  </r>
  <r>
    <d v="2021-05-28T00:00:00"/>
    <s v="■シルバニアファミリー　ドールハウス　人形　家具　セット　中古■□004112"/>
    <m/>
    <x v="2"/>
    <n v="100"/>
    <n v="3"/>
    <n v="3"/>
    <n v="4600"/>
    <m/>
    <m/>
    <m/>
    <m/>
    <m/>
    <m/>
    <m/>
    <m/>
    <m/>
    <m/>
    <m/>
    <m/>
    <m/>
    <n v="0"/>
    <s v="2021/5"/>
    <s v=""/>
    <s v=""/>
    <x v="0"/>
    <m/>
    <m/>
  </r>
  <r>
    <d v="2021-05-28T00:00:00"/>
    <s v="■Russ Berrie くま うさぎ 置物 インテリア 雑貨 4体セット 中古■□004065"/>
    <m/>
    <x v="2"/>
    <m/>
    <n v="3"/>
    <n v="3"/>
    <n v="4000"/>
    <n v="3000"/>
    <m/>
    <m/>
    <m/>
    <m/>
    <m/>
    <m/>
    <m/>
    <m/>
    <m/>
    <m/>
    <m/>
    <m/>
    <n v="0"/>
    <s v="2021/5"/>
    <s v=""/>
    <s v=""/>
    <x v="0"/>
    <m/>
    <m/>
  </r>
  <r>
    <d v="2021-05-29T00:00:00"/>
    <s v="■COACH　ダブルジップ　シグネチャー　長財布　セカンドバッグ　F93504　ブラウン　コーチ　中古■□004126"/>
    <s v="店売り"/>
    <x v="3"/>
    <n v="1000"/>
    <n v="3"/>
    <n v="3"/>
    <n v="4900"/>
    <m/>
    <m/>
    <m/>
    <m/>
    <m/>
    <m/>
    <m/>
    <m/>
    <m/>
    <m/>
    <m/>
    <m/>
    <m/>
    <n v="0"/>
    <s v="2021/5"/>
    <s v=""/>
    <s v=""/>
    <x v="0"/>
    <m/>
    <m/>
  </r>
  <r>
    <d v="2021-05-29T00:00:00"/>
    <s v="■ダイワ　渓流竿　渓流　清瀬　62MｰY　硬調　釣り竿　中古■□004119"/>
    <s v="済"/>
    <x v="6"/>
    <n v="2750"/>
    <n v="3"/>
    <n v="3"/>
    <n v="7000"/>
    <m/>
    <m/>
    <m/>
    <m/>
    <m/>
    <m/>
    <m/>
    <n v="7700"/>
    <n v="1050"/>
    <d v="2021-07-19T00:00:00"/>
    <d v="2021-06-04T00:00:00"/>
    <s v="簡単決済"/>
    <s v="ステイオート 今拓司"/>
    <n v="8750"/>
    <s v="2021/5"/>
    <s v="2021/6"/>
    <n v="6"/>
    <x v="5"/>
    <m/>
    <m/>
  </r>
  <r>
    <d v="2021-05-29T00:00:00"/>
    <s v="■アグレクション Superbe 10インチ ポータブルブルーレイプレーヤー BD/DVD/CD  SU-10PB 中古美品■□004129"/>
    <s v="済"/>
    <x v="1"/>
    <n v="2000"/>
    <n v="3"/>
    <n v="3"/>
    <n v="5800"/>
    <m/>
    <m/>
    <m/>
    <m/>
    <m/>
    <m/>
    <m/>
    <n v="7480"/>
    <n v="1300"/>
    <d v="2021-07-19T00:00:00"/>
    <d v="2021-06-02T00:00:00"/>
    <s v="簡単決済"/>
    <s v="横山昌己 "/>
    <n v="8780"/>
    <s v="2021/5"/>
    <s v="2021/6"/>
    <n v="4"/>
    <x v="3"/>
    <m/>
    <m/>
  </r>
  <r>
    <d v="2021-05-29T00:00:00"/>
    <s v="■Kalita カリタ 手挽きコーヒーミル 鋳物 レッド 昭和レトロ 中古■□003956"/>
    <m/>
    <x v="7"/>
    <n v="550"/>
    <n v="3"/>
    <n v="3"/>
    <n v="4800"/>
    <m/>
    <m/>
    <m/>
    <m/>
    <m/>
    <m/>
    <m/>
    <m/>
    <m/>
    <m/>
    <m/>
    <m/>
    <m/>
    <n v="0"/>
    <s v="2021/5"/>
    <s v=""/>
    <s v=""/>
    <x v="0"/>
    <m/>
    <m/>
  </r>
  <r>
    <d v="2021-05-29T00:00:00"/>
    <s v="■Coleman  アルミロールテーブル6  170-5518  コールマン  中古■□004101"/>
    <s v="済"/>
    <x v="6"/>
    <n v="1100"/>
    <n v="3"/>
    <n v="3"/>
    <n v="4100"/>
    <m/>
    <m/>
    <m/>
    <m/>
    <m/>
    <m/>
    <m/>
    <n v="4620"/>
    <n v="1500"/>
    <d v="2021-07-19T00:00:00"/>
    <d v="2021-06-23T00:00:00"/>
    <s v="簡単決済"/>
    <s v="AOFPIYAKAMOL"/>
    <n v="6120"/>
    <s v="2021/5"/>
    <s v="2021/6"/>
    <n v="25"/>
    <x v="3"/>
    <m/>
    <m/>
  </r>
  <r>
    <d v="2021-05-30T00:00:00"/>
    <s v="■未使用 Nintendo Switch Lite ニンテンドースイッチライト コーラル HDH-S-PAZAA■□004103"/>
    <m/>
    <x v="2"/>
    <n v="14000"/>
    <n v="3"/>
    <n v="3"/>
    <n v="18300"/>
    <m/>
    <m/>
    <m/>
    <m/>
    <m/>
    <m/>
    <m/>
    <m/>
    <m/>
    <m/>
    <m/>
    <m/>
    <m/>
    <n v="0"/>
    <s v="2021/5"/>
    <s v=""/>
    <s v=""/>
    <x v="0"/>
    <m/>
    <m/>
  </r>
  <r>
    <d v="2021-05-30T00:00:00"/>
    <s v="■ZIPPO スターリング シルバー 2005年 ジッポ 中古■□004117"/>
    <s v="済"/>
    <x v="12"/>
    <n v="330"/>
    <n v="3"/>
    <n v="3"/>
    <n v="8500"/>
    <m/>
    <m/>
    <m/>
    <m/>
    <m/>
    <m/>
    <m/>
    <n v="9460"/>
    <n v="0"/>
    <d v="2021-07-19T00:00:00"/>
    <d v="2021-06-23T00:00:00"/>
    <s v="簡単決済"/>
    <s v="海峰　株式会社"/>
    <n v="9460"/>
    <s v="2021/5"/>
    <s v="2021/6"/>
    <n v="24"/>
    <x v="3"/>
    <m/>
    <m/>
  </r>
  <r>
    <d v="2021-05-30T00:00:00"/>
    <s v="■ドルチェ＆ガッバーナ クロス ドッグタグプレート ネックレス チョーカー 中古■□004047"/>
    <m/>
    <x v="3"/>
    <n v="880"/>
    <n v="3"/>
    <n v="3"/>
    <n v="5200"/>
    <m/>
    <m/>
    <m/>
    <m/>
    <m/>
    <m/>
    <m/>
    <m/>
    <m/>
    <m/>
    <m/>
    <m/>
    <m/>
    <n v="0"/>
    <s v="2021/5"/>
    <s v=""/>
    <s v=""/>
    <x v="0"/>
    <m/>
    <m/>
  </r>
  <r>
    <d v="2021-05-30T00:00:00"/>
    <s v="■Nikon FA GOLD 一眼レフ フィルムカメラ NIKKOR 50mm F1.4 ニコン ゴールド 中古■□004114"/>
    <m/>
    <x v="9"/>
    <n v="50000"/>
    <n v="3"/>
    <n v="3"/>
    <n v="100000"/>
    <m/>
    <m/>
    <m/>
    <m/>
    <m/>
    <m/>
    <m/>
    <m/>
    <m/>
    <m/>
    <m/>
    <m/>
    <m/>
    <n v="0"/>
    <s v="2021/5"/>
    <s v=""/>
    <s v=""/>
    <x v="0"/>
    <m/>
    <m/>
  </r>
  <r>
    <d v="2021-05-30T00:00:00"/>
    <s v="■デジタルビデオカメラ パナソニック HC-V360MS FULL HD iAズーム90倍 本体＋バッテリのみ 中古■□004060"/>
    <m/>
    <x v="1"/>
    <n v="5500"/>
    <n v="3"/>
    <n v="3"/>
    <n v="15000"/>
    <m/>
    <m/>
    <m/>
    <m/>
    <m/>
    <m/>
    <m/>
    <m/>
    <m/>
    <m/>
    <m/>
    <m/>
    <m/>
    <n v="0"/>
    <s v="2021/5"/>
    <s v=""/>
    <s v=""/>
    <x v="0"/>
    <m/>
    <m/>
  </r>
  <r>
    <d v="2021-05-31T00:00:00"/>
    <s v="■分銅機械式　鳩時計　ドイツ・ロマンス社　スイス・リュージュ社製　オルゴール搭載　からくり時計　ジャンク■□004082"/>
    <s v="済"/>
    <x v="12"/>
    <n v="5000"/>
    <n v="3"/>
    <n v="3"/>
    <n v="20000"/>
    <m/>
    <m/>
    <m/>
    <m/>
    <m/>
    <m/>
    <m/>
    <n v="59400"/>
    <n v="2000"/>
    <d v="2021-07-19T00:00:00"/>
    <d v="2021-06-05T00:00:00"/>
    <s v="簡単決済"/>
    <s v="山本貴裕 "/>
    <n v="61400"/>
    <s v="2021/5"/>
    <s v="2021/6"/>
    <n v="5"/>
    <x v="7"/>
    <m/>
    <m/>
  </r>
  <r>
    <d v="2021-05-31T00:00:00"/>
    <s v="■日立 ふとん乾燥機 アッとドライ HFK-VH1000 3Dブロー方式　プラチナ 未使用■□004110→004252"/>
    <m/>
    <x v="1"/>
    <n v="3300"/>
    <n v="3"/>
    <n v="3"/>
    <n v="9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 VUITTON ルイ・ヴィトン M45254 モノグラム リポーターPM ショルダーバッグ バッグ 中古■□004124"/>
    <m/>
    <x v="3"/>
    <n v="47000"/>
    <n v="3"/>
    <n v="3"/>
    <n v="64000"/>
    <m/>
    <m/>
    <m/>
    <m/>
    <m/>
    <m/>
    <m/>
    <m/>
    <m/>
    <m/>
    <m/>
    <m/>
    <m/>
    <n v="0"/>
    <s v="2021/5"/>
    <s v=""/>
    <s v=""/>
    <x v="0"/>
    <m/>
    <m/>
  </r>
  <r>
    <d v="2021-05-31T00:00:00"/>
    <s v="■LOUIS　VUITTON　ルイ・ヴィト　モノグラム　ソミュール30　M42256　ショルダーバッグ　中古■□004115"/>
    <s v="済"/>
    <x v="3"/>
    <n v="74000"/>
    <n v="3"/>
    <n v="3"/>
    <n v="99800"/>
    <m/>
    <m/>
    <m/>
    <m/>
    <m/>
    <m/>
    <m/>
    <n v="109780"/>
    <n v="1300"/>
    <d v="2021-07-19T00:00:00"/>
    <d v="2021-06-05T00:00:00"/>
    <s v="簡単決済"/>
    <s v="ニゾウキ "/>
    <n v="111080"/>
    <s v="2021/5"/>
    <s v="2021/6"/>
    <n v="5"/>
    <x v="7"/>
    <m/>
    <m/>
  </r>
  <r>
    <d v="2021-05-31T00:00:00"/>
    <s v="■LOUIS　VUITTON　ルイ・ヴィトン　モノグラム　スピーディ25　ブラウン　ミニボストンバッグ　中古■□004052"/>
    <s v="済"/>
    <x v="3"/>
    <n v="29000"/>
    <n v="3"/>
    <n v="3"/>
    <n v="58000"/>
    <m/>
    <m/>
    <m/>
    <m/>
    <m/>
    <m/>
    <m/>
    <n v="63800"/>
    <n v="1300"/>
    <d v="2021-07-19T00:00:00"/>
    <d v="2021-06-17T00:00:00"/>
    <s v="簡単決済"/>
    <s v="夏井秀和"/>
    <n v="65100"/>
    <s v="2021/5"/>
    <s v="2021/6"/>
    <n v="17"/>
    <x v="6"/>
    <m/>
    <m/>
  </r>
  <r>
    <d v="2021-06-01T00:00:00"/>
    <s v="■ヤシカ YF フィルムカメラ YASHICA YF No482504 レンズ SUPER-YASHINON 1:18 f=5cm シャッター切れました 現状品■□004139"/>
    <s v="済"/>
    <x v="1"/>
    <n v="8800"/>
    <n v="3"/>
    <n v="3"/>
    <n v="28000"/>
    <m/>
    <m/>
    <m/>
    <m/>
    <m/>
    <m/>
    <m/>
    <n v="30800"/>
    <n v="750"/>
    <d v="2021-07-19T00:00:00"/>
    <d v="2021-06-19T00:00:00"/>
    <s v="簡単決済"/>
    <s v="杉原俊博"/>
    <n v="31550"/>
    <s v="2021/6"/>
    <s v="2021/6"/>
    <n v="18"/>
    <x v="7"/>
    <m/>
    <m/>
  </r>
  <r>
    <d v="2021-05-31T00:00:00"/>
    <s v="■カラオケ オン・ステージ On STAGE PK-112GT(N) 佐藤商事 本体収録1100曲 中古■□004091"/>
    <s v="済"/>
    <x v="1"/>
    <n v="1650"/>
    <n v="3"/>
    <n v="3"/>
    <n v="6000"/>
    <m/>
    <m/>
    <m/>
    <m/>
    <m/>
    <m/>
    <m/>
    <n v="6600"/>
    <n v="1050"/>
    <d v="2021-06-21T00:00:00"/>
    <d v="2021-06-22T00:00:00"/>
    <s v="銀行振込"/>
    <s v="藤宮良一"/>
    <n v="7650"/>
    <s v="2021/5"/>
    <s v="2021/6"/>
    <n v="22"/>
    <x v="2"/>
    <m/>
    <m/>
  </r>
  <r>
    <d v="2021-06-01T00:00:00"/>
    <s v="■LOUIS　VUITTON　ルイ・ヴィトン　モノグラム　トローター　M51240　ショルダーバッグ　中古■□004042"/>
    <s v="済"/>
    <x v="3"/>
    <n v="60000"/>
    <n v="3"/>
    <n v="3"/>
    <n v="79800"/>
    <m/>
    <m/>
    <m/>
    <m/>
    <m/>
    <m/>
    <m/>
    <n v="87780"/>
    <n v="1300"/>
    <d v="2021-07-19T00:00:00"/>
    <d v="2021-06-05T00:00:00"/>
    <s v="簡単決済"/>
    <s v="西居聖  "/>
    <n v="89080"/>
    <s v="2021/6"/>
    <s v="2021/6"/>
    <n v="4"/>
    <x v="7"/>
    <m/>
    <m/>
  </r>
  <r>
    <d v="2021-06-01T00:00:00"/>
    <s v="■MARNI×PORTER　マルニ×ポーター　コラボ　ウエストバッグ　ボーディーバッグ　中古■□004059"/>
    <s v="店売り"/>
    <x v="3"/>
    <n v="7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1T00:00:00"/>
    <s v="■LEGO　レゴ　スター・ウォーズ　8010　ダースベイダー　未開封■□004108"/>
    <m/>
    <x v="2"/>
    <m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1T00:00:00"/>
    <s v="■高儀　EARTH　MAN　ELECTRIC　TRIMMER　電動トリマ　TR-60　DIY用　中古■□004004"/>
    <s v="済"/>
    <x v="0"/>
    <n v="1500"/>
    <n v="3"/>
    <n v="3"/>
    <n v="4000"/>
    <m/>
    <m/>
    <m/>
    <m/>
    <m/>
    <m/>
    <m/>
    <n v="4400"/>
    <n v="1300"/>
    <d v="2021-07-19T00:00:00"/>
    <d v="2021-06-23T00:00:00"/>
    <s v="簡単決済"/>
    <s v="青原徹"/>
    <n v="5700"/>
    <s v="2021/6"/>
    <s v="2021/6"/>
    <n v="22"/>
    <x v="3"/>
    <m/>
    <m/>
  </r>
  <r>
    <d v="2021-06-01T00:00:00"/>
    <s v="■HiKOKI ハイコーキ コードレス静音インパクトドライバ 18V WHP18DBL 中古■□004146"/>
    <s v="店売り"/>
    <x v="0"/>
    <n v="16500"/>
    <n v="3"/>
    <n v="3"/>
    <n v="29500"/>
    <m/>
    <m/>
    <m/>
    <m/>
    <m/>
    <m/>
    <m/>
    <m/>
    <m/>
    <m/>
    <m/>
    <m/>
    <m/>
    <n v="0"/>
    <s v="2021/6"/>
    <s v=""/>
    <s v=""/>
    <x v="0"/>
    <m/>
    <m/>
  </r>
  <r>
    <d v="2021-06-01T00:00:00"/>
    <s v="■AWM01P　ガスブローバック　アルバートWモデル　8417HD　東京マルイ　対象年令18歳以上　中古■□004131"/>
    <s v="済"/>
    <x v="2"/>
    <n v="5500"/>
    <n v="3"/>
    <n v="3"/>
    <n v="10000"/>
    <m/>
    <m/>
    <m/>
    <m/>
    <m/>
    <m/>
    <m/>
    <n v="11000"/>
    <n v="1050"/>
    <d v="2021-07-19T00:00:00"/>
    <d v="2021-06-08T00:00:00"/>
    <s v="簡単決済"/>
    <s v="鈴田大祐"/>
    <n v="12050"/>
    <s v="2021/6"/>
    <s v="2021/6"/>
    <n v="7"/>
    <x v="2"/>
    <m/>
    <m/>
  </r>
  <r>
    <d v="2021-06-01T00:00:00"/>
    <s v="■SOCOM MK23 東京マルイ ソーコム ガスガン 対象年令18歳以上 中古■□004061"/>
    <s v="済"/>
    <x v="2"/>
    <n v="3300"/>
    <n v="3"/>
    <n v="3"/>
    <n v="7000"/>
    <m/>
    <m/>
    <m/>
    <m/>
    <m/>
    <m/>
    <m/>
    <n v="7700"/>
    <n v="1050"/>
    <d v="2021-07-19T00:00:00"/>
    <d v="2021-06-07T00:00:00"/>
    <s v="簡単決済"/>
    <s v="笠倉秀之"/>
    <n v="8750"/>
    <s v="2021/6"/>
    <s v="2021/6"/>
    <n v="6"/>
    <x v="4"/>
    <m/>
    <m/>
  </r>
  <r>
    <d v="2021-06-01T00:00:00"/>
    <s v="■シングルレバー混合栓 KVK KM5011UTTN 台付シングル 保管品■□004079"/>
    <s v="済"/>
    <x v="7"/>
    <n v="0"/>
    <n v="3"/>
    <n v="3"/>
    <n v="6000"/>
    <m/>
    <m/>
    <m/>
    <m/>
    <m/>
    <m/>
    <m/>
    <n v="6600"/>
    <n v="1300"/>
    <d v="2021-07-19T00:00:00"/>
    <d v="2021-06-18T00:00:00"/>
    <s v="簡単決済"/>
    <s v="株式会社トータルサービス "/>
    <n v="7900"/>
    <s v="2021/6"/>
    <s v="2021/6"/>
    <n v="17"/>
    <x v="5"/>
    <m/>
    <m/>
  </r>
  <r>
    <d v="2021-06-01T00:00:00"/>
    <s v="■ツーバルブ 混合栓 [寒］ SANEI K11K-LH-13 壁付け2ハンドル 1個入り×2箱 未使用開封保管品■004158"/>
    <s v="済"/>
    <x v="7"/>
    <n v="0"/>
    <n v="3"/>
    <n v="3"/>
    <n v="6000"/>
    <m/>
    <m/>
    <m/>
    <m/>
    <m/>
    <m/>
    <m/>
    <n v="6600"/>
    <n v="1050"/>
    <d v="2021-07-19T00:00:00"/>
    <d v="2021-06-30T00:00:00"/>
    <s v="簡単決済"/>
    <s v="山田將人"/>
    <n v="7650"/>
    <s v="2021/6"/>
    <s v="2021/6"/>
    <n v="29"/>
    <x v="3"/>
    <m/>
    <m/>
  </r>
  <r>
    <d v="2021-06-01T00:00:00"/>
    <s v="■圧縮空気清浄機 スーパーラインフィルター LSF 150B ORION オリオン 固形物除去用 未使用■003991"/>
    <m/>
    <x v="7"/>
    <n v="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1T00:00:00"/>
    <s v="■シーリングライト LED 防湿型 シーリングライト KOIZUMI AW 41862 L 未開封■□003836"/>
    <m/>
    <x v="7"/>
    <n v="1100"/>
    <n v="3"/>
    <n v="3"/>
    <n v="25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アフターエフェクト 7.0＋CS3 アップグレード専用 アドビ AFTER EFFECTS 7.0 CS3 PROFESSIONAL■□003952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フォトショップCS＋フォトショップCS3 アップグレード専用パッケージ Windows アドビ PHOTOSHOP ■□004098"/>
    <s v="済"/>
    <x v="1"/>
    <n v="5000"/>
    <n v="3"/>
    <n v="3"/>
    <n v="6000"/>
    <m/>
    <m/>
    <m/>
    <m/>
    <m/>
    <m/>
    <m/>
    <n v="6600"/>
    <n v="1050"/>
    <d v="2021-06-08T00:00:00"/>
    <d v="2021-06-08T00:00:00"/>
    <s v="銀行振込"/>
    <s v="牧田じゅん"/>
    <n v="7650"/>
    <s v="2021/6"/>
    <s v="2021/6"/>
    <n v="6"/>
    <x v="2"/>
    <m/>
    <m/>
  </r>
  <r>
    <d v="2021-06-02T00:00:00"/>
    <s v="■ジャンク プレミアプロCS3 Windows アドビ ABOBE PREMIERE PRO CS3■□004105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ジャンク DREAMWEAVER CS3 Windows アドビ ABOBE ドリームウィーバー CS3■□003939"/>
    <m/>
    <x v="1"/>
    <n v="50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2T00:00:00"/>
    <s v="■SEIKO　スピリット　クロノグラフ腕時計　BT63-00DO　シルバー×ブルー　セイコー　メンズ　中古■□004044"/>
    <s v="店売り"/>
    <x v="3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3T00:00:00"/>
    <s v="■CONVERSE　ALL　STAR　LOW　1990年代　27.5cm　保管品　カーキ　コンバース■□004046"/>
    <m/>
    <x v="11"/>
    <n v="165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02T00:00:00"/>
    <s v="■Zippo　となりのトトロ　スタジオジブリ　木箱付き　ジッポ　ライター　未使用■□004035"/>
    <m/>
    <x v="12"/>
    <n v="22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2T00:00:00"/>
    <s v="■GUCCI レディース腕時計 9040L ブラック×シルバー×ゴールド グッチ 中古■□004132"/>
    <s v="店売り"/>
    <x v="3"/>
    <n v="15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02T00:00:00"/>
    <s v="■TOUMEI スマートプロジェクター C800S ミニプロジェクター 中古■□004122"/>
    <s v="済"/>
    <x v="1"/>
    <n v="3300"/>
    <n v="3"/>
    <n v="3"/>
    <n v="13000"/>
    <m/>
    <m/>
    <m/>
    <m/>
    <m/>
    <m/>
    <m/>
    <n v="14300"/>
    <n v="750"/>
    <d v="2021-07-19T00:00:00"/>
    <d v="2021-06-15T00:00:00"/>
    <s v="簡単決済"/>
    <s v="亀島昌之 "/>
    <n v="15050"/>
    <s v="2021/6"/>
    <s v="2021/6"/>
    <n v="13"/>
    <x v="2"/>
    <m/>
    <m/>
  </r>
  <r>
    <d v="2021-06-02T00:00:00"/>
    <s v="■未使用 三菱電機 ジェットタオルヒーターユニット JP-210HU2-H■□004174"/>
    <m/>
    <x v="1"/>
    <n v="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02T00:00:00"/>
    <s v="■未開封 TOTO パブリック手すり 1本入 T112CD6 #NW1 浴室洗い場用手すり ホワイト 保管品■□004106"/>
    <m/>
    <x v="13"/>
    <n v="300"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03T00:00:00"/>
    <s v="■ホイップる　スイーツアクセ　プチセレクション　エポック社　対象年齢8歳以上　未使用■□004163"/>
    <m/>
    <x v="2"/>
    <m/>
    <n v="3"/>
    <n v="3"/>
    <n v="3150"/>
    <m/>
    <m/>
    <m/>
    <m/>
    <m/>
    <m/>
    <m/>
    <m/>
    <m/>
    <m/>
    <m/>
    <m/>
    <m/>
    <n v="0"/>
    <s v="2021/6"/>
    <s v=""/>
    <s v=""/>
    <x v="0"/>
    <m/>
    <m/>
  </r>
  <r>
    <d v="2021-06-03T00:00:00"/>
    <s v="■LEVI’S　リーバイス　1937年モデル　501XX　W30　375010010　アメリカ製　メンズ　未使用■□003910"/>
    <s v="済"/>
    <x v="3"/>
    <n v="13000"/>
    <n v="3"/>
    <n v="3"/>
    <n v="22000"/>
    <m/>
    <m/>
    <m/>
    <m/>
    <m/>
    <m/>
    <m/>
    <n v="24200"/>
    <n v="1050"/>
    <d v="2021-08-23T00:00:00"/>
    <d v="2021-07-05T00:00:00"/>
    <s v="簡単決済"/>
    <s v="阿部チュタマニ "/>
    <n v="25250"/>
    <s v="2021/6"/>
    <s v="2021/7"/>
    <n v="32"/>
    <x v="4"/>
    <m/>
    <m/>
  </r>
  <r>
    <d v="2021-06-03T00:00:00"/>
    <s v="■LOUIS　VUITTON　ルイ・ヴィトン　ネオノエBB　M57693　クオーツ　ハンドバッグ　ショルダーバッグ　未使用■□004134"/>
    <m/>
    <x v="3"/>
    <n v="140000"/>
    <n v="3"/>
    <n v="3"/>
    <n v="200000"/>
    <m/>
    <m/>
    <m/>
    <m/>
    <m/>
    <m/>
    <m/>
    <m/>
    <m/>
    <m/>
    <m/>
    <m/>
    <m/>
    <n v="0"/>
    <s v="2021/6"/>
    <s v=""/>
    <s v=""/>
    <x v="0"/>
    <m/>
    <m/>
  </r>
  <r>
    <d v="2021-06-03T00:00:00"/>
    <s v="■未使用 LEVI'S 1937年モデル 30/34 VINTAGE CLOTHING 501XX 375010010 リーバイス■□004152"/>
    <s v="済"/>
    <x v="11"/>
    <n v="13000"/>
    <n v="3"/>
    <n v="3"/>
    <n v="21500"/>
    <m/>
    <m/>
    <m/>
    <m/>
    <m/>
    <m/>
    <m/>
    <n v="23650"/>
    <n v="1300"/>
    <d v="2021-07-19T00:00:00"/>
    <d v="2021-06-29T00:00:00"/>
    <s v="簡単決済"/>
    <s v="阿部チュタマニ "/>
    <n v="24950"/>
    <s v="2021/6"/>
    <s v="2021/6"/>
    <n v="26"/>
    <x v="2"/>
    <m/>
    <m/>
  </r>
  <r>
    <d v="2021-06-03T00:00:00"/>
    <s v="■未使用 LEVI'S 1890年モデル 34/34 501XX VINTAGE CLOTHING 905010009 リーバイス■□003987"/>
    <m/>
    <x v="11"/>
    <n v="13000"/>
    <n v="3"/>
    <n v="3"/>
    <n v="24800"/>
    <m/>
    <m/>
    <m/>
    <m/>
    <m/>
    <m/>
    <m/>
    <m/>
    <m/>
    <m/>
    <m/>
    <m/>
    <m/>
    <n v="0"/>
    <s v="2021/6"/>
    <s v=""/>
    <s v=""/>
    <x v="0"/>
    <m/>
    <m/>
  </r>
  <r>
    <d v="2021-06-03T00:00:00"/>
    <s v="■新々刀寿命 無銘 二尺四寸三分強 日本刀■□004096"/>
    <m/>
    <x v="12"/>
    <n v="77000"/>
    <n v="3"/>
    <n v="3"/>
    <n v="23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B&amp;L社 レイバン WAYFARER2 ボシュロム社 ウェイファーラー2 サングラス ブラック RayBan USA 中古■□004156"/>
    <m/>
    <x v="3"/>
    <n v="275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レザーリュック タスティング TUSTING Style:Shelley 黒 レザー Black Plain バックパック 中古■□004140"/>
    <m/>
    <x v="3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動ガン S&amp;T BERETTA ARX160 充電器 バッテリ2個 マガジンなし 詳細・対象年齢不明 中古■□004083"/>
    <m/>
    <x v="2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LOUIS VUITTON ルイ・ヴィトン M41424 モノグラム キーポル55 ボストンバッグ 中古■□004045"/>
    <m/>
    <x v="3"/>
    <n v="23000"/>
    <n v="3"/>
    <n v="3"/>
    <n v="69800"/>
    <m/>
    <m/>
    <m/>
    <m/>
    <m/>
    <m/>
    <m/>
    <m/>
    <m/>
    <m/>
    <m/>
    <m/>
    <m/>
    <n v="0"/>
    <s v="2021/6"/>
    <s v=""/>
    <s v=""/>
    <x v="0"/>
    <m/>
    <m/>
  </r>
  <r>
    <d v="2021-06-04T00:00:00"/>
    <s v="■電磁調理器  AMWAY QUEEN e  アムウェイクィーンe  インダクションレンジ  ブラック  2018年製  中古■□004147"/>
    <s v="済"/>
    <x v="1"/>
    <n v="8250"/>
    <n v="3"/>
    <n v="3"/>
    <n v="27000"/>
    <m/>
    <m/>
    <m/>
    <m/>
    <m/>
    <m/>
    <m/>
    <n v="29700"/>
    <n v="1500"/>
    <d v="2021-07-19T00:00:00"/>
    <d v="2021-06-11T00:00:00"/>
    <s v="簡単決済"/>
    <s v="脇山美穂 "/>
    <n v="31200"/>
    <s v="2021/6"/>
    <s v="2021/6"/>
    <n v="7"/>
    <x v="5"/>
    <m/>
    <m/>
  </r>
  <r>
    <d v="2021-06-04T00:00:00"/>
    <s v="■JJ　Heart　ジェイジェイ　ハート　JJC-HRTKIT　/　PBL　アコースティックギター　ソフトケース付き　中古■□S004175_x000a_"/>
    <m/>
    <x v="8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4T00:00:00"/>
    <s v="■kate　spade　ケイトスペード　リュック　ベージュ系　中古■□003895"/>
    <m/>
    <x v="3"/>
    <n v="2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05T00:00:00"/>
    <s v="■DOLCE＆GABBANA サングラス DG444S 70□13-115 ブラウン系 ドルチェ＆ガッバーナ 中古■□004040"/>
    <s v="店売り"/>
    <x v="11"/>
    <n v="2500"/>
    <n v="3"/>
    <n v="3"/>
    <n v="5800"/>
    <m/>
    <m/>
    <m/>
    <m/>
    <m/>
    <m/>
    <m/>
    <m/>
    <m/>
    <m/>
    <m/>
    <m/>
    <m/>
    <n v="0"/>
    <s v="2021/6"/>
    <s v=""/>
    <s v=""/>
    <x v="0"/>
    <m/>
    <m/>
  </r>
  <r>
    <d v="2021-06-05T00:00:00"/>
    <s v="■五等分の花嫁 特大マルチクロス ブックカバー Gothic rock A～E賞 K～O賞 ラスト賞 / あにまるガールズ ラスト賞■□004092"/>
    <s v="済"/>
    <x v="2"/>
    <m/>
    <n v="3"/>
    <n v="3"/>
    <n v="5900"/>
    <m/>
    <m/>
    <m/>
    <m/>
    <m/>
    <m/>
    <m/>
    <n v="8188"/>
    <n v="1300"/>
    <d v="2021-07-19T00:00:00"/>
    <d v="2021-06-09T00:00:00"/>
    <s v="簡単決済"/>
    <s v="鈴木豊比孝"/>
    <n v="9488"/>
    <s v="2021/6"/>
    <s v="2021/6"/>
    <n v="4"/>
    <x v="3"/>
    <m/>
    <m/>
  </r>
  <r>
    <d v="2021-06-05T00:00:00"/>
    <s v="■彼女、お借りします マウス＆マウスパッド ロングクッション イラストボード3種 アクリルボード 一部中古あり■□004093"/>
    <m/>
    <x v="2"/>
    <m/>
    <n v="3"/>
    <n v="3"/>
    <n v="4300"/>
    <m/>
    <m/>
    <m/>
    <m/>
    <m/>
    <m/>
    <m/>
    <m/>
    <m/>
    <m/>
    <m/>
    <m/>
    <m/>
    <n v="0"/>
    <s v="2021/6"/>
    <s v=""/>
    <s v=""/>
    <x v="0"/>
    <m/>
    <m/>
  </r>
  <r>
    <d v="2021-06-05T00:00:00"/>
    <s v="■ジャンク 東京マルイ M40A5 ボルトアクション エアーコッキングライフル スコープSⅡS 対象年令18才以上■□S004069"/>
    <m/>
    <x v="2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05T00:00:00"/>
    <s v="■南部鉄器　ジンギスカン鍋　安部商店　ジンギスカン鍋セット　バケツ付き　未使用■□004113"/>
    <m/>
    <x v="6"/>
    <n v="20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05T00:00:00"/>
    <s v="■ダイワ　スティーズ　STEEZ　SV TW 1016SV-SHL　リール　DAIWA　中古■□004036"/>
    <s v="済"/>
    <x v="6"/>
    <n v="20000"/>
    <n v="3"/>
    <n v="3"/>
    <n v="30000"/>
    <m/>
    <m/>
    <m/>
    <m/>
    <m/>
    <m/>
    <m/>
    <n v="33000"/>
    <n v="750"/>
    <d v="2021-07-19T00:00:00"/>
    <d v="2021-06-14T00:00:00"/>
    <s v="簡単決済"/>
    <s v="丹治公平 "/>
    <n v="33750"/>
    <s v="2021/6"/>
    <s v="2021/6"/>
    <n v="9"/>
    <x v="4"/>
    <m/>
    <m/>
  </r>
  <r>
    <d v="2021-06-05T00:00:00"/>
    <s v="■モンブラン　マイスターシュテック149　万年筆　ペン先18K　ケース・インク付き　未使用保管品■□004054"/>
    <s v="済"/>
    <x v="12"/>
    <n v="28000"/>
    <n v="3"/>
    <n v="3"/>
    <n v="40000"/>
    <m/>
    <m/>
    <m/>
    <m/>
    <m/>
    <m/>
    <m/>
    <n v="44550"/>
    <n v="750"/>
    <d v="2021-07-19T00:00:00"/>
    <d v="2021-06-12T00:00:00"/>
    <s v="簡単決済"/>
    <s v="川崎公節"/>
    <n v="45300"/>
    <s v="2021/6"/>
    <s v="2021/6"/>
    <n v="7"/>
    <x v="7"/>
    <m/>
    <m/>
  </r>
  <r>
    <d v="2021-06-06T00:00:00"/>
    <s v="■未開封 PS4 バイオハザードヴィレッジ Zver. 特典コード付き■□004118"/>
    <m/>
    <x v="2"/>
    <n v="385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6-06T00:00:00"/>
    <s v="■未使用 ライフリー 横モレ安心テープ止め Mサイズ 20枚×2袋 67-106cm■□004185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KOYO ディスパーズ オンリーワンパッド からだカーブ ロング 吸収量5回 32枚×4袋 未使用■□004094"/>
    <m/>
    <x v="13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4回吸収 45枚×2袋 男女共用ワイド大型サイズ■□004166"/>
    <m/>
    <x v="13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06T00:00:00"/>
    <s v="■ライフリー 一晩中あんしん尿とりパッド 6回 26枚×1袋 / 8回 24枚×2袋 / 10回 20枚×2袋■□004165"/>
    <m/>
    <x v="13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06T00:00:00"/>
    <s v="■Coleman マルチレイヤースリーピングバッグ 2000034777 寝袋 コールマン 中古■□004169"/>
    <m/>
    <x v="6"/>
    <n v="22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06T00:00:00"/>
    <s v="■BOSCH ボッシュ バッテリーインパクトドライバー GDX18V-EC6 本体＋バッテリー1個＋充電器＋ケース 中古■□004189"/>
    <s v="済"/>
    <x v="0"/>
    <n v="13000"/>
    <n v="3"/>
    <n v="3"/>
    <n v="17500"/>
    <m/>
    <m/>
    <m/>
    <m/>
    <m/>
    <m/>
    <m/>
    <n v="19250"/>
    <n v="1500"/>
    <d v="2021-07-19T00:00:00"/>
    <d v="2021-06-10T00:00:00"/>
    <s v="簡単決済"/>
    <s v=" 竹下拓"/>
    <n v="20750"/>
    <s v="2021/6"/>
    <s v="2021/6"/>
    <n v="4"/>
    <x v="6"/>
    <m/>
    <m/>
  </r>
  <r>
    <d v="2021-06-06T00:00:00"/>
    <s v="■LOUIS　VUITTON　ルイ・ヴィトン　モノグラム　トローター　ショルダーバッグ　M51240　ジャンク■□004138"/>
    <s v="済"/>
    <x v="3"/>
    <n v="2000"/>
    <n v="3"/>
    <n v="3"/>
    <n v="18000"/>
    <m/>
    <m/>
    <m/>
    <m/>
    <m/>
    <m/>
    <m/>
    <n v="19800"/>
    <n v="1050"/>
    <d v="2021-07-19T00:00:00"/>
    <d v="2021-06-11T00:00:00"/>
    <s v="簡単決済"/>
    <s v="劉爽（リュウソウ） "/>
    <n v="20850"/>
    <s v="2021/6"/>
    <s v="2021/6"/>
    <n v="5"/>
    <x v="5"/>
    <m/>
    <m/>
  </r>
  <r>
    <d v="2021-06-06T00:00:00"/>
    <s v="■makita　マキタ　18mm　ハンマドリル　HR1841F　正逆転両用　ライト付　中古■□004080"/>
    <s v="店売り"/>
    <x v="0"/>
    <n v="44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6T00:00:00"/>
    <s v="■PRADA プラダ 2WAY バッグ・ショルダーバッグ BN1801 レザー カラー：770 CAMMEO 中古■□004130"/>
    <m/>
    <x v="3"/>
    <n v="17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レシプロソー　JR184D　18V　3.0Ah　バッテリ×1個　中古■□003924"/>
    <m/>
    <x v="0"/>
    <n v="70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makita　マキタ　充電式振動ドライバドリル　HP458D　18V　3.0Ah　バッテリ×1個　中古■□004164"/>
    <m/>
    <x v="0"/>
    <n v="3500"/>
    <n v="3"/>
    <n v="3"/>
    <n v="12500"/>
    <m/>
    <m/>
    <m/>
    <m/>
    <m/>
    <m/>
    <m/>
    <m/>
    <m/>
    <m/>
    <m/>
    <m/>
    <m/>
    <n v="0"/>
    <s v="2021/6"/>
    <s v=""/>
    <s v=""/>
    <x v="0"/>
    <m/>
    <m/>
  </r>
  <r>
    <d v="2021-06-07T00:00:00"/>
    <s v="■現状品 Coleman コールマン ランタン 290A740J パワーハウス ツーマントルランタン ソックスタイプマントル(2枚)付き 中古■□004141"/>
    <m/>
    <x v="6"/>
    <n v="5500"/>
    <n v="3"/>
    <n v="3"/>
    <n v="16800"/>
    <m/>
    <m/>
    <m/>
    <m/>
    <m/>
    <m/>
    <m/>
    <m/>
    <m/>
    <m/>
    <m/>
    <m/>
    <m/>
    <n v="0"/>
    <s v="2021/6"/>
    <s v=""/>
    <s v=""/>
    <x v="0"/>
    <m/>
    <m/>
  </r>
  <r>
    <d v="2021-06-07T00:00:00"/>
    <s v="■OAKLY　STRAIGHTLINK　009336-01　オークリーサングラス　BLACK　IRIDIUM　中古■□004085"/>
    <m/>
    <x v="6"/>
    <m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08T00:00:00"/>
    <s v="■TOSHIBA サイクロンクリーナー トルネオミニ VC-C6A ライトピンク 掃除機 中古■□004187"/>
    <m/>
    <x v="1"/>
    <n v="12580"/>
    <n v="3"/>
    <n v="3"/>
    <n v="13580"/>
    <m/>
    <m/>
    <m/>
    <m/>
    <m/>
    <m/>
    <m/>
    <m/>
    <m/>
    <m/>
    <m/>
    <m/>
    <m/>
    <n v="0"/>
    <s v="2021/6"/>
    <s v=""/>
    <s v=""/>
    <x v="0"/>
    <m/>
    <m/>
  </r>
  <r>
    <d v="2021-06-09T00:00:00"/>
    <s v="■未使用　東京マルイ　APACHE　攻撃ヘリ　アパッチ　アメリカ陸軍仕様　ラジコンヘリ　対象年令14才以上■□004133"/>
    <m/>
    <x v="2"/>
    <n v="2200"/>
    <n v="3"/>
    <n v="3"/>
    <n v="7200"/>
    <m/>
    <m/>
    <m/>
    <m/>
    <m/>
    <m/>
    <m/>
    <m/>
    <m/>
    <m/>
    <m/>
    <m/>
    <m/>
    <n v="0"/>
    <s v="2021/6"/>
    <s v=""/>
    <s v=""/>
    <x v="0"/>
    <m/>
    <m/>
  </r>
  <r>
    <d v="2021-06-09T00:00:00"/>
    <s v="■ダンロップ　HI-BRID　クラブ11本セット　アイアン8本#5～#9,P,A,S＆ドライバー2本＆ナイキパター　中古■□003919"/>
    <m/>
    <x v="6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09T00:00:00"/>
    <s v="■LOUIS　VUITTON　ルイ・ヴィトン　モノグラム　リポーターPM　M45254　バッグ/ショルダーバッグ　中古■□004055"/>
    <m/>
    <x v="3"/>
    <n v="10000"/>
    <n v="3"/>
    <n v="3"/>
    <n v="30450"/>
    <m/>
    <m/>
    <m/>
    <m/>
    <m/>
    <m/>
    <m/>
    <m/>
    <m/>
    <m/>
    <m/>
    <m/>
    <m/>
    <n v="0"/>
    <s v="2021/6"/>
    <s v=""/>
    <s v=""/>
    <x v="0"/>
    <m/>
    <m/>
  </r>
  <r>
    <d v="2021-06-09T00:00:00"/>
    <s v="■Blue-Point　ブルーポイント　15°オフセット　スタンダードハンドル　コンビレンチ　12角　17mm　BOERM17　未使用■□004137"/>
    <m/>
    <x v="0"/>
    <m/>
    <n v="3"/>
    <n v="3"/>
    <n v="3700"/>
    <m/>
    <m/>
    <m/>
    <m/>
    <m/>
    <m/>
    <m/>
    <m/>
    <m/>
    <m/>
    <m/>
    <m/>
    <m/>
    <n v="0"/>
    <s v="2021/6"/>
    <s v=""/>
    <s v=""/>
    <x v="0"/>
    <m/>
    <m/>
  </r>
  <r>
    <d v="2021-06-10T00:00:00"/>
    <s v="■現状品　木工カッター 木村刃物 スリーウェイカッター 飾面 超硬 Φ200 19t タイプNo．3 左　中古■□004001"/>
    <s v="済"/>
    <x v="0"/>
    <n v="2000"/>
    <n v="3"/>
    <n v="3"/>
    <n v="4500"/>
    <m/>
    <m/>
    <m/>
    <m/>
    <m/>
    <m/>
    <m/>
    <n v="4950"/>
    <n v="1050"/>
    <d v="2021-07-19T00:00:00"/>
    <d v="2021-06-13T00:00:00"/>
    <s v="簡単決済"/>
    <s v="貞広文夫"/>
    <n v="6000"/>
    <s v="2021/6"/>
    <s v="2021/6"/>
    <n v="3"/>
    <x v="1"/>
    <m/>
    <m/>
  </r>
  <r>
    <d v="2021-06-10T00:00:00"/>
    <s v="■現状品 スーパーツール チュービングツールセット スタンダードタイプ TSC457M・W 中古■□004162"/>
    <m/>
    <x v="0"/>
    <n v="25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　dyson　pure　cool　ダイソン　空気洗浄機能付き　扇風機　TP04　ブルー■□004107"/>
    <s v="店売り"/>
    <x v="1"/>
    <n v="20000"/>
    <n v="3"/>
    <n v="3"/>
    <n v="40000"/>
    <m/>
    <m/>
    <m/>
    <m/>
    <m/>
    <m/>
    <m/>
    <m/>
    <m/>
    <m/>
    <m/>
    <m/>
    <m/>
    <n v="0"/>
    <s v="2021/6"/>
    <s v=""/>
    <s v=""/>
    <x v="0"/>
    <m/>
    <m/>
  </r>
  <r>
    <d v="2021-06-10T00:00:00"/>
    <s v="■TAMIYA タミヤ NISMO Clarion GT-R LM ニスモ・クラリオン 1:43スケール 中古■□004064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EBBRO エブロ NISSAN スカイライン GT-R KPGC10 1:43スケール 中古■□004148"/>
    <m/>
    <x v="2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10T00:00:00"/>
    <s v="■ixo イクソ SALEEN S7-R Konrad Motorsport #67 Le Mans 2002 1:43スケール LMM044 中古■□004097"/>
    <m/>
    <x v="2"/>
    <m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0T00:00:00"/>
    <s v="■cdma One  セルモスープラ'00  M4-09-F  EPOCH  エポック  MテックM4  1:43スケール  中古■□004145"/>
    <m/>
    <x v="2"/>
    <m/>
    <n v="3"/>
    <n v="3"/>
    <n v="2800"/>
    <m/>
    <m/>
    <m/>
    <m/>
    <m/>
    <m/>
    <m/>
    <m/>
    <m/>
    <m/>
    <m/>
    <m/>
    <m/>
    <n v="0"/>
    <s v="2021/6"/>
    <s v=""/>
    <s v=""/>
    <x v="0"/>
    <m/>
    <m/>
  </r>
  <r>
    <d v="2021-06-10T00:00:00"/>
    <s v="■Nintendo Switch Lite ニンテンドースイッチライト イエロー HDH-S-YAZAA 中古美品■□004179"/>
    <m/>
    <x v="2"/>
    <n v="13200"/>
    <n v="3"/>
    <n v="3"/>
    <n v="18200"/>
    <m/>
    <m/>
    <m/>
    <m/>
    <m/>
    <m/>
    <m/>
    <m/>
    <m/>
    <m/>
    <m/>
    <m/>
    <m/>
    <n v="0"/>
    <s v="2021/6"/>
    <s v=""/>
    <s v=""/>
    <x v="0"/>
    <m/>
    <m/>
  </r>
  <r>
    <d v="2021-06-10T00:00:00"/>
    <s v="■美品 Nintendo Switch ネオンブルー ネオンレッド HAD-S-KABAA ニンテンドースイッチ■□004168"/>
    <m/>
    <x v="2"/>
    <n v="27500"/>
    <n v="3"/>
    <n v="3"/>
    <n v="33600"/>
    <m/>
    <m/>
    <m/>
    <m/>
    <m/>
    <m/>
    <m/>
    <m/>
    <m/>
    <m/>
    <m/>
    <m/>
    <m/>
    <n v="0"/>
    <s v="2021/6"/>
    <s v=""/>
    <s v=""/>
    <x v="0"/>
    <m/>
    <m/>
  </r>
  <r>
    <d v="2021-06-10T00:00:00"/>
    <s v="■未使用  山中組木工房  組木パズル  WP-4  保管品■□004051"/>
    <s v="済"/>
    <x v="2"/>
    <n v="70"/>
    <n v="3"/>
    <n v="3"/>
    <n v="3500"/>
    <m/>
    <m/>
    <m/>
    <m/>
    <m/>
    <m/>
    <m/>
    <n v="3850"/>
    <n v="750"/>
    <d v="2021-07-19T00:00:00"/>
    <d v="2021-06-14T00:00:00"/>
    <s v="簡単決済"/>
    <s v="妹尾匡  "/>
    <n v="4600"/>
    <s v="2021/6"/>
    <s v="2021/6"/>
    <n v="4"/>
    <x v="4"/>
    <m/>
    <m/>
  </r>
  <r>
    <d v="2021-06-10T00:00:00"/>
    <s v="■BAREBONES ピクニックナイフ　ベアボーンズ　アウトドア　ナイフ　中古■□004136"/>
    <m/>
    <x v="6"/>
    <n v="11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10T00:00:00"/>
    <s v="■土佐守　ナイフ　アウトドア　ケース・ベルト付き　中古■□004104 "/>
    <m/>
    <x v="6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10T00:00:00"/>
    <s v="■バンダイ　バルタン星人　カッ歩び大怪獣　ウルトラマン　ゼンマイ　中古■□004123"/>
    <s v="済"/>
    <x v="2"/>
    <n v="200"/>
    <n v="3"/>
    <n v="3"/>
    <n v="3800"/>
    <m/>
    <m/>
    <m/>
    <m/>
    <m/>
    <m/>
    <m/>
    <n v="4180"/>
    <n v="750"/>
    <d v="2021-07-19T00:00:00"/>
    <d v="2021-06-17T00:00:00"/>
    <s v="簡単決済"/>
    <s v="チョウショウ"/>
    <n v="4930"/>
    <s v="2021/6"/>
    <s v="2021/6"/>
    <n v="7"/>
    <x v="6"/>
    <m/>
    <m/>
  </r>
  <r>
    <d v="2021-06-11T00:00:00"/>
    <s v="■菊池桃子 ジグソーパズル ブリジストン 当選品 モモコオリジナルジグソーパネル 箱付き 91 9-1→12-31 未開封保管品■□004186"/>
    <s v="済"/>
    <x v="12"/>
    <n v="500"/>
    <n v="3"/>
    <n v="3"/>
    <n v="10000"/>
    <m/>
    <m/>
    <m/>
    <m/>
    <m/>
    <m/>
    <m/>
    <n v="11000"/>
    <n v="2000"/>
    <d v="2021-07-19T00:00:00"/>
    <d v="2021-06-17T00:00:00"/>
    <s v="簡単決済"/>
    <s v="平口隆行"/>
    <n v="13000"/>
    <s v="2021/6"/>
    <s v="2021/6"/>
    <n v="6"/>
    <x v="6"/>
    <m/>
    <m/>
  </r>
  <r>
    <d v="2021-06-11T00:00:00"/>
    <s v="■Zippo  42個まとめ売り  アニメ・ゲーム・スロット  キャラクターコレクション  未使用■□004049"/>
    <s v="済"/>
    <x v="2"/>
    <n v="3300"/>
    <n v="3"/>
    <n v="3"/>
    <n v="10000"/>
    <m/>
    <m/>
    <m/>
    <m/>
    <m/>
    <m/>
    <m/>
    <n v="11000"/>
    <n v="1050"/>
    <d v="2021-07-19T00:00:00"/>
    <d v="2021-06-18T00:00:00"/>
    <s v="簡単決済"/>
    <s v="井上末晴 "/>
    <n v="12050"/>
    <s v="2021/6"/>
    <s v="2021/6"/>
    <n v="7"/>
    <x v="5"/>
    <m/>
    <m/>
  </r>
  <r>
    <d v="2021-06-11T00:00:00"/>
    <s v="■東京マルイ　M320A1　GAS　GRENADE LAUNCHER グレネード2本付　18発同時発射　対象年令18歳以上　中古■□003988"/>
    <s v="済"/>
    <x v="2"/>
    <n v="3300"/>
    <n v="3"/>
    <n v="3"/>
    <n v="13500"/>
    <m/>
    <m/>
    <m/>
    <m/>
    <m/>
    <m/>
    <m/>
    <n v="14850"/>
    <n v="1500"/>
    <d v="2021-07-19T00:00:00"/>
    <d v="2021-06-17T00:00:00"/>
    <s v="簡単決済"/>
    <s v="小椋慎吾"/>
    <n v="16350"/>
    <s v="2021/6"/>
    <s v="2021/6"/>
    <n v="6"/>
    <x v="6"/>
    <m/>
    <m/>
  </r>
  <r>
    <m/>
    <s v="ジームス　硬式　グローブ　781N"/>
    <s v="済"/>
    <x v="6"/>
    <n v="9000"/>
    <n v="3"/>
    <n v="3"/>
    <n v="5500"/>
    <m/>
    <m/>
    <m/>
    <m/>
    <m/>
    <m/>
    <m/>
    <n v="5500"/>
    <n v="1050"/>
    <d v="2021-07-19T00:00:00"/>
    <d v="2021-06-11T00:00:00"/>
    <s v="簡単決済"/>
    <s v="矢田元一朗 "/>
    <n v="6550"/>
    <s v=""/>
    <s v="2021/6"/>
    <n v="44358"/>
    <x v="5"/>
    <m/>
    <m/>
  </r>
  <r>
    <d v="2021-06-12T00:00:00"/>
    <s v="■現状品 ADVAN Racing RCⅡ アドバン レーシング ホイール×4本 16×7JJ 35 P．C．D100 / タイヤ：195/45ZR16　中古■□004095"/>
    <s v="済"/>
    <x v="14"/>
    <n v="13000"/>
    <n v="3"/>
    <n v="3"/>
    <n v="40000"/>
    <m/>
    <m/>
    <m/>
    <m/>
    <m/>
    <m/>
    <m/>
    <n v="44000"/>
    <n v="2719"/>
    <d v="2021-08-23T00:00:00"/>
    <d v="2021-07-02T00:00:00"/>
    <s v="簡単決済"/>
    <s v="平塚孝一 "/>
    <n v="46719"/>
    <s v="2021/6"/>
    <s v="2021/7"/>
    <n v="20"/>
    <x v="5"/>
    <m/>
    <m/>
  </r>
  <r>
    <d v="2021-06-12T00:00:00"/>
    <s v="■NINTENDO SWITCH 任天堂スイッチ スプラトゥーン2 本体 Joy-Con：ネオングリーン/ネオンピンク 2017年製　中古■□004142_x000a_"/>
    <s v="済"/>
    <x v="2"/>
    <n v="15000"/>
    <n v="3"/>
    <n v="3"/>
    <n v="28000"/>
    <m/>
    <m/>
    <m/>
    <m/>
    <m/>
    <m/>
    <m/>
    <n v="28040"/>
    <n v="1050"/>
    <d v="2021-07-19T00:00:00"/>
    <d v="2021-06-27T00:00:00"/>
    <s v="簡単決済"/>
    <s v="齋藤浩明"/>
    <n v="29090"/>
    <s v="2021/6"/>
    <s v="2021/6"/>
    <n v="15"/>
    <x v="1"/>
    <m/>
    <m/>
  </r>
  <r>
    <d v="2021-06-12T00:00:00"/>
    <s v="■DAIKIN　ダイキン　加湿空気清浄機　MCK55U-T　ブラウン　床置型　2018年製　屋内用　中古■□004182"/>
    <s v="済"/>
    <x v="1"/>
    <n v="3300"/>
    <n v="3"/>
    <n v="3"/>
    <n v="12000"/>
    <m/>
    <m/>
    <m/>
    <m/>
    <m/>
    <m/>
    <m/>
    <n v="13200"/>
    <n v="1500"/>
    <d v="2021-07-19T00:00:00"/>
    <d v="2021-06-17T00:00:00"/>
    <s v="簡単決済"/>
    <s v="トン　ヴァン　フオン"/>
    <n v="14700"/>
    <s v="2021/6"/>
    <s v="2021/6"/>
    <n v="5"/>
    <x v="6"/>
    <m/>
    <m/>
  </r>
  <r>
    <d v="2021-06-12T00:00:00"/>
    <s v="■引取限定 長野県伊那市 テレビボード 幅約150cm 木製 ローボード テレビ台 中古■□004170"/>
    <s v="店売り"/>
    <x v="4"/>
    <n v="2200"/>
    <n v="3"/>
    <n v="3"/>
    <n v="10800"/>
    <m/>
    <m/>
    <m/>
    <m/>
    <m/>
    <m/>
    <m/>
    <m/>
    <m/>
    <m/>
    <m/>
    <m/>
    <m/>
    <n v="0"/>
    <s v="2021/6"/>
    <s v=""/>
    <s v=""/>
    <x v="0"/>
    <m/>
    <m/>
  </r>
  <r>
    <d v="2021-06-12T00:00:00"/>
    <s v="■引取限定 長野県伊那市 食器棚 ニトリ 観音開き ホワイト RIPE 90D-WH 中古■□004109"/>
    <m/>
    <x v="4"/>
    <n v="1000"/>
    <n v="3"/>
    <n v="3"/>
    <n v="22800"/>
    <m/>
    <m/>
    <m/>
    <m/>
    <m/>
    <m/>
    <m/>
    <m/>
    <m/>
    <m/>
    <m/>
    <m/>
    <m/>
    <n v="0"/>
    <s v="2021/6"/>
    <s v=""/>
    <s v=""/>
    <x v="0"/>
    <m/>
    <m/>
  </r>
  <r>
    <d v="2021-06-12T00:00:00"/>
    <s v="■東京マルイ Hi-CAPA4.3 ハイキャパ4.3 タクティカルカスタム ガスブローバック 対象年令18才以上 中古■□004184"/>
    <m/>
    <x v="2"/>
    <n v="4400"/>
    <n v="3"/>
    <n v="3"/>
    <n v="9700"/>
    <m/>
    <m/>
    <m/>
    <m/>
    <m/>
    <m/>
    <m/>
    <m/>
    <m/>
    <m/>
    <m/>
    <m/>
    <m/>
    <n v="0"/>
    <s v="2021/6"/>
    <s v=""/>
    <s v=""/>
    <x v="0"/>
    <m/>
    <m/>
  </r>
  <r>
    <d v="2021-06-13T00:00:00"/>
    <s v="■TISSOT Seastar 1000 AUTOMAIC ティソ シースター オートマチック クロノグラフ ブラックラバー T066427 中古/修理品■□004050"/>
    <m/>
    <x v="3"/>
    <n v="33000"/>
    <n v="3"/>
    <n v="3"/>
    <n v="55000"/>
    <m/>
    <m/>
    <m/>
    <m/>
    <m/>
    <m/>
    <m/>
    <m/>
    <m/>
    <m/>
    <m/>
    <m/>
    <m/>
    <n v="0"/>
    <s v="2021/6"/>
    <s v=""/>
    <s v=""/>
    <x v="0"/>
    <m/>
    <m/>
  </r>
  <r>
    <d v="2021-06-13T00:00:00"/>
    <s v="■IRIS　アイリスオーヤマ　IHクッキングヒーター　200V　IHC-S225-B　専用スタンド　SSIH-54　セット　未使用■□004074"/>
    <s v="店売り　"/>
    <x v="1"/>
    <n v="5400"/>
    <n v="3"/>
    <n v="3"/>
    <n v="17800"/>
    <m/>
    <m/>
    <m/>
    <m/>
    <m/>
    <m/>
    <m/>
    <m/>
    <m/>
    <m/>
    <m/>
    <m/>
    <m/>
    <n v="0"/>
    <s v="2021/6"/>
    <s v=""/>
    <s v=""/>
    <x v="0"/>
    <m/>
    <m/>
  </r>
  <r>
    <d v="2021-06-13T00:00:00"/>
    <s v="■MG 地球連邦軍 試作型戦術支援メカ Gアーマー リアルタイプカラー 1/100スケール マスターグレードモデル BANDAI 未組立品■□004143"/>
    <s v="済"/>
    <x v="2"/>
    <n v="3000"/>
    <n v="3"/>
    <n v="3"/>
    <n v="11800"/>
    <m/>
    <m/>
    <m/>
    <m/>
    <m/>
    <m/>
    <m/>
    <n v="12980"/>
    <n v="1500"/>
    <d v="2021-07-19T00:00:00"/>
    <d v="2021-06-18T00:00:00"/>
    <s v="簡単決済"/>
    <s v="山田淳 "/>
    <n v="14480"/>
    <s v="2021/6"/>
    <s v="2021/6"/>
    <n v="5"/>
    <x v="5"/>
    <m/>
    <m/>
  </r>
  <r>
    <d v="2021-06-13T00:00:00"/>
    <s v="■地球連邦軍　多目的軽戦闘機　FF-X7　コア・ファイター　U．C．ハードグアフ　1/35　シリーズNo．7　BANDAI　未組立品■□003775"/>
    <m/>
    <x v="2"/>
    <n v="2000"/>
    <n v="3"/>
    <n v="3"/>
    <n v="7500"/>
    <m/>
    <m/>
    <m/>
    <m/>
    <m/>
    <m/>
    <m/>
    <m/>
    <m/>
    <m/>
    <m/>
    <m/>
    <m/>
    <n v="0"/>
    <s v="2021/6"/>
    <s v=""/>
    <s v=""/>
    <x v="0"/>
    <m/>
    <m/>
  </r>
  <r>
    <d v="2021-06-13T00:00:00"/>
    <s v="■未使用 CASIO G-SHOCK メタルカバード GM-110-1AJF カシオ Gショック 保管品■□004038"/>
    <m/>
    <x v="11"/>
    <n v="8000"/>
    <n v="3"/>
    <n v="3"/>
    <n v="13700"/>
    <m/>
    <m/>
    <m/>
    <m/>
    <m/>
    <m/>
    <m/>
    <m/>
    <m/>
    <m/>
    <m/>
    <m/>
    <m/>
    <n v="0"/>
    <s v="2021/6"/>
    <s v=""/>
    <s v=""/>
    <x v="0"/>
    <m/>
    <m/>
  </r>
  <r>
    <d v="2021-06-13T00:00:00"/>
    <s v="■太鼓の達人 Nintendo Switch ば～じょん！ 中古■□003917"/>
    <m/>
    <x v="2"/>
    <m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3T00:00:00"/>
    <s v="■マキタ 36V 26mm充電式ハンマドリル HR263D 本体＋バッテリー2個のみ 中古■□004073"/>
    <m/>
    <x v="0"/>
    <n v="13200"/>
    <n v="3"/>
    <n v="3"/>
    <n v="21000"/>
    <m/>
    <m/>
    <m/>
    <m/>
    <m/>
    <m/>
    <m/>
    <m/>
    <m/>
    <m/>
    <m/>
    <m/>
    <m/>
    <n v="0"/>
    <s v="2021/6"/>
    <s v=""/>
    <s v=""/>
    <x v="0"/>
    <m/>
    <m/>
  </r>
  <r>
    <d v="2021-06-13T00:00:00"/>
    <s v="■Megabass ゾンダ 10R 右用 メガバス Zonda 中古■□004058"/>
    <m/>
    <x v="6"/>
    <n v="198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3T00:00:00"/>
    <s v="■七福ろう 置物 インテリア 縁起物 未開封保管品■□004121"/>
    <m/>
    <x v="7"/>
    <n v="0"/>
    <n v="3"/>
    <n v="3"/>
    <n v="14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マキタ レーザー墨出し機 SK21P おおがね＋ろく 屋内・屋外検討墨出し機 受光器 中古■□004154"/>
    <m/>
    <x v="0"/>
    <n v="5000"/>
    <n v="3"/>
    <n v="3"/>
    <n v="18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ZAKU-2 MG MS-06F/J ザク 1/100 マスターグレードモデル バンダイ 未組立 保管品■□004075"/>
    <m/>
    <x v="2"/>
    <n v="3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PG MS-06 ZAKU2 CUSTOM SET#1 クリヤーボディ&amp;ウェポンズ ※ザク2は含まれません ザクバズーカ等 未組立■□004173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ZAKU2 CUSTOM SET#2 PG MS-06 クリヤーボディ&amp;ウェポンズ ※ザク2は含まれません ヒートホーク 3連ミサイルポッド等 未組立■□004111"/>
    <m/>
    <x v="2"/>
    <n v="1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グフ MS-07B GOUF 1/100 マスターグレード バンダイ 未組立 保管品■□004102"/>
    <s v="済"/>
    <x v="2"/>
    <n v="1000"/>
    <n v="3"/>
    <n v="3"/>
    <n v="2700"/>
    <m/>
    <m/>
    <m/>
    <m/>
    <m/>
    <m/>
    <m/>
    <n v="2970"/>
    <n v="1050"/>
    <d v="2021-07-19T00:00:00"/>
    <d v="2021-06-24T00:00:00"/>
    <s v="簡単決済"/>
    <s v="山崎勝也 "/>
    <n v="4020"/>
    <s v="2021/6"/>
    <s v="2021/6"/>
    <n v="10"/>
    <x v="6"/>
    <m/>
    <m/>
  </r>
  <r>
    <d v="2021-06-14T00:00:00"/>
    <s v="_x0009__x000a_■プラモデル ジム RGM-79GM 1/100 マスターグレード バンダイ 未組立 保管品■□004172"/>
    <s v="店売り"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4T00:00:00"/>
    <s v="■プラモデル MG ギャン YMS-15 GYAN 1/100 マスターグレード バンダイ 未組立 保管品■004089"/>
    <s v="済"/>
    <x v="2"/>
    <n v="1000"/>
    <n v="3"/>
    <n v="3"/>
    <n v="4500"/>
    <m/>
    <m/>
    <m/>
    <m/>
    <m/>
    <m/>
    <m/>
    <n v="4950"/>
    <n v="1300"/>
    <d v="2021-07-19T00:00:00"/>
    <d v="2021-06-22T00:00:00"/>
    <s v="簡単決済"/>
    <s v="竹上隆司  "/>
    <n v="6250"/>
    <s v="2021/6"/>
    <s v="2021/6"/>
    <n v="8"/>
    <x v="2"/>
    <m/>
    <m/>
  </r>
  <r>
    <d v="2021-06-14T00:00:00"/>
    <s v="■プラモデル MG クリスタルバージョン ZAKU2 MS-06F/J 1/100 マスターグレード ザク バンダイ 未組立 保管品■004176"/>
    <m/>
    <x v="2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5T00:00:00"/>
    <s v="■レーザー墨出し器 タジマ GT5Zi 受光器・ケース付き 現状品■□004144"/>
    <m/>
    <x v="0"/>
    <n v="3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昭和レトロ 東京芝浦扇風機 羽根4枚 動作品■□零零三九二一"/>
    <m/>
    <x v="12"/>
    <n v="1000"/>
    <n v="3"/>
    <n v="3"/>
    <n v="8580"/>
    <m/>
    <m/>
    <m/>
    <m/>
    <m/>
    <m/>
    <m/>
    <m/>
    <m/>
    <m/>
    <m/>
    <m/>
    <m/>
    <n v="0"/>
    <s v="2021/6"/>
    <s v=""/>
    <s v=""/>
    <x v="0"/>
    <m/>
    <m/>
  </r>
  <r>
    <d v="2021-06-15T00:00:00"/>
    <s v="■現状品 E.Leitz Wetzlar エルンスト ライツ ウェツラー 真鍮製 顕微鏡 No.110237 マイクロスコープ Nr．木箱 鍵 付属品有 アンティーク■□003983"/>
    <m/>
    <x v="12"/>
    <n v="1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15T00:00:00"/>
    <s v="■LOUIS　VUITTON　ルイ・ヴィトン　モノグラム　ポルト　モネ　クレディ　長財布　M61726　中古■□004048"/>
    <s v="店売り"/>
    <x v="3"/>
    <n v="30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ジオン公国軍 汎用モビルスーツ MS-14A 「量産型ゲルググ」 1/100スケール マスターグレードモデル BANDAI 未組立品■□004171"/>
    <m/>
    <x v="2"/>
    <n v="800"/>
    <n v="3"/>
    <n v="3"/>
    <n v="4100"/>
    <m/>
    <m/>
    <m/>
    <m/>
    <m/>
    <m/>
    <m/>
    <m/>
    <m/>
    <m/>
    <m/>
    <m/>
    <m/>
    <n v="0"/>
    <s v="2021/6"/>
    <s v=""/>
    <s v=""/>
    <x v="0"/>
    <m/>
    <m/>
  </r>
  <r>
    <d v="2021-06-15T00:00:00"/>
    <s v="■MG GUNDAM RX-78-2 クリスタルバージョン 地球連邦軍白兵戦用モビルスーツ ガンダム2号機 1/100スケール BANDAI 未組立品■□004190"/>
    <s v="済"/>
    <x v="2"/>
    <n v="800"/>
    <n v="3"/>
    <n v="3"/>
    <n v="3100"/>
    <m/>
    <m/>
    <m/>
    <m/>
    <m/>
    <m/>
    <m/>
    <n v="4620"/>
    <n v="1050"/>
    <d v="2021-07-19T00:00:00"/>
    <d v="2021-06-24T00:00:00"/>
    <s v="簡単決済"/>
    <s v="荒井千鶴子"/>
    <n v="5670"/>
    <s v="2021/6"/>
    <s v="2021/6"/>
    <n v="9"/>
    <x v="6"/>
    <m/>
    <m/>
  </r>
  <r>
    <d v="2021-06-15T00:00:00"/>
    <s v="■MG ジオン公国軍 水陸両用モビルスーツ MSM-07S「シャア専用ズゴック」マスターグレードモデル 1/100スケール BANDAI 未組立品■□004188"/>
    <m/>
    <x v="2"/>
    <n v="800"/>
    <n v="3"/>
    <n v="3"/>
    <n v="2700"/>
    <m/>
    <m/>
    <m/>
    <m/>
    <m/>
    <m/>
    <m/>
    <m/>
    <m/>
    <m/>
    <m/>
    <m/>
    <m/>
    <n v="0"/>
    <s v="2021/6"/>
    <s v=""/>
    <s v=""/>
    <x v="0"/>
    <m/>
    <m/>
  </r>
  <r>
    <d v="2021-06-17T00:00:00"/>
    <s v="■未使用　ネスカフェ　ドルチェグスト　ジョビア　ワインレッド　NDG250-WR■□004419_x000a_"/>
    <m/>
    <x v="1"/>
    <n v="1000"/>
    <n v="3"/>
    <n v="3"/>
    <n v="3000"/>
    <m/>
    <m/>
    <m/>
    <m/>
    <m/>
    <m/>
    <m/>
    <m/>
    <m/>
    <m/>
    <m/>
    <m/>
    <m/>
    <n v="0"/>
    <s v="2021/6"/>
    <s v=""/>
    <s v=""/>
    <x v="0"/>
    <m/>
    <m/>
  </r>
  <r>
    <d v="2021-06-17T00:00:00"/>
    <s v="■GUCCI　グッチ　30458　ハンドバッグ　グリーン系　中古■□004369"/>
    <m/>
    <x v="3"/>
    <n v="2000"/>
    <n v="3"/>
    <n v="3"/>
    <n v="8300"/>
    <m/>
    <m/>
    <m/>
    <m/>
    <m/>
    <m/>
    <m/>
    <m/>
    <m/>
    <m/>
    <m/>
    <m/>
    <m/>
    <n v="0"/>
    <s v="2021/6"/>
    <s v=""/>
    <s v=""/>
    <x v="0"/>
    <m/>
    <m/>
  </r>
  <r>
    <d v="2021-06-17T00:00:00"/>
    <s v="■Ecovte　エクート　メラミンプレート　5枚セット　中古■□004346"/>
    <m/>
    <x v="7"/>
    <m/>
    <n v="3"/>
    <n v="3"/>
    <n v="3180"/>
    <m/>
    <m/>
    <m/>
    <m/>
    <m/>
    <m/>
    <m/>
    <m/>
    <m/>
    <m/>
    <m/>
    <m/>
    <m/>
    <n v="0"/>
    <s v="2021/6"/>
    <s v=""/>
    <s v=""/>
    <x v="0"/>
    <m/>
    <m/>
  </r>
  <r>
    <d v="2021-06-17T00:00:00"/>
    <s v="■LOUIS　VUITTON　ルイ・ヴィトン　ポルトフォイユ　ブラザ　モノグラム　M80158　長財布　2021春夏　美品■□004290"/>
    <s v="済"/>
    <x v="3"/>
    <n v="50000"/>
    <n v="3"/>
    <n v="3"/>
    <n v="79800"/>
    <m/>
    <m/>
    <m/>
    <m/>
    <m/>
    <m/>
    <m/>
    <n v="87780"/>
    <n v="750"/>
    <d v="2021-07-19T00:00:00"/>
    <d v="2021-06-30T00:00:00"/>
    <s v="簡単決済"/>
    <s v="妻倉美穂子"/>
    <n v="88530"/>
    <s v="2021/6"/>
    <s v="2021/6"/>
    <n v="13"/>
    <x v="3"/>
    <m/>
    <m/>
  </r>
  <r>
    <d v="2021-06-17T00:00:00"/>
    <s v="■NINTENDO　SWITCH　任天堂スイッチ　ネオンブルー　ネオンレッド　HAD-KABAA　未使用■□004302"/>
    <s v="済"/>
    <x v="2"/>
    <n v="27500"/>
    <n v="3"/>
    <n v="3"/>
    <n v="35000"/>
    <m/>
    <m/>
    <m/>
    <m/>
    <m/>
    <m/>
    <m/>
    <n v="33000"/>
    <n v="1300"/>
    <d v="2021-07-19T00:00:00"/>
    <d v="2021-06-26T00:00:00"/>
    <s v="簡単決済"/>
    <s v="三浦孝太"/>
    <n v="34300"/>
    <s v="2021/6"/>
    <s v="2021/6"/>
    <n v="9"/>
    <x v="7"/>
    <m/>
    <m/>
  </r>
  <r>
    <d v="2021-06-17T00:00:00"/>
    <s v="■未使用  Nikon  KeyMission 80  保管品■□004116"/>
    <s v="済"/>
    <x v="9"/>
    <n v="7700"/>
    <n v="3"/>
    <n v="3"/>
    <n v="19800"/>
    <m/>
    <m/>
    <m/>
    <m/>
    <m/>
    <m/>
    <m/>
    <n v="21780"/>
    <n v="750"/>
    <d v="2021-07-19T00:00:00"/>
    <d v="2021-06-22T00:00:00"/>
    <s v="簡単決済"/>
    <s v="ヤマノタカ"/>
    <n v="22530"/>
    <s v="2021/6"/>
    <s v="2021/6"/>
    <n v="5"/>
    <x v="2"/>
    <m/>
    <m/>
  </r>
  <r>
    <d v="2021-06-17T00:00:00"/>
    <s v="■MG 1/100 MS-05B 黒い三連星 ザクⅠ バンダイ■□004084"/>
    <s v="済"/>
    <x v="2"/>
    <m/>
    <n v="3"/>
    <n v="3"/>
    <n v="3500"/>
    <m/>
    <m/>
    <m/>
    <m/>
    <m/>
    <m/>
    <m/>
    <n v="3850"/>
    <n v="1050"/>
    <d v="2021-07-19T00:00:00"/>
    <d v="2021-06-30T00:00:00"/>
    <s v="簡単決済"/>
    <s v="安川真司  "/>
    <n v="4900"/>
    <s v="2021/6"/>
    <s v="2021/6"/>
    <n v="13"/>
    <x v="3"/>
    <m/>
    <m/>
  </r>
  <r>
    <d v="2021-06-17T00:00:00"/>
    <s v="■未開封 機動戦士ガンダム 「砂漠の戦闘」 ジグソーパズル 1000ピース■□004222"/>
    <m/>
    <x v="2"/>
    <n v="800"/>
    <n v="3"/>
    <n v="3"/>
    <n v="3100"/>
    <m/>
    <m/>
    <m/>
    <m/>
    <m/>
    <m/>
    <m/>
    <m/>
    <m/>
    <m/>
    <m/>
    <m/>
    <m/>
    <n v="0"/>
    <s v="2021/6"/>
    <s v=""/>
    <s v=""/>
    <x v="0"/>
    <m/>
    <m/>
  </r>
  <r>
    <d v="2021-06-17T00:00:00"/>
    <s v="■カーク・レイナート ジグソーパズル Moon Song 1000ピース オオカミ 未開封■□004285"/>
    <s v="済"/>
    <x v="2"/>
    <m/>
    <n v="3"/>
    <n v="3"/>
    <n v="1900"/>
    <m/>
    <m/>
    <m/>
    <m/>
    <m/>
    <m/>
    <m/>
    <n v="1980"/>
    <n v="1300"/>
    <d v="2021-07-19T00:00:00"/>
    <d v="2021-06-22T00:00:00"/>
    <s v="簡単決済"/>
    <s v="渋谷美羽"/>
    <n v="3280"/>
    <s v="2021/6"/>
    <s v="2021/6"/>
    <n v="5"/>
    <x v="2"/>
    <m/>
    <m/>
  </r>
  <r>
    <d v="2021-06-17T00:00:00"/>
    <s v="■1000ピース 竹内敏信 「虹の滝」 ジグソーパズル 未開封■□003989"/>
    <m/>
    <x v="2"/>
    <m/>
    <n v="3"/>
    <n v="3"/>
    <n v="1500"/>
    <m/>
    <m/>
    <m/>
    <m/>
    <m/>
    <m/>
    <m/>
    <m/>
    <m/>
    <m/>
    <m/>
    <m/>
    <m/>
    <n v="0"/>
    <s v="2021/6"/>
    <s v=""/>
    <s v=""/>
    <x v="0"/>
    <m/>
    <m/>
  </r>
  <r>
    <d v="2021-06-17T00:00:00"/>
    <s v="■YAMAHA 電子ピアノ 76鍵 ピアジェーロ 2008年製 NP-30 電子キーボード 中古■□S004322"/>
    <m/>
    <x v="8"/>
    <n v="2200"/>
    <n v="3"/>
    <n v="3"/>
    <n v="7000"/>
    <m/>
    <m/>
    <m/>
    <m/>
    <m/>
    <m/>
    <m/>
    <m/>
    <m/>
    <m/>
    <m/>
    <m/>
    <m/>
    <n v="0"/>
    <s v="2021/6"/>
    <s v=""/>
    <s v=""/>
    <x v="0"/>
    <m/>
    <m/>
  </r>
  <r>
    <d v="2021-06-17T00:00:00"/>
    <s v="■引取歓迎 未使用 マイセット 一体型流し台 右シンク 間口120cm M3-120K ホワイト■□K004264"/>
    <m/>
    <x v="7"/>
    <n v="2500"/>
    <n v="3"/>
    <n v="3"/>
    <n v="15800"/>
    <m/>
    <m/>
    <m/>
    <m/>
    <m/>
    <m/>
    <m/>
    <m/>
    <m/>
    <m/>
    <m/>
    <m/>
    <m/>
    <n v="0"/>
    <s v="2021/6"/>
    <s v=""/>
    <s v=""/>
    <x v="0"/>
    <m/>
    <m/>
  </r>
  <r>
    <d v="2021-06-18T00:00:00"/>
    <s v="■IWATANI　カセットフー　CB-ODX-JR　イワタニ　カセットコンロ　アウトドア　中古■□004261"/>
    <s v="済"/>
    <x v="6"/>
    <n v="1400"/>
    <n v="3"/>
    <n v="3"/>
    <n v="4500"/>
    <m/>
    <m/>
    <m/>
    <m/>
    <m/>
    <m/>
    <m/>
    <n v="4950"/>
    <n v="1050"/>
    <d v="2021-07-19T00:00:00"/>
    <d v="2021-06-22T00:00:00"/>
    <s v="簡単決済"/>
    <s v="竹林幸治"/>
    <n v="6000"/>
    <s v="2021/6"/>
    <s v="2021/6"/>
    <n v="4"/>
    <x v="2"/>
    <m/>
    <m/>
  </r>
  <r>
    <d v="2021-06-18T00:00:00"/>
    <s v="■GUCCI　レザー　トートバッグ　ブラック　グッチ　中古■□004367"/>
    <m/>
    <x v="3"/>
    <n v="4000"/>
    <n v="3"/>
    <n v="3"/>
    <n v="98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マキタ 350mm エンジンチェーンソー MEA3110TM 中古■□004254"/>
    <m/>
    <x v="0"/>
    <n v="11000"/>
    <n v="3"/>
    <n v="3"/>
    <n v="20000"/>
    <m/>
    <m/>
    <m/>
    <m/>
    <m/>
    <m/>
    <m/>
    <m/>
    <m/>
    <m/>
    <m/>
    <m/>
    <m/>
    <n v="0"/>
    <s v="2021/6"/>
    <s v=""/>
    <s v=""/>
    <x v="0"/>
    <m/>
    <m/>
  </r>
  <r>
    <d v="2021-06-18T00:00:00"/>
    <s v="■フランスベッド スリーミーローラーDX サポートベルト、他 中古■□K004255"/>
    <s v="済"/>
    <x v="13"/>
    <n v="8000"/>
    <n v="3"/>
    <n v="3"/>
    <n v="29000"/>
    <m/>
    <m/>
    <m/>
    <m/>
    <m/>
    <m/>
    <m/>
    <n v="31900"/>
    <n v="8415"/>
    <d v="1900-01-06T04:33:36"/>
    <d v="2021-06-29T00:00:00"/>
    <s v="簡単決済"/>
    <s v="大西伸治   "/>
    <n v="40315"/>
    <s v="2021/6"/>
    <s v="2021/6"/>
    <n v="11"/>
    <x v="2"/>
    <m/>
    <m/>
  </r>
  <r>
    <d v="2021-06-18T00:00:00"/>
    <s v="■WESCO 6ホールブーツ ブラウン系 ウエスコ 中古■□004353"/>
    <m/>
    <x v="11"/>
    <n v="12000"/>
    <n v="3"/>
    <n v="3"/>
    <n v="28800"/>
    <m/>
    <m/>
    <m/>
    <m/>
    <m/>
    <m/>
    <m/>
    <m/>
    <m/>
    <m/>
    <m/>
    <m/>
    <m/>
    <n v="0"/>
    <s v="2021/6"/>
    <s v=""/>
    <s v=""/>
    <x v="0"/>
    <m/>
    <m/>
  </r>
  <r>
    <d v="2021-06-19T00:00:00"/>
    <s v="■HEUER MONACO 73633 タグホイヤー モナコ クロノグラフ  ステンレス 現状品■□004200"/>
    <s v="済"/>
    <x v="3"/>
    <n v="200000"/>
    <n v="3"/>
    <n v="3"/>
    <n v="350000"/>
    <m/>
    <m/>
    <m/>
    <m/>
    <m/>
    <m/>
    <m/>
    <n v="440000"/>
    <n v="750"/>
    <d v="2021-07-19T00:00:00"/>
    <d v="2021-06-20T00:00:00"/>
    <s v="簡単決済"/>
    <s v="スカイヤーエリック "/>
    <n v="440750"/>
    <s v="2021/6"/>
    <s v="2021/6"/>
    <n v="1"/>
    <x v="1"/>
    <m/>
    <m/>
  </r>
  <r>
    <d v="2021-06-19T00:00:00"/>
    <s v="■GUCCI 三つ折り財布 ブラウン レザー ターンロック金具 中古■□004272"/>
    <m/>
    <x v="3"/>
    <n v="6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マキタ　8型カッタ　4108R　本体のみ　中古■□004316"/>
    <m/>
    <x v="0"/>
    <n v="17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訳あり　ローテーブル　FT-9060　W900mm×D600mm×320mm　カラー：ナチュラル■□S004310"/>
    <m/>
    <x v="7"/>
    <m/>
    <n v="3"/>
    <n v="3"/>
    <n v="3980"/>
    <m/>
    <m/>
    <m/>
    <m/>
    <m/>
    <m/>
    <m/>
    <m/>
    <m/>
    <m/>
    <m/>
    <m/>
    <m/>
    <n v="0"/>
    <s v="2021/6"/>
    <s v=""/>
    <s v=""/>
    <x v="0"/>
    <m/>
    <m/>
  </r>
  <r>
    <d v="2021-06-22T00:00:00"/>
    <s v="■SUPREAM  シュプリーム メンズ ワークシャツ Mサイズ 17AW  Gonz Ramm　美品■□004218"/>
    <m/>
    <x v="3"/>
    <n v="8000"/>
    <n v="3"/>
    <n v="3"/>
    <n v="10000"/>
    <m/>
    <m/>
    <m/>
    <m/>
    <m/>
    <m/>
    <m/>
    <m/>
    <m/>
    <m/>
    <m/>
    <m/>
    <m/>
    <n v="0"/>
    <s v="2021/6"/>
    <s v=""/>
    <s v=""/>
    <x v="0"/>
    <m/>
    <m/>
  </r>
  <r>
    <d v="2021-06-19T00:00:00"/>
    <s v="■PAUL　SMITH　ポールスミス　メンズ　ジップアップ　パーカー　サイズ：X　ブラック　中古■□004286"/>
    <m/>
    <x v="3"/>
    <n v="1000"/>
    <n v="3"/>
    <n v="3"/>
    <n v="8500"/>
    <m/>
    <m/>
    <m/>
    <m/>
    <m/>
    <m/>
    <m/>
    <m/>
    <m/>
    <m/>
    <m/>
    <m/>
    <m/>
    <n v="0"/>
    <s v="2021/6"/>
    <s v=""/>
    <s v=""/>
    <x v="0"/>
    <m/>
    <m/>
  </r>
  <r>
    <d v="2021-06-20T00:00:00"/>
    <s v="■ジャンク ALPINE オーディオデジタルメディアヘッドユニット iDA-X305 アルパイン■□004417"/>
    <s v="済"/>
    <x v="14"/>
    <n v="500"/>
    <n v="3"/>
    <n v="3"/>
    <n v="4000"/>
    <m/>
    <m/>
    <m/>
    <m/>
    <m/>
    <m/>
    <m/>
    <n v="4620"/>
    <n v="1050"/>
    <d v="2021-07-19T00:00:00"/>
    <d v="2021-06-24T00:00:00"/>
    <s v="簡単決済"/>
    <s v="田村伊佐雄"/>
    <n v="5670"/>
    <s v="2021/6"/>
    <s v="2021/6"/>
    <n v="4"/>
    <x v="6"/>
    <m/>
    <m/>
  </r>
  <r>
    <d v="2021-06-20T00:00:00"/>
    <s v="■現状品 Auto NIKKOR Telephoto Zoom 1:9.5 f=20cm～1:10.5 f=60cm 日本光学 ニコン■□004039"/>
    <m/>
    <x v="9"/>
    <n v="1000"/>
    <n v="3"/>
    <n v="3"/>
    <n v="11000"/>
    <m/>
    <m/>
    <m/>
    <m/>
    <m/>
    <m/>
    <m/>
    <m/>
    <m/>
    <m/>
    <m/>
    <m/>
    <m/>
    <n v="0"/>
    <s v="2021/6"/>
    <s v=""/>
    <s v=""/>
    <x v="0"/>
    <m/>
    <m/>
  </r>
  <r>
    <d v="2021-06-20T00:00:00"/>
    <s v="■HUROM スロージューサー アドバンスド100 ヒューロム H-100-EBAA01 ワイン 中古■□004341"/>
    <s v="済"/>
    <x v="7"/>
    <n v="3300"/>
    <n v="3"/>
    <n v="3"/>
    <n v="18200"/>
    <m/>
    <m/>
    <m/>
    <m/>
    <m/>
    <m/>
    <m/>
    <n v="20130"/>
    <n v="1500"/>
    <d v="2021-07-19T00:00:00"/>
    <d v="2021-06-25T00:00:00"/>
    <s v="簡単決済"/>
    <s v="有限会社KUGEABCカデンストア"/>
    <n v="21630"/>
    <s v="2021/6"/>
    <s v="2021/6"/>
    <n v="5"/>
    <x v="5"/>
    <m/>
    <m/>
  </r>
  <r>
    <d v="2021-06-20T00:00:00"/>
    <s v="■YAMAHA  MG-M  B'z松本孝弘  ヤマハ  中古■□004418"/>
    <s v="済"/>
    <x v="8"/>
    <m/>
    <n v="3"/>
    <n v="3"/>
    <n v="20000"/>
    <m/>
    <m/>
    <m/>
    <m/>
    <m/>
    <m/>
    <m/>
    <n v="30250"/>
    <n v="2000"/>
    <d v="2021-07-19T00:00:00"/>
    <d v="2021-06-26T00:00:00"/>
    <s v="簡単決済"/>
    <s v="岡田拓也"/>
    <n v="32250"/>
    <s v="2021/6"/>
    <s v="2021/6"/>
    <n v="6"/>
    <x v="7"/>
    <m/>
    <m/>
  </r>
  <r>
    <d v="2021-06-22T00:00:00"/>
    <s v="新■LOUIS VUITTON ルイ・ヴィトン ハンドバッグ N41455 ノリータ　ダミエ　キャンバス　エベヌ　中古■004370"/>
    <m/>
    <x v="3"/>
    <n v="62360"/>
    <n v="3"/>
    <n v="2"/>
    <n v="7255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TIFFANY　&amp;　Ｃｏ　ティファニー　プラチナブルーバンド　デザートプレート　3634　1963　2枚　未使用■004295"/>
    <s v="済"/>
    <x v="3"/>
    <n v="1000"/>
    <n v="3"/>
    <n v="2"/>
    <n v="5800"/>
    <m/>
    <m/>
    <m/>
    <m/>
    <m/>
    <m/>
    <m/>
    <n v="6380"/>
    <n v="750"/>
    <d v="2021-08-23T00:00:00"/>
    <d v="2021-07-05T00:00:00"/>
    <s v="簡単決済"/>
    <s v="新子翔平"/>
    <n v="7130"/>
    <s v="2021/6"/>
    <s v="2021/7"/>
    <n v="13"/>
    <x v="4"/>
    <m/>
    <m/>
  </r>
  <r>
    <d v="2021-06-22T00:00:00"/>
    <s v="新■IRIS アイリスオーヤマ ポータブルクーラー PCE-221G ホワイト 2020年製 中古■□004413"/>
    <m/>
    <x v="1"/>
    <n v="8000"/>
    <n v="3"/>
    <n v="2"/>
    <n v="26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アスカ　Asmix　　クロスカットシュレッダー　S40CB　用紙/メディア細断可能なマルチシュレッダー　ブルー　未使用■004238"/>
    <m/>
    <x v="5"/>
    <n v="3300"/>
    <n v="3"/>
    <n v="2"/>
    <n v="13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sney　ディズニー　ミッキー　ミニー　ベンチ　レトロ　ミッキー　ミニー　陶器置物　セット　中古■004298"/>
    <m/>
    <x v="12"/>
    <n v="500"/>
    <n v="3"/>
    <n v="2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ニンテンドー3DS LL ブルー×ブラック SPR-001 中古■004416"/>
    <s v="済"/>
    <x v="2"/>
    <n v="1650"/>
    <n v="3"/>
    <n v="3"/>
    <n v="6400"/>
    <m/>
    <m/>
    <m/>
    <m/>
    <m/>
    <m/>
    <m/>
    <n v="7315"/>
    <n v="750"/>
    <d v="2021-08-23T00:00:00"/>
    <d v="2021-07-05T00:00:00"/>
    <s v="簡単決済"/>
    <s v="あいプロむつ店"/>
    <n v="8065"/>
    <s v="2021/6"/>
    <s v="2021/7"/>
    <n v="13"/>
    <x v="4"/>
    <m/>
    <m/>
  </r>
  <r>
    <d v="2021-06-22T00:00:00"/>
    <s v="■リョービ 電気ドリル D-1300VR 中古■004335"/>
    <m/>
    <x v="0"/>
    <n v="2000"/>
    <n v="3"/>
    <n v="3"/>
    <n v="4500"/>
    <m/>
    <m/>
    <m/>
    <m/>
    <m/>
    <m/>
    <m/>
    <m/>
    <m/>
    <m/>
    <m/>
    <m/>
    <m/>
    <n v="0"/>
    <s v="2021/6"/>
    <s v=""/>
    <s v=""/>
    <x v="0"/>
    <m/>
    <m/>
  </r>
  <r>
    <d v="2021-06-22T00:00:00"/>
    <s v="■マキタ 24mm ハンマドリル HR2460 中古■004402"/>
    <m/>
    <x v="0"/>
    <n v="3000"/>
    <n v="3"/>
    <n v="3"/>
    <n v="6400"/>
    <m/>
    <m/>
    <m/>
    <m/>
    <m/>
    <m/>
    <m/>
    <m/>
    <m/>
    <m/>
    <m/>
    <m/>
    <m/>
    <n v="0"/>
    <s v="2021/6"/>
    <s v=""/>
    <s v=""/>
    <x v="0"/>
    <m/>
    <m/>
  </r>
  <r>
    <d v="2021-06-22T00:00:00"/>
    <s v="■JADI ロータスエリーゼ TYPE49 1/18 LOTUS ELISE LIMITED EDITIONS COLLECTION 中古■004239"/>
    <s v="済"/>
    <x v="2"/>
    <m/>
    <n v="3"/>
    <n v="3"/>
    <n v="4300"/>
    <m/>
    <m/>
    <m/>
    <m/>
    <m/>
    <m/>
    <m/>
    <n v="4620"/>
    <n v="1300"/>
    <d v="2021-07-19T00:00:00"/>
    <d v="2021-06-26T00:00:00"/>
    <s v="簡単決済"/>
    <s v="寺脇春彦"/>
    <n v="5920"/>
    <s v="2021/6"/>
    <s v="2021/6"/>
    <n v="4"/>
    <x v="7"/>
    <m/>
    <m/>
  </r>
  <r>
    <d v="2021-06-22T00:00:00"/>
    <s v="■未開封 マイパラス M-671 ホワイト ROSSO EDITION 折畳ATB 26インチ 6段変速 Wサス■S004340"/>
    <m/>
    <x v="6"/>
    <n v="11000"/>
    <n v="3"/>
    <n v="3"/>
    <n v="145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ジャンク　SEIKO クロノグラフ　クオーツ　7T92-0LV0 腕時計 セイコー■004354"/>
    <s v="店売り"/>
    <x v="3"/>
    <n v="8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未使用品　TIFFANY　マグカップ2個　テラスマグ　ティファニー■004274"/>
    <m/>
    <x v="7"/>
    <n v="1000"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オードブルお重　3段　ホワイト　お重　ランチボックス　ひび割れあり　未使用■004191"/>
    <m/>
    <x v="7"/>
    <m/>
    <n v="3"/>
    <n v="3"/>
    <n v="20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Y-3　ヨウジヤマモト　adidas　Tシャツ　メンズ　半袖　サイズ：M　ブラック　H16334-2-103　未使用■004287_x000a_"/>
    <m/>
    <x v="3"/>
    <n v="3000"/>
    <n v="3"/>
    <n v="2"/>
    <n v="78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COACH　コーチ　F67626　ダブルジップ　オーガナイザー　シグネクチャー　ブラック　長財布　中古■004127"/>
    <m/>
    <x v="3"/>
    <n v="1500"/>
    <n v="3"/>
    <n v="2"/>
    <n v="630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Diorhomme　ディオールオム　ベルト　サイズ：80　ブラック×シルバー系　中古■004273"/>
    <m/>
    <x v="3"/>
    <n v="1500"/>
    <n v="3"/>
    <n v="2"/>
    <n v="798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おすわりペコちゃん　バースデーペコ　おでかけ衣装ペコ　対象年齢3歳以上　箱のみ開封■004412"/>
    <m/>
    <x v="2"/>
    <m/>
    <n v="3"/>
    <n v="2"/>
    <n v="2730"/>
    <m/>
    <m/>
    <m/>
    <m/>
    <m/>
    <m/>
    <m/>
    <m/>
    <m/>
    <m/>
    <m/>
    <m/>
    <m/>
    <n v="0"/>
    <s v="2021/6"/>
    <s v=""/>
    <s v=""/>
    <x v="0"/>
    <m/>
    <m/>
  </r>
  <r>
    <d v="2021-06-22T00:00:00"/>
    <s v="新■テーブル　長方形　W：約60.5cm　D：約50.5cm　H：約45.5cm　中古■K004245"/>
    <m/>
    <x v="7"/>
    <m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シャープ 純正トナー 4色 7本 MX-23JT CA×2 YA×2 MA×2 BA×1 回収ボックス MX-230HB×1 未使用■00441→004305"/>
    <s v="済"/>
    <x v="1"/>
    <n v="15000"/>
    <n v="3"/>
    <n v="3"/>
    <n v="32000"/>
    <m/>
    <m/>
    <m/>
    <m/>
    <m/>
    <m/>
    <m/>
    <n v="35200"/>
    <n v="1500"/>
    <d v="2021-07-19T00:00:00"/>
    <d v="2021-06-26T00:00:00"/>
    <s v="簡単決済"/>
    <s v="株式会社アクセス(横田)"/>
    <n v="36700"/>
    <s v="2021/6"/>
    <s v="2021/6"/>
    <n v="2"/>
    <x v="7"/>
    <m/>
    <m/>
  </r>
  <r>
    <d v="2021-06-24T00:00:00"/>
    <s v="新■X JAPAN The Last Live 完全版 1997．12．31 TOKYO DOME LIVE DVD 2枚組 現状品■004376_x000a_"/>
    <m/>
    <x v="2"/>
    <n v="100"/>
    <n v="3"/>
    <n v="2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現状品 S&amp;T Chey-Tac チェイタック M200 エアコッキングライフル 対象年齢は記載がない為不明 中古■S004334"/>
    <s v="済"/>
    <x v="2"/>
    <n v="12000"/>
    <n v="3"/>
    <n v="2"/>
    <n v="25000"/>
    <m/>
    <m/>
    <m/>
    <m/>
    <m/>
    <m/>
    <m/>
    <n v="30547"/>
    <n v="4180"/>
    <d v="2021-07-19T00:00:00"/>
    <d v="2021-06-28T00:00:00"/>
    <s v="簡単決済"/>
    <s v="木本采弓 "/>
    <n v="34727"/>
    <s v="2021/6"/>
    <s v="2021/6"/>
    <n v="4"/>
    <x v="4"/>
    <m/>
    <m/>
  </r>
  <r>
    <d v="2021-06-24T00:00:00"/>
    <s v="新■東京マルイ　オートマチック電動エアガン　STEYR　ステア―AUG　バッテリ/充電器／マガジン付き　中古　対象年令18歳以上■003909"/>
    <m/>
    <x v="2"/>
    <n v="3000"/>
    <n v="3"/>
    <n v="2"/>
    <n v="148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G&amp;G　ARMAMENT　CM16　RAIDER　L　2.0E　電動エアガン　対象年令18歳以上■004311"/>
    <s v="済"/>
    <x v="2"/>
    <n v="6000"/>
    <n v="3"/>
    <n v="2"/>
    <n v="17800"/>
    <m/>
    <m/>
    <m/>
    <m/>
    <m/>
    <m/>
    <m/>
    <n v="19580"/>
    <n v="1500"/>
    <d v="2021-08-23T00:00:00"/>
    <d v="2021-07-04T00:00:00"/>
    <s v="簡単決済"/>
    <s v="柿本文博  "/>
    <n v="21080"/>
    <s v="2021/6"/>
    <s v="2021/7"/>
    <n v="10"/>
    <x v="1"/>
    <m/>
    <m/>
  </r>
  <r>
    <m/>
    <s v="新■PRADA ハンドバッグ　BL0176　ナイロンXレザー　プラダ　　レディース　中古■004199"/>
    <s v="店売り"/>
    <x v="3"/>
    <n v="1500"/>
    <n v="3"/>
    <n v="3"/>
    <n v="15000"/>
    <m/>
    <m/>
    <m/>
    <m/>
    <m/>
    <m/>
    <m/>
    <m/>
    <m/>
    <m/>
    <m/>
    <m/>
    <m/>
    <n v="0"/>
    <s v=""/>
    <s v=""/>
    <s v=""/>
    <x v="0"/>
    <m/>
    <m/>
  </r>
  <r>
    <d v="2021-06-24T00:00:00"/>
    <s v="新■GUCCI　ハンドバッグ　30458　ダークグレイ×黒　グッチ　中古■004351"/>
    <m/>
    <x v="3"/>
    <n v="2000"/>
    <n v="3"/>
    <n v="3"/>
    <n v="9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　ネスカフェ　ドルチェグスト　ピッコロXS　ダークレッド　エスプレッソ式　コンパクトサイズ■004223"/>
    <m/>
    <x v="1"/>
    <m/>
    <n v="3"/>
    <n v="3"/>
    <n v="3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ナイキ×ショーンクライヴァー 27cm SB DUNK LOW PRO QS DC9936-100 ホワイト×ゴールド NIKE SEAN CLIVER 中古■004128"/>
    <m/>
    <x v="6"/>
    <n v="30000"/>
    <n v="3"/>
    <n v="3"/>
    <n v="60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65mm マルノコ 5731S チップソー2枚付属 中古■003906"/>
    <m/>
    <x v="0"/>
    <n v="57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new balance 27.0cm M998CH チャコール ニューバランス USA製 中古■004277"/>
    <m/>
    <x v="11"/>
    <n v="30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マキタ 18V 165mm 充電式マルノコ HS631D 本体＋バッテリーのみ / 充電器なし 中古■004258"/>
    <m/>
    <x v="0"/>
    <n v="11000"/>
    <n v="3"/>
    <n v="3"/>
    <n v="172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未使用 COACH ポピーデニム シグネチャーヒッピー ショルダーバッグ 18990 コーチ■004352"/>
    <m/>
    <x v="11"/>
    <n v="2500"/>
    <n v="3"/>
    <n v="3"/>
    <n v="17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ユニフレーム ワームⅡ RED ワーム2 携帯ガスヒーター ハンディガスヒーター 中古■004256"/>
    <m/>
    <x v="6"/>
    <n v="5500"/>
    <n v="3"/>
    <n v="3"/>
    <n v="16000"/>
    <m/>
    <m/>
    <m/>
    <m/>
    <m/>
    <m/>
    <m/>
    <m/>
    <m/>
    <m/>
    <m/>
    <m/>
    <m/>
    <n v="0"/>
    <s v="2021/6"/>
    <s v=""/>
    <s v=""/>
    <x v="0"/>
    <m/>
    <m/>
  </r>
  <r>
    <d v="2021-06-24T00:00:00"/>
    <s v="新■ジャンク new balance 27.5cm ALMOND ピンク×ゴールド M574J PGD ニューバランス■004211"/>
    <m/>
    <x v="11"/>
    <n v="3000"/>
    <n v="3"/>
    <n v="3"/>
    <n v="74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 ホンマ '21 D1 キャディバッグ ゴルフバッグ CB12115 軽量2.9kg 本間ゴルフ 保管品■S004257"/>
    <s v="店売り"/>
    <x v="6"/>
    <n v="3300"/>
    <n v="3"/>
    <n v="3"/>
    <n v="8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ONDA インバーター発電機 EU9i ホンダ 中古■004332_x000a_"/>
    <s v="店売り"/>
    <x v="0"/>
    <n v="27500"/>
    <n v="3"/>
    <n v="3"/>
    <n v="44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新ダイワ  インバータ発電機  iEG900M  中古■004422"/>
    <m/>
    <x v="0"/>
    <n v="22000"/>
    <n v="3"/>
    <n v="3"/>
    <n v="37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ANKH JET アンクジェット 2wayバッグ 中古美品■004206"/>
    <m/>
    <x v="11"/>
    <n v="25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あつまれどうぶつの森 ニンテンドースイッチ 中古■004271"/>
    <m/>
    <x v="2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COACH　長財布　F51155　ブラックXホワイト　ストラップ付　コーチ　中古■004203"/>
    <m/>
    <x v="3"/>
    <n v="1500"/>
    <n v="3"/>
    <n v="3"/>
    <n v="4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HUAWEI ファーウェイ　WATCH GT 2e　HCT-B19　スマートウォッチ　中古■004229"/>
    <m/>
    <x v="3"/>
    <n v="2500"/>
    <n v="3"/>
    <n v="3"/>
    <n v="9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未使用　Hello　Kitty　ポップアップトースター　TS-4654　キティちゃん■004204"/>
    <m/>
    <x v="1"/>
    <m/>
    <n v="3"/>
    <n v="3"/>
    <n v="3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造幣局製 鹿苑寺 青銅メダル 金閣寺■004379"/>
    <m/>
    <x v="12"/>
    <n v="1500"/>
    <n v="3"/>
    <n v="3"/>
    <n v="7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マキタ  無段変速  ジグソー  4320  中古■004320"/>
    <m/>
    <x v="0"/>
    <n v="1000"/>
    <n v="3"/>
    <n v="3"/>
    <n v="36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OLYMPUS オリンパス E-300 デジタル一眼レフ レンズ14-45mm 1:3.5-5.6 中古■004202"/>
    <m/>
    <x v="9"/>
    <n v="2000"/>
    <n v="3"/>
    <n v="3"/>
    <n v="65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BVLGARI ブルガリ メンズ ベルト 中古■004371"/>
    <s v="済"/>
    <x v="3"/>
    <n v="2000"/>
    <n v="3"/>
    <n v="3"/>
    <n v="12800"/>
    <m/>
    <m/>
    <m/>
    <m/>
    <m/>
    <m/>
    <m/>
    <n v="14080"/>
    <n v="750"/>
    <d v="2021-08-23T00:00:00"/>
    <d v="2021-07-03T00:00:00"/>
    <s v="簡単決済"/>
    <s v="本間敏朗  "/>
    <n v="14830"/>
    <s v="2021/6"/>
    <s v="2021/7"/>
    <n v="7"/>
    <x v="7"/>
    <m/>
    <m/>
  </r>
  <r>
    <d v="2021-06-26T00:00:00"/>
    <s v="新■TIFFANY＆Co. ナロー バングル 1837 シルバー925 ティファニー ブレスレット 中古■004288"/>
    <m/>
    <x v="3"/>
    <n v="2500"/>
    <n v="3"/>
    <n v="3"/>
    <n v="93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Nikon 双眼鏡 アクションEX 7×50 CF 6.4°WATERPROOF ニコン 中古■004389"/>
    <m/>
    <x v="9"/>
    <n v="2200"/>
    <n v="3"/>
    <n v="3"/>
    <n v="90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95 Tシャツ パンツ×2枚 3点セット 未使用■004308"/>
    <m/>
    <x v="11"/>
    <m/>
    <n v="3"/>
    <n v="2"/>
    <n v="41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ポンポンネット POMPONETTE ジュニア (女の子) 長袖Ｔシャツ 水玉リボン 120 未使用■004392_x000a_"/>
    <m/>
    <x v="11"/>
    <m/>
    <n v="3"/>
    <n v="2"/>
    <n v="2800"/>
    <m/>
    <m/>
    <m/>
    <m/>
    <m/>
    <m/>
    <m/>
    <m/>
    <m/>
    <m/>
    <m/>
    <m/>
    <m/>
    <n v="0"/>
    <s v="2021/6"/>
    <s v=""/>
    <s v=""/>
    <x v="0"/>
    <m/>
    <m/>
  </r>
  <r>
    <d v="2021-06-26T00:00:00"/>
    <s v="新■TINKERBELL ティンカーベル ジュニア (女の子) サイズ：100 ショートパンツ/総丈：40.5cmパンツ 2枚セット ベージュ系 未使用■004377"/>
    <m/>
    <x v="11"/>
    <m/>
    <n v="3"/>
    <n v="2"/>
    <n v="2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LL ティンカーベル ジュニア (女の子) パンツ 2枚セット サイズ：100 身長：95～105cm 未使用■004235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サイズ：100A　シャツ　パンツ(スパッツ)　セット　中古■004068"/>
    <m/>
    <x v="11"/>
    <m/>
    <n v="3"/>
    <n v="2"/>
    <n v="198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MME　CA　DU　MODE　コムサデモード　子供服　(女の子)　パンツ　サイズ：100　中古■004232"/>
    <m/>
    <x v="11"/>
    <m/>
    <n v="3"/>
    <n v="2"/>
    <n v="15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TINKERBELL　ティンカーベル　ジュニア　(男の子)　パンツ　2枚セット　サイズ：100　未使用■004394"/>
    <m/>
    <x v="11"/>
    <m/>
    <n v="3"/>
    <n v="2"/>
    <n v="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iki　HOUSE　ミキハウス　女の子　ベビーバスタオル　帽子　はおりもの　ブラウス　セット　未使用■004380"/>
    <m/>
    <x v="11"/>
    <m/>
    <n v="3"/>
    <n v="2"/>
    <n v="10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東京マルイ　エアガン　VSR-？シリーズ　詳細不明　対象年令不明歳以上■004307"/>
    <m/>
    <x v="2"/>
    <n v="40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YA-MAN　ヤーマン　イオン式空気清浄機　イオニックプロターボ　ionic　por　TURBO　STA-98D　未使用■004259"/>
    <m/>
    <x v="1"/>
    <n v="4400"/>
    <n v="3"/>
    <n v="2"/>
    <n v="12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空研株式会社　エア　ラチェット　レンチ　127MM　角ドライブ　10183H　KR-183　現状品■004228"/>
    <s v="済"/>
    <x v="0"/>
    <m/>
    <n v="3"/>
    <n v="2"/>
    <n v="8000"/>
    <m/>
    <m/>
    <m/>
    <m/>
    <m/>
    <m/>
    <m/>
    <n v="8800"/>
    <n v="1050"/>
    <d v="2021-08-23T00:00:00"/>
    <d v="2021-07-04T00:00:00"/>
    <s v="簡単決済"/>
    <s v="金澤基晴"/>
    <n v="9850"/>
    <s v="2021/6"/>
    <s v="2021/7"/>
    <n v="4"/>
    <x v="1"/>
    <m/>
    <m/>
  </r>
  <r>
    <d v="2021-06-30T00:00:00"/>
    <s v="新■SOTO　Gストーブ　STG-10　新富士バーナー株式会社　現状品■004242"/>
    <m/>
    <x v="6"/>
    <n v="1300"/>
    <n v="3"/>
    <n v="2"/>
    <n v="4540"/>
    <m/>
    <m/>
    <m/>
    <m/>
    <m/>
    <m/>
    <m/>
    <m/>
    <m/>
    <m/>
    <m/>
    <m/>
    <m/>
    <n v="0"/>
    <s v="2021/6"/>
    <s v=""/>
    <s v=""/>
    <x v="0"/>
    <m/>
    <m/>
  </r>
  <r>
    <m/>
    <s v="新■CHANEL　シャネル　サングラス　ココマーク　ラインストーン　黒　白　4095-B　62□15　125　中古■004280"/>
    <s v="店売り"/>
    <x v="3"/>
    <n v="300"/>
    <n v="3"/>
    <n v="2"/>
    <n v="12800"/>
    <m/>
    <m/>
    <m/>
    <m/>
    <m/>
    <m/>
    <m/>
    <m/>
    <m/>
    <m/>
    <m/>
    <m/>
    <m/>
    <n v="0"/>
    <s v=""/>
    <s v=""/>
    <s v=""/>
    <x v="0"/>
    <m/>
    <m/>
  </r>
  <r>
    <d v="2021-06-30T00:00:00"/>
    <s v="新■TOMYTEC　ST01　零式艦上戦闘機　52型　1/48　内部構造再現模型　トミーテック　対象年齢15歳以上　未組立品■004318"/>
    <m/>
    <x v="2"/>
    <m/>
    <n v="3"/>
    <n v="2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kita　マキタ　185mm　防じんマルノコ　5047KB　未使用■004067"/>
    <m/>
    <x v="0"/>
    <n v="23584"/>
    <n v="3"/>
    <n v="2"/>
    <n v="18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マルチエフェクター BOSS ME-50 ギター用 音出し確認済 非純正ACアダプタ付き 中古■004404"/>
    <s v="済"/>
    <x v="8"/>
    <n v="1000"/>
    <n v="3"/>
    <n v="3"/>
    <n v="5000"/>
    <m/>
    <m/>
    <m/>
    <m/>
    <m/>
    <m/>
    <m/>
    <n v="5500"/>
    <n v="1500"/>
    <d v="2021-08-23T00:00:00"/>
    <d v="2021-07-05T00:00:00"/>
    <s v="簡単決済"/>
    <s v="大橋利道"/>
    <n v="7000"/>
    <s v="2021/6"/>
    <s v="2021/7"/>
    <n v="5"/>
    <x v="4"/>
    <m/>
    <m/>
  </r>
  <r>
    <d v="2021-06-30T00:00:00"/>
    <s v="新■ケーブルカッター ACSR線専用ケーブルカッター RCC-32G 鋳造刃 小林工具製作所 手動 中古■004226"/>
    <m/>
    <x v="0"/>
    <n v="5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手動圧着工具 EH-3N izumi 泉精器 中古■003914"/>
    <s v="済"/>
    <x v="0"/>
    <n v="5000"/>
    <n v="3"/>
    <n v="3"/>
    <n v="10000"/>
    <m/>
    <m/>
    <m/>
    <m/>
    <m/>
    <m/>
    <m/>
    <n v="5500"/>
    <n v="1500"/>
    <d v="2021-08-23T00:00:00"/>
    <d v="2021-07-05T00:00:00"/>
    <s v="簡単決済"/>
    <s v="二上健吾"/>
    <n v="7000"/>
    <s v="2021/6"/>
    <s v="2021/7"/>
    <n v="5"/>
    <x v="4"/>
    <m/>
    <m/>
  </r>
  <r>
    <d v="2021-06-30T00:00:00"/>
    <s v="新■スナップオン コンビネーションレンチ 6本セット 10mm 12mm 14mm 17mm 19mm 22mm SOEXM OEXM Snap-on 中古■004063"/>
    <m/>
    <x v="0"/>
    <n v="9000"/>
    <n v="3"/>
    <n v="3"/>
    <n v="1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フィルムカメラ ニコン マニュアル一眼レフ FM-2 モータードライブ MD-12 シャッター切れました レンズなし■004125"/>
    <s v="済"/>
    <x v="9"/>
    <n v="16000"/>
    <n v="3"/>
    <n v="3"/>
    <n v="19000"/>
    <m/>
    <m/>
    <m/>
    <m/>
    <m/>
    <m/>
    <m/>
    <n v="20900"/>
    <n v="750"/>
    <d v="2021-08-23T00:00:00"/>
    <d v="2021-07-05T00:00:00"/>
    <s v="簡単決済"/>
    <s v="伊達優"/>
    <n v="21650"/>
    <s v="2021/6"/>
    <s v="2021/7"/>
    <n v="5"/>
    <x v="4"/>
    <m/>
    <m/>
  </r>
  <r>
    <d v="2021-06-30T00:00:00"/>
    <s v="新■グラス 5客 HOYA クリスタル サイズ 約φ7.5cm 高さ約18.5cm 中古■004217"/>
    <m/>
    <x v="7"/>
    <m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グラス 4客 HOYA クリスタル サイズ 約φ6.5cm 高さ約16cm 中古■004301"/>
    <m/>
    <x v="7"/>
    <m/>
    <n v="3"/>
    <n v="3"/>
    <n v="4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ジャンク CDラジカセ パナソニック RX-ED90 コブラトップ カセットデッキ部動作せず Panasonic■004219"/>
    <m/>
    <x v="1"/>
    <n v="3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　マッサージクッション　アテックス　ルルドプレミアム　ダブルもみ　AX-HCL288DB■004319"/>
    <s v="済"/>
    <x v="1"/>
    <n v="1500"/>
    <n v="3"/>
    <n v="3"/>
    <n v="7000"/>
    <m/>
    <m/>
    <m/>
    <m/>
    <m/>
    <m/>
    <m/>
    <n v="7700"/>
    <n v="1500"/>
    <d v="2021-08-23T00:00:00"/>
    <d v="2021-07-05T00:00:00"/>
    <s v="簡単決済"/>
    <s v="篠原路子"/>
    <n v="9200"/>
    <s v="2021/6"/>
    <s v="2021/7"/>
    <n v="5"/>
    <x v="4"/>
    <m/>
    <m/>
  </r>
  <r>
    <d v="2021-06-30T00:00:00"/>
    <s v="新■Nikon　ニコン　F5　レンズ：AF　NIKKOR　35-105mm　1：3.5-4.5　現状品■004349"/>
    <s v="済"/>
    <x v="9"/>
    <n v="16000"/>
    <n v="3"/>
    <n v="2"/>
    <n v="20000"/>
    <m/>
    <m/>
    <m/>
    <m/>
    <m/>
    <m/>
    <m/>
    <n v="25850"/>
    <n v="1050"/>
    <d v="2021-08-23T00:00:00"/>
    <d v="2021-07-04T00:00:00"/>
    <s v="簡単決済"/>
    <s v="伊藤哲也   "/>
    <n v="26900"/>
    <s v="2021/6"/>
    <s v="2021/7"/>
    <n v="4"/>
    <x v="1"/>
    <m/>
    <m/>
  </r>
  <r>
    <d v="2021-06-30T00:00:00"/>
    <s v="新■T-fal ティファール エクスペリエンス 圧力なべ 6L (6合サイズ) 4-6人用 P4590744 ガス、IH対応 美品■004279"/>
    <m/>
    <x v="7"/>
    <n v="22000"/>
    <n v="3"/>
    <n v="2"/>
    <n v="238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iPhone 12 Pro Max Graphite 128GB SIMフリー MGCU3J/A Apple レザーケース/ブラック 20W USB-C電源アダプタ 未使用■004393"/>
    <m/>
    <x v="9"/>
    <n v="90800"/>
    <n v="3"/>
    <n v="2"/>
    <n v="12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G-SHOCK　GMW-B5000V-1JR　フルメタル　エイジド加工　電波ソーラー　中古■004276_x000a_"/>
    <m/>
    <x v="11"/>
    <n v="133000"/>
    <n v="3"/>
    <n v="2"/>
    <n v="14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ステラーブルー アイコス3デュオ 製品登録不明■004053"/>
    <m/>
    <x v="12"/>
    <n v="2500"/>
    <n v="3"/>
    <n v="3"/>
    <n v="53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開封 IQOS 3 DUO ブリリアントゴールド アイコス3デュオ 製品登録不明■004359_x000a_"/>
    <s v="済"/>
    <x v="12"/>
    <n v="2500"/>
    <n v="3"/>
    <n v="3"/>
    <n v="5300"/>
    <m/>
    <m/>
    <m/>
    <m/>
    <m/>
    <m/>
    <m/>
    <n v="5830"/>
    <n v="750"/>
    <d v="2021-08-23T00:00:00"/>
    <d v="2021-07-04T00:00:00"/>
    <s v="簡単決済"/>
    <s v="湯山親男 "/>
    <n v="6580"/>
    <s v="2021/6"/>
    <s v="2021/7"/>
    <n v="4"/>
    <x v="1"/>
    <m/>
    <m/>
  </r>
  <r>
    <d v="2021-06-30T00:00:00"/>
    <s v="新■未使用 マキタ 100mmディスクグラインダ 9533BLA 保管品■004324"/>
    <s v="店売り"/>
    <x v="0"/>
    <n v="3300"/>
    <n v="3"/>
    <n v="3"/>
    <n v="86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未使用 SP AIR 12.7mm ミニインパクトレンチ 1600タイプ SP-1143 保管品■004267"/>
    <m/>
    <x v="0"/>
    <n v="3850"/>
    <n v="3"/>
    <n v="3"/>
    <n v="13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MAX タイムレコーダー ER-110S5 中古■004406"/>
    <m/>
    <x v="5"/>
    <n v="11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COACH スカル柄 長財布 メンズライン 黒 コーチ 中古■004269"/>
    <m/>
    <x v="11"/>
    <n v="2200"/>
    <n v="3"/>
    <n v="3"/>
    <n v="5000"/>
    <m/>
    <m/>
    <m/>
    <m/>
    <m/>
    <m/>
    <m/>
    <m/>
    <m/>
    <m/>
    <m/>
    <m/>
    <m/>
    <n v="0"/>
    <s v="2021/6"/>
    <s v=""/>
    <s v=""/>
    <x v="0"/>
    <m/>
    <m/>
  </r>
  <r>
    <d v="2021-06-30T00:00:00"/>
    <s v="新■VANS×SUPREME 28.0cm CHUKKA BOOT '95 中古■004383"/>
    <m/>
    <x v="11"/>
    <n v="1200"/>
    <n v="3"/>
    <n v="3"/>
    <n v="6000"/>
    <m/>
    <m/>
    <m/>
    <m/>
    <m/>
    <m/>
    <m/>
    <m/>
    <m/>
    <m/>
    <m/>
    <m/>
    <m/>
    <n v="0"/>
    <s v="2021/6"/>
    <s v=""/>
    <s v=""/>
    <x v="0"/>
    <m/>
    <m/>
  </r>
  <r>
    <d v="2021-07-02T00:00:00"/>
    <s v="新■インクジェット複合機 プリンタ エプソン カラリオ EW-052A A4 2020年製 未使用開封品■004270"/>
    <m/>
    <x v="1"/>
    <n v="2000"/>
    <n v="3"/>
    <n v="3"/>
    <n v="8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　ミニドラム　GXｰ12　ガソリン携行缶　12L　消防法適合品　注油ノズル、専用レンチ付■004070"/>
    <m/>
    <x v="0"/>
    <n v="10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KTC ソケットレンチセット 12,7sq．B3015RP 15個組 未使用保管品■004317"/>
    <m/>
    <x v="0"/>
    <n v="5000"/>
    <n v="3"/>
    <n v="3"/>
    <n v="15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PRADA 6連キーケース サフィアーノメタル 1PG222 ペオニア 中古■004215"/>
    <m/>
    <x v="3"/>
    <n v="10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LOUIS VUITTON ローズバレリーヌ 長財布 M41894 モノグラム ルイヴィトン 中古■004196"/>
    <m/>
    <x v="3"/>
    <n v="40000"/>
    <n v="3"/>
    <n v="3"/>
    <n v="62500"/>
    <m/>
    <m/>
    <m/>
    <m/>
    <m/>
    <m/>
    <m/>
    <m/>
    <m/>
    <m/>
    <m/>
    <m/>
    <m/>
    <n v="0"/>
    <s v="2021/7"/>
    <s v=""/>
    <s v=""/>
    <x v="0"/>
    <m/>
    <m/>
  </r>
  <r>
    <m/>
    <s v="新■ジャンク OMEGA デビル De Ville レディース クォーツ 腕時計 オメガ■004193"/>
    <s v="店売り"/>
    <x v="3"/>
    <n v="1000"/>
    <n v="3"/>
    <n v="3"/>
    <n v="5000"/>
    <m/>
    <m/>
    <m/>
    <m/>
    <m/>
    <m/>
    <m/>
    <m/>
    <m/>
    <m/>
    <m/>
    <m/>
    <m/>
    <n v="0"/>
    <s v=""/>
    <s v=""/>
    <s v=""/>
    <x v="0"/>
    <m/>
    <m/>
  </r>
  <r>
    <d v="2021-07-02T00:00:00"/>
    <s v="新■HITACHI インバータ高圧エアーパンチ コンプレッサー PA2000VH 軽搬型ベビコン 中古■004408"/>
    <m/>
    <x v="0"/>
    <n v="30000"/>
    <n v="3"/>
    <n v="3"/>
    <n v="56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日立工機 90mm 高圧ロール釘打機 NV90H 中古■004330_x000a_"/>
    <m/>
    <x v="0"/>
    <n v="7700"/>
    <n v="3"/>
    <n v="3"/>
    <n v="16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未使用保管品 KTC メンテンナンスツールセット SK338 工具セット■004266"/>
    <m/>
    <x v="0"/>
    <n v="8800"/>
    <n v="3"/>
    <n v="3"/>
    <n v="27800"/>
    <m/>
    <m/>
    <m/>
    <m/>
    <m/>
    <m/>
    <m/>
    <m/>
    <m/>
    <m/>
    <m/>
    <m/>
    <m/>
    <n v="0"/>
    <s v="2021/7"/>
    <s v=""/>
    <s v=""/>
    <x v="0"/>
    <m/>
    <m/>
  </r>
  <r>
    <d v="2021-07-02T00:00:00"/>
    <s v="■LONGINES クロノグラフ L4.642.2 ロンジン 腕時計 メンズ 時刻は刻んでます 現状品■□004294"/>
    <m/>
    <x v="3"/>
    <n v="70000"/>
    <n v="3"/>
    <n v="3"/>
    <n v="82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電動ガン G&amp;G ARMAMENT Model GC INTERMEDIATE 本体＋マガジン 対象年令不明 中古■004157"/>
    <m/>
    <x v="2"/>
    <n v="11000"/>
    <n v="3"/>
    <n v="3"/>
    <n v="23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ecolte レコルト ポットデュオ フェット RPD-3 (R) レッド 未使用■004385"/>
    <m/>
    <x v="1"/>
    <m/>
    <n v="3"/>
    <n v="2"/>
    <n v="40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ジーザス　シルバー　ネックレス　ペンダントトップ/925　チェーン/925CAL　中古■004195"/>
    <m/>
    <x v="11"/>
    <n v="5500"/>
    <n v="3"/>
    <n v="2"/>
    <n v="15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GUCCI　グッチ　ネックレス　ペンダント　GGモチーフ　Gロゴ　Ag925　シルバー　中古■004205"/>
    <m/>
    <x v="3"/>
    <n v="5500"/>
    <n v="3"/>
    <n v="2"/>
    <n v="1280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RYOBI　リョービ　ヘッジトリマ　HT-3521　ガーデニング　ツール　両刃駆動　10Mコード付き　中古■004384"/>
    <m/>
    <x v="0"/>
    <n v="1700"/>
    <n v="3"/>
    <n v="2"/>
    <n v="4890"/>
    <m/>
    <m/>
    <m/>
    <m/>
    <m/>
    <m/>
    <m/>
    <m/>
    <m/>
    <m/>
    <m/>
    <m/>
    <m/>
    <n v="0"/>
    <s v="2021/7"/>
    <s v=""/>
    <s v=""/>
    <x v="0"/>
    <m/>
    <m/>
  </r>
  <r>
    <d v="2021-07-02T00:00:00"/>
    <s v="新■makita　マキタ　充電式マルノコ　165mm　5621D　18V　2.0Ah　　バッテリ×2個　急速充電器　付き　中古■004227"/>
    <m/>
    <x v="0"/>
    <n v="2000"/>
    <n v="3"/>
    <n v="2"/>
    <n v="63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Paul　Smith　パールスミス　メンズ　カフス　角度によって絵が変わる　レンチキュラー　中古■004291"/>
    <m/>
    <x v="3"/>
    <m/>
    <n v="3"/>
    <n v="2"/>
    <n v="398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一番くじ　ドラゴンボール　BATTLE　OF　WORLD　with　DRAGONBALL　LEGENDS　A賞　超サイヤ人孫悟空フィギュア　BANDAI　未開封■004398"/>
    <m/>
    <x v="2"/>
    <n v="1000"/>
    <n v="3"/>
    <n v="2"/>
    <n v="3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ZOCALO　ソカロ　Ganesh　Pendant　ガネーシャ　ペンダントトップ　タイプ1　ZZTPDS-0531　中古■004348"/>
    <m/>
    <x v="11"/>
    <m/>
    <n v="3"/>
    <n v="2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makita　マキタ　190mm　スライドマルノコ　LS0715F　ライト　ブレーキ付き　2014年製　未使用■004265"/>
    <m/>
    <x v="0"/>
    <n v="2000"/>
    <n v="3"/>
    <n v="2"/>
    <n v="4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Logitec　ロジテック　iPhone用　USBメモリ　32GB　LMF-LGU232WH　ホワイト　未使用■004361"/>
    <m/>
    <x v="9"/>
    <n v="1100"/>
    <n v="3"/>
    <n v="2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ミニバッグ グラブタンレザー カラーブロック リンク ディンキアー 86832 ピンク 未使用保管品■004347"/>
    <m/>
    <x v="11"/>
    <n v="4000"/>
    <n v="3"/>
    <n v="3"/>
    <n v="16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COACH コーチ 2wayショルダーバッグ F37832 ペタルピンク 未使用保管品■004289"/>
    <m/>
    <x v="11"/>
    <n v="4500"/>
    <n v="3"/>
    <n v="3"/>
    <n v="1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ARCHER ケルヒャー JTK サイレント 家庭用高圧洗浄機 静音 未使用開封品■004249"/>
    <m/>
    <x v="0"/>
    <m/>
    <n v="3"/>
    <n v="3"/>
    <n v="14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長財布 フローラル F55950 ホワイトマルチ 花柄 コーチ■□004358"/>
    <m/>
    <x v="11"/>
    <n v="2000"/>
    <n v="3"/>
    <n v="3"/>
    <n v="11000"/>
    <m/>
    <m/>
    <m/>
    <m/>
    <m/>
    <m/>
    <m/>
    <m/>
    <m/>
    <m/>
    <m/>
    <m/>
    <m/>
    <n v="0"/>
    <s v="2021/7"/>
    <s v=""/>
    <s v=""/>
    <x v="0"/>
    <m/>
    <m/>
  </r>
  <r>
    <d v="2021-07-04T00:00:00"/>
    <s v=" 新■ジャンク カメラレンズ まとめ 7本 PENTAX/TAMRON/SIGMA/KOMURA/CANONなど■004250"/>
    <m/>
    <x v="9"/>
    <n v="2500"/>
    <n v="3"/>
    <n v="3"/>
    <n v="7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ストロボ 3個 CANON SPEEDLITE 300EZ/オリンパスT20/PENTAX AF200T■004243"/>
    <m/>
    <x v="9"/>
    <m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ジャンク サンパック TR-PAK2 ストロボ用外部電源 SUNPAK■004420"/>
    <m/>
    <x v="9"/>
    <m/>
    <n v="3"/>
    <n v="3"/>
    <n v="2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ほぼ未使用 COACH フローラル 2wayバッグ ホワイトマルチ 花柄 F57270■004368"/>
    <m/>
    <x v="11"/>
    <n v="3000"/>
    <n v="3"/>
    <n v="3"/>
    <n v="1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未使用保管品 KTC 12.7sq. ソケットレンチセット B3013R■004337"/>
    <m/>
    <x v="0"/>
    <n v="3300"/>
    <n v="3"/>
    <n v="3"/>
    <n v="122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スカイライン GT-R R32 ミニッツ AWD,MR-015用ボディセット CIESSE PIUMINI TRAMPIO SKYLINE No.22 1990 JTC 未開封■004216"/>
    <m/>
    <x v="2"/>
    <m/>
    <n v="3"/>
    <n v="3"/>
    <n v="29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京商 ミニッツ スカイライン GT-R R32 AWD,MR-015用ボディセット NIKKO KYOSEKI / CIESSE PIUMINI 未開封保管品■004283"/>
    <m/>
    <x v="2"/>
    <m/>
    <n v="3"/>
    <n v="3"/>
    <n v="5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レッドバロン 世界の名車シリーズ vol.26 SUZUKI GSX-1100S &quot;KATANA&quot; 中古■004356"/>
    <m/>
    <x v="2"/>
    <m/>
    <n v="3"/>
    <n v="3"/>
    <n v="24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KTC ノックピンポンチ 8本セット PK8 中古■004396"/>
    <m/>
    <x v="0"/>
    <n v="1500"/>
    <n v="3"/>
    <n v="3"/>
    <n v="45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S.E.K.  トルクレンチ  1/2&quot;DR  TR-207A  スエカゲツール  未使用に近い■004331"/>
    <m/>
    <x v="0"/>
    <n v="1100"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WELLY 1/18 BMW R100RS、R1100R、R1100RS 中古■004363"/>
    <m/>
    <x v="2"/>
    <m/>
    <n v="3"/>
    <n v="3"/>
    <n v="5000"/>
    <m/>
    <m/>
    <m/>
    <m/>
    <m/>
    <m/>
    <m/>
    <m/>
    <m/>
    <m/>
    <m/>
    <m/>
    <m/>
    <n v="0"/>
    <s v="2021/7"/>
    <s v=""/>
    <s v=""/>
    <x v="0"/>
    <m/>
    <m/>
  </r>
  <r>
    <d v="2021-07-04T00:00:00"/>
    <s v="新■鉄瓶  茶道具  骨董  未使用に近い■004086"/>
    <m/>
    <x v="12"/>
    <m/>
    <n v="3"/>
    <n v="3"/>
    <n v="36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シリウス 水洗いクリーナーヘッド switle スイトル SWT-JT500(K) 未使用■004399"/>
    <m/>
    <x v="1"/>
    <n v="1100"/>
    <n v="3"/>
    <n v="2"/>
    <n v="5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散紛器　BABY・DUSTER　ベビー・ダスター　ロット番号21　未使用■004155"/>
    <m/>
    <x v="0"/>
    <m/>
    <n v="3"/>
    <n v="2"/>
    <n v="25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MPORIO　ARMANI　エンポリオアルマーニ　ウォレットチェーン　ブラック×ダークブラウン　中古■004391"/>
    <m/>
    <x v="11"/>
    <m/>
    <n v="3"/>
    <n v="2"/>
    <n v="27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HITACHI　日立　空気清浄機　クリエラ　EP-H300　ホワイト　2020年製　未使用■004248_x000a_"/>
    <m/>
    <x v="1"/>
    <n v="3500"/>
    <n v="3"/>
    <n v="2"/>
    <n v="8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LOUIS　VUITTON　ルイ・ヴィトン　モノグラム　エテュイリュネットサーンプル　M62962　眼鏡・サングラスケース　中古■004214_x000a_"/>
    <m/>
    <x v="3"/>
    <n v="3000"/>
    <n v="3"/>
    <n v="2"/>
    <n v="98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Aprica　アップリカ　Oporia　オプティア　92785　グリーン(GN)　4輪ベビーカー　中古■004342"/>
    <m/>
    <x v="7"/>
    <n v="600"/>
    <n v="3"/>
    <n v="2"/>
    <n v="11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未使用 ニンテンドースイッチ グレー バッテリー拡張版 HAD-S-KAAAA 開封品■004233"/>
    <m/>
    <x v="2"/>
    <n v="26000"/>
    <n v="3"/>
    <n v="3"/>
    <n v="30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マキタ  ボード用スクリュードライバ  6810  現状品■004236"/>
    <m/>
    <x v="0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トミカ 日本航空 ジャンボエアポートセット JAL 中古■004293"/>
    <m/>
    <x v="2"/>
    <m/>
    <n v="3"/>
    <n v="3"/>
    <n v="27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SKID 1/43 MITSUBISHI LANCER EVO Ⅵ SWEDISH RALLY 1999 ランエボ VITESSE 中古■004209"/>
    <m/>
    <x v="2"/>
    <m/>
    <n v="3"/>
    <n v="3"/>
    <n v="300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ZENT CERUMO SC SUPER GT 2006 中古■004197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EBBRO 1/43 DENSO SARD SC430 SUPER GT 500 No.39 2007 中古■004208"/>
    <m/>
    <x v="2"/>
    <m/>
    <n v="3"/>
    <n v="3"/>
    <n v="1980"/>
    <m/>
    <m/>
    <m/>
    <m/>
    <m/>
    <m/>
    <m/>
    <m/>
    <m/>
    <m/>
    <m/>
    <m/>
    <m/>
    <n v="0"/>
    <s v="2021/7"/>
    <s v=""/>
    <s v=""/>
    <x v="0"/>
    <m/>
    <m/>
  </r>
  <r>
    <d v="2021-07-05T00:00:00"/>
    <s v="新■ベビービョルン バウンサー バランスソフト カーキベージュ 中古■S004262"/>
    <m/>
    <x v="7"/>
    <n v="600"/>
    <n v="3"/>
    <n v="3"/>
    <n v="3500"/>
    <m/>
    <m/>
    <m/>
    <m/>
    <m/>
    <m/>
    <m/>
    <m/>
    <m/>
    <m/>
    <m/>
    <m/>
    <m/>
    <n v="0"/>
    <s v="2021/7"/>
    <s v=""/>
    <s v=""/>
    <x v="0"/>
    <m/>
    <m/>
  </r>
  <r>
    <m/>
    <m/>
    <m/>
    <x v="15"/>
    <m/>
    <m/>
    <m/>
    <m/>
    <m/>
    <m/>
    <m/>
    <m/>
    <m/>
    <m/>
    <m/>
    <m/>
    <m/>
    <m/>
    <m/>
    <m/>
    <m/>
    <m/>
    <m/>
    <m/>
    <m/>
    <x v="8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81">
  <r>
    <x v="0"/>
    <s v="管理用"/>
    <m/>
    <x v="0"/>
    <m/>
    <m/>
    <m/>
    <m/>
    <m/>
    <m/>
    <m/>
    <m/>
    <m/>
    <m/>
    <m/>
    <m/>
    <m/>
    <m/>
    <x v="0"/>
    <s v="簡単決済"/>
    <m/>
    <n v="0"/>
    <x v="0"/>
    <x v="0"/>
  </r>
  <r>
    <x v="0"/>
    <s v="管理用"/>
    <m/>
    <x v="1"/>
    <m/>
    <m/>
    <m/>
    <m/>
    <m/>
    <m/>
    <m/>
    <m/>
    <m/>
    <m/>
    <m/>
    <m/>
    <m/>
    <m/>
    <x v="0"/>
    <s v="銀行振込"/>
    <m/>
    <n v="0"/>
    <x v="0"/>
    <x v="0"/>
  </r>
  <r>
    <x v="0"/>
    <s v="管理用"/>
    <m/>
    <x v="2"/>
    <m/>
    <m/>
    <m/>
    <m/>
    <m/>
    <m/>
    <m/>
    <m/>
    <m/>
    <m/>
    <m/>
    <m/>
    <m/>
    <m/>
    <x v="0"/>
    <m/>
    <m/>
    <n v="0"/>
    <x v="0"/>
    <x v="0"/>
  </r>
  <r>
    <x v="0"/>
    <s v="管理用"/>
    <m/>
    <x v="3"/>
    <m/>
    <m/>
    <m/>
    <m/>
    <m/>
    <m/>
    <m/>
    <m/>
    <m/>
    <m/>
    <m/>
    <m/>
    <m/>
    <m/>
    <x v="0"/>
    <m/>
    <m/>
    <n v="0"/>
    <x v="0"/>
    <x v="0"/>
  </r>
  <r>
    <x v="0"/>
    <s v="管理用"/>
    <m/>
    <x v="4"/>
    <m/>
    <m/>
    <m/>
    <m/>
    <m/>
    <m/>
    <m/>
    <m/>
    <m/>
    <m/>
    <m/>
    <m/>
    <m/>
    <m/>
    <x v="0"/>
    <m/>
    <m/>
    <n v="0"/>
    <x v="0"/>
    <x v="0"/>
  </r>
  <r>
    <x v="0"/>
    <s v="管理用"/>
    <m/>
    <x v="5"/>
    <m/>
    <m/>
    <m/>
    <m/>
    <m/>
    <m/>
    <m/>
    <m/>
    <m/>
    <m/>
    <m/>
    <m/>
    <m/>
    <m/>
    <x v="0"/>
    <m/>
    <m/>
    <n v="0"/>
    <x v="0"/>
    <x v="0"/>
  </r>
  <r>
    <x v="0"/>
    <s v="管理用"/>
    <m/>
    <x v="6"/>
    <m/>
    <m/>
    <m/>
    <m/>
    <m/>
    <m/>
    <m/>
    <m/>
    <m/>
    <m/>
    <m/>
    <m/>
    <m/>
    <m/>
    <x v="0"/>
    <m/>
    <m/>
    <n v="0"/>
    <x v="0"/>
    <x v="0"/>
  </r>
  <r>
    <x v="0"/>
    <s v="管理用"/>
    <m/>
    <x v="7"/>
    <m/>
    <m/>
    <m/>
    <m/>
    <m/>
    <m/>
    <m/>
    <m/>
    <m/>
    <m/>
    <m/>
    <m/>
    <m/>
    <m/>
    <x v="0"/>
    <m/>
    <m/>
    <n v="0"/>
    <x v="0"/>
    <x v="0"/>
  </r>
  <r>
    <x v="0"/>
    <s v="管理用"/>
    <m/>
    <x v="8"/>
    <m/>
    <m/>
    <m/>
    <m/>
    <m/>
    <m/>
    <m/>
    <m/>
    <m/>
    <m/>
    <m/>
    <m/>
    <m/>
    <m/>
    <x v="0"/>
    <m/>
    <m/>
    <n v="0"/>
    <x v="0"/>
    <x v="0"/>
  </r>
  <r>
    <x v="0"/>
    <s v="管理用"/>
    <m/>
    <x v="9"/>
    <m/>
    <m/>
    <m/>
    <m/>
    <m/>
    <m/>
    <m/>
    <m/>
    <m/>
    <m/>
    <m/>
    <m/>
    <m/>
    <m/>
    <x v="0"/>
    <m/>
    <m/>
    <n v="0"/>
    <x v="0"/>
    <x v="0"/>
  </r>
  <r>
    <x v="0"/>
    <s v="管理用"/>
    <m/>
    <x v="10"/>
    <m/>
    <m/>
    <m/>
    <m/>
    <m/>
    <m/>
    <m/>
    <m/>
    <m/>
    <m/>
    <m/>
    <m/>
    <m/>
    <m/>
    <x v="0"/>
    <m/>
    <m/>
    <n v="0"/>
    <x v="0"/>
    <x v="0"/>
  </r>
  <r>
    <x v="0"/>
    <s v="管理用"/>
    <m/>
    <x v="11"/>
    <m/>
    <m/>
    <m/>
    <m/>
    <m/>
    <m/>
    <m/>
    <m/>
    <m/>
    <m/>
    <m/>
    <m/>
    <m/>
    <m/>
    <x v="0"/>
    <m/>
    <m/>
    <n v="0"/>
    <x v="0"/>
    <x v="0"/>
  </r>
  <r>
    <x v="0"/>
    <s v="管理用"/>
    <m/>
    <x v="12"/>
    <m/>
    <m/>
    <m/>
    <m/>
    <m/>
    <m/>
    <m/>
    <m/>
    <m/>
    <m/>
    <m/>
    <m/>
    <m/>
    <m/>
    <x v="0"/>
    <m/>
    <m/>
    <n v="0"/>
    <x v="0"/>
    <x v="0"/>
  </r>
  <r>
    <x v="0"/>
    <s v="管理用"/>
    <m/>
    <x v="13"/>
    <m/>
    <m/>
    <m/>
    <m/>
    <m/>
    <m/>
    <m/>
    <m/>
    <m/>
    <m/>
    <m/>
    <m/>
    <m/>
    <m/>
    <x v="0"/>
    <m/>
    <m/>
    <n v="0"/>
    <x v="0"/>
    <x v="0"/>
  </r>
  <r>
    <x v="0"/>
    <s v="管理用"/>
    <m/>
    <x v="14"/>
    <m/>
    <m/>
    <m/>
    <m/>
    <m/>
    <m/>
    <m/>
    <m/>
    <m/>
    <m/>
    <m/>
    <m/>
    <m/>
    <m/>
    <x v="0"/>
    <m/>
    <m/>
    <n v="0"/>
    <x v="0"/>
    <x v="0"/>
  </r>
  <r>
    <x v="0"/>
    <s v="管理用"/>
    <m/>
    <x v="15"/>
    <m/>
    <m/>
    <m/>
    <m/>
    <m/>
    <m/>
    <m/>
    <m/>
    <m/>
    <m/>
    <m/>
    <m/>
    <m/>
    <m/>
    <x v="0"/>
    <m/>
    <m/>
    <n v="0"/>
    <x v="0"/>
    <x v="0"/>
  </r>
  <r>
    <x v="0"/>
    <s v="管理用"/>
    <m/>
    <x v="16"/>
    <m/>
    <m/>
    <m/>
    <m/>
    <m/>
    <m/>
    <m/>
    <m/>
    <m/>
    <m/>
    <m/>
    <m/>
    <m/>
    <m/>
    <x v="0"/>
    <m/>
    <m/>
    <n v="0"/>
    <x v="0"/>
    <x v="0"/>
  </r>
  <r>
    <x v="0"/>
    <s v="管理用"/>
    <m/>
    <x v="17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s v="管理用"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n v="0"/>
    <x v="0"/>
    <x v="0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  <r>
    <x v="0"/>
    <m/>
    <m/>
    <x v="18"/>
    <m/>
    <m/>
    <m/>
    <m/>
    <m/>
    <m/>
    <m/>
    <m/>
    <m/>
    <m/>
    <m/>
    <m/>
    <m/>
    <m/>
    <x v="0"/>
    <m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ピボットテーブル6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Q4:R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ピボットテーブル5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Y4:Z7" firstHeaderRow="1" firstDataRow="1" firstDataCol="1"/>
  <pivotFields count="24">
    <pivotField showAll="0" sortType="ascending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ﾋﾟﾎﾞｯﾄﾃｰﾌﾞﾙ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A4:B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M4:N6" firstHeaderRow="1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ﾋﾟﾎﾞｯﾄﾃｰﾌﾞﾙ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>
  <location ref="E4:F6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Items count="1">
    <i/>
  </colItems>
  <pageFields count="1">
    <pageField fld="23" hier="-1"/>
  </pageFields>
  <dataFields count="1">
    <dataField name="合計 / 入金額(売上）" fld="21" baseField="19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ピボットテーブル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I4:J7" firstHeaderRow="1" firstDataRow="1" firstDataCol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8BA379-9A8C-4001-8D53-2056CC816A26}" name="ピボットテーブル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6:E27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A535B4-7B1F-44AF-84B1-F18911A3BB96}" name="ピボットテーブル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104:E125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5FA95A-2CC2-4981-8DDC-D3CD1DED955B}" name="ピボットテーブル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72:E93" firstHeaderRow="1" firstDataRow="2" firstDataCol="1"/>
  <pivotFields count="24">
    <pivotField dataField="1"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2"/>
  </colFields>
  <colItems count="3">
    <i>
      <x/>
    </i>
    <i>
      <x v="1"/>
    </i>
    <i t="grand">
      <x/>
    </i>
  </colItems>
  <dataFields count="1">
    <dataField name="個数 / 出品日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1076E-5382-4B1F-9557-075BBA0FC95F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B39:E60" firstHeaderRow="1" firstDataRow="2" firstDataCol="1"/>
  <pivotFields count="24">
    <pivotField showAll="0"/>
    <pivotField showAll="0"/>
    <pivotField showAll="0"/>
    <pivotField axis="axisRow" showAll="0">
      <items count="20">
        <item x="12"/>
        <item x="3"/>
        <item x="1"/>
        <item x="0"/>
        <item x="11"/>
        <item x="10"/>
        <item x="14"/>
        <item x="18"/>
        <item x="2"/>
        <item x="4"/>
        <item x="5"/>
        <item x="6"/>
        <item x="7"/>
        <item x="8"/>
        <item x="9"/>
        <item x="13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Col" showAll="0">
      <items count="3">
        <item x="0"/>
        <item x="1"/>
        <item t="default"/>
      </items>
    </pivotField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3"/>
  </colFields>
  <colItems count="3">
    <i>
      <x/>
    </i>
    <i>
      <x v="1"/>
    </i>
    <i t="grand">
      <x/>
    </i>
  </colItems>
  <dataFields count="1">
    <dataField name="個数 / 入金額(売上）" fld="21" subtotal="count" baseField="3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ﾋﾟﾎﾞｯﾄﾃｰﾌﾞﾙ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A3:B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0" baseItem="0"/>
  </dataFields>
  <formats count="2">
    <format dxfId="6">
      <pivotArea collapsedLevelsAreSubtotals="1" fieldPosition="0">
        <references count="1">
          <reference field="23" count="1">
            <x v="0"/>
          </reference>
        </references>
      </pivotArea>
    </format>
    <format dxfId="5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B000000}" name="ﾋﾟﾎﾞｯﾄﾃｰﾌﾞﾙ6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G4:AH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合計 / 入金額(売上）" fld="21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rowHeaderCaption="月">
  <location ref="D3:E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formats count="2">
    <format dxfId="8">
      <pivotArea collapsedLevelsAreSubtotals="1" fieldPosition="0">
        <references count="1">
          <reference field="23" count="1">
            <x v="0"/>
          </reference>
        </references>
      </pivotArea>
    </format>
    <format dxfId="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ﾋﾟﾎﾞｯﾄﾃｰﾌﾞﾙ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H3:I6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0" baseItem="0"/>
  </dataFields>
  <formats count="1">
    <format dxfId="9">
      <pivotArea collapsedLevelsAreSubtotals="1" fieldPosition="0">
        <references count="1">
          <reference field="23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ﾋﾟﾎﾞｯﾄﾃｰﾌﾞﾙ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L3:M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配送料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ﾋﾟﾎﾞｯﾄﾃｰﾌﾞﾙ4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4">
  <location ref="P3:Q6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データの個数 / 入金額(売上）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5000000}" name="ﾋﾟﾎﾞｯﾄﾃｰﾌﾞﾙ5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S3:T6" firstHeaderRow="1" firstDataRow="1" firstDataCol="1"/>
  <pivotFields count="24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</pivotFields>
  <rowFields count="1">
    <field x="22"/>
  </rowFields>
  <rowItems count="3">
    <i>
      <x/>
    </i>
    <i>
      <x v="1"/>
    </i>
    <i t="grand">
      <x/>
    </i>
  </rowItems>
  <colItems count="1">
    <i/>
  </colItem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ピボットテーブル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B4:C7" firstHeaderRow="1" firstDataRow="1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落札金額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1000000}" name="ピボットテーブル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3" rowHeaderCaption="月">
  <location ref="F4:G7" firstHeaderRow="1" firstDataRow="1" firstDataCol="1"/>
  <pivotFields count="24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1">
    <field x="23"/>
  </rowFields>
  <rowItems count="3">
    <i>
      <x/>
    </i>
    <i>
      <x v="1"/>
    </i>
    <i t="grand">
      <x/>
    </i>
  </rowItems>
  <colItems count="1">
    <i/>
  </colItems>
  <dataFields count="1">
    <dataField name="合計 / 原価" fld="4" baseField="2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C000000}" name="ピボットテーブル7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1">
  <location ref="AK4:AL221" firstHeaderRow="1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22">
        <item m="1" x="220"/>
        <item x="209"/>
        <item x="119"/>
        <item x="1"/>
        <item x="215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Items count="1">
    <i/>
  </colItems>
  <dataFields count="1">
    <dataField name="個数 / 落札日数" fld="24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ピボットテーブル10" cacheId="0" applyNumberFormats="0" applyBorderFormats="0" applyFontFormats="0" applyPatternFormats="0" applyAlignmentFormats="0" applyWidthHeightFormats="1" dataCaption="値" updatedVersion="5" minRefreshableVersion="3" useAutoFormatting="1" itemPrintTitles="1" createdVersion="6" indent="0" outline="1" outlineData="1" multipleFieldFilters="0" chartFormat="2">
  <location ref="AO4:AQ22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dataField="1" showAll="0">
      <items count="222">
        <item x="215"/>
        <item m="1" x="220"/>
        <item x="209"/>
        <item x="119"/>
        <item x="1"/>
        <item x="170"/>
        <item x="64"/>
        <item x="70"/>
        <item x="62"/>
        <item x="59"/>
        <item x="58"/>
        <item x="79"/>
        <item x="72"/>
        <item x="48"/>
        <item x="76"/>
        <item x="82"/>
        <item x="53"/>
        <item x="132"/>
        <item x="66"/>
        <item x="124"/>
        <item x="111"/>
        <item x="140"/>
        <item x="89"/>
        <item x="40"/>
        <item x="85"/>
        <item x="77"/>
        <item x="90"/>
        <item x="125"/>
        <item x="44"/>
        <item x="110"/>
        <item x="60"/>
        <item x="159"/>
        <item x="117"/>
        <item x="91"/>
        <item x="46"/>
        <item x="83"/>
        <item x="49"/>
        <item x="101"/>
        <item x="96"/>
        <item x="69"/>
        <item x="102"/>
        <item x="71"/>
        <item x="103"/>
        <item x="155"/>
        <item x="54"/>
        <item x="56"/>
        <item x="114"/>
        <item x="116"/>
        <item x="45"/>
        <item x="39"/>
        <item x="47"/>
        <item x="78"/>
        <item x="164"/>
        <item x="88"/>
        <item x="122"/>
        <item x="50"/>
        <item x="93"/>
        <item x="95"/>
        <item x="42"/>
        <item x="36"/>
        <item x="26"/>
        <item x="27"/>
        <item x="137"/>
        <item x="31"/>
        <item x="24"/>
        <item x="38"/>
        <item x="61"/>
        <item x="25"/>
        <item x="63"/>
        <item x="22"/>
        <item x="37"/>
        <item x="80"/>
        <item x="87"/>
        <item x="21"/>
        <item x="32"/>
        <item x="35"/>
        <item x="20"/>
        <item x="23"/>
        <item x="17"/>
        <item x="18"/>
        <item x="10"/>
        <item x="13"/>
        <item x="5"/>
        <item x="6"/>
        <item x="0"/>
        <item x="57"/>
        <item x="156"/>
        <item x="2"/>
        <item x="84"/>
        <item x="184"/>
        <item x="100"/>
        <item x="126"/>
        <item x="153"/>
        <item m="1" x="218"/>
        <item x="175"/>
        <item x="9"/>
        <item x="30"/>
        <item x="41"/>
        <item x="51"/>
        <item x="55"/>
        <item x="67"/>
        <item x="68"/>
        <item x="104"/>
        <item x="109"/>
        <item x="135"/>
        <item x="142"/>
        <item x="148"/>
        <item x="151"/>
        <item x="157"/>
        <item x="161"/>
        <item x="169"/>
        <item x="174"/>
        <item x="176"/>
        <item m="1" x="217"/>
        <item x="65"/>
        <item x="33"/>
        <item x="194"/>
        <item x="113"/>
        <item x="115"/>
        <item x="141"/>
        <item x="154"/>
        <item x="165"/>
        <item x="191"/>
        <item x="198"/>
        <item x="199"/>
        <item x="112"/>
        <item x="136"/>
        <item x="138"/>
        <item x="11"/>
        <item x="15"/>
        <item x="7"/>
        <item x="43"/>
        <item x="105"/>
        <item x="108"/>
        <item x="134"/>
        <item x="162"/>
        <item x="163"/>
        <item x="190"/>
        <item m="1" x="216"/>
        <item x="3"/>
        <item x="19"/>
        <item x="29"/>
        <item x="34"/>
        <item x="81"/>
        <item x="106"/>
        <item x="107"/>
        <item x="127"/>
        <item x="139"/>
        <item x="145"/>
        <item x="178"/>
        <item x="181"/>
        <item x="183"/>
        <item x="188"/>
        <item m="1" x="219"/>
        <item x="120"/>
        <item x="133"/>
        <item x="94"/>
        <item x="12"/>
        <item x="97"/>
        <item x="144"/>
        <item x="185"/>
        <item x="160"/>
        <item x="121"/>
        <item x="152"/>
        <item x="16"/>
        <item x="92"/>
        <item x="129"/>
        <item x="131"/>
        <item x="150"/>
        <item x="172"/>
        <item x="195"/>
        <item x="197"/>
        <item x="201"/>
        <item x="211"/>
        <item x="14"/>
        <item x="52"/>
        <item x="74"/>
        <item x="86"/>
        <item x="98"/>
        <item x="99"/>
        <item x="128"/>
        <item x="130"/>
        <item x="143"/>
        <item x="146"/>
        <item x="158"/>
        <item x="167"/>
        <item x="171"/>
        <item x="187"/>
        <item x="189"/>
        <item x="192"/>
        <item x="203"/>
        <item x="212"/>
        <item x="4"/>
        <item x="8"/>
        <item x="28"/>
        <item x="73"/>
        <item x="75"/>
        <item x="118"/>
        <item x="123"/>
        <item x="147"/>
        <item x="149"/>
        <item x="166"/>
        <item x="168"/>
        <item x="173"/>
        <item x="177"/>
        <item x="179"/>
        <item x="180"/>
        <item x="182"/>
        <item x="186"/>
        <item x="193"/>
        <item x="196"/>
        <item x="200"/>
        <item x="202"/>
        <item x="204"/>
        <item x="205"/>
        <item x="206"/>
        <item x="207"/>
        <item x="208"/>
        <item x="210"/>
        <item x="213"/>
        <item x="214"/>
        <item t="default"/>
      </items>
    </pivotField>
  </pivotFields>
  <rowFields count="1">
    <field x="24"/>
  </rowFields>
  <rowItems count="217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落札日数" fld="2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ﾋﾟﾎﾞｯﾄﾃｰﾌﾞﾙ1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AC4:AD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合計 / 出品1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ピボットテーブル13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2">
  <location ref="BH4:BJ6" firstHeaderRow="0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ascending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2" hier="-1"/>
  </pageFields>
  <dataFields count="2">
    <dataField name="個数 / タイトル" fld="1" subtotal="count" baseField="0" baseItem="0"/>
    <dataField name="合計 / 原価" fld="4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D000000}" name="ﾋﾟﾎﾞｯﾄﾃｰﾌﾞﾙ7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>
  <location ref="U4:V6" firstHeaderRow="1" firstDataRow="1" firstDataCol="1" rowPageCount="1" colPageCount="1"/>
  <pivotFields count="24">
    <pivotField axis="axisRow" showAll="0" sortType="ascending">
      <items count="2"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22" hier="-1"/>
  </pageFields>
  <dataFields count="1">
    <dataField name="データの個数 / タイト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ピボットテーブル11" cacheId="1" applyNumberFormats="0" applyBorderFormats="0" applyFontFormats="0" applyPatternFormats="0" applyAlignmentFormats="0" applyWidthHeightFormats="1" dataCaption="値" updatedVersion="7" minRefreshableVersion="3" useAutoFormatting="1" itemPrintTitles="1" createdVersion="6" indent="0" outline="1" outlineData="1" multipleFieldFilters="0">
  <location ref="AV4:AX14" firstHeaderRow="0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1"/>
        <item x="4"/>
        <item x="2"/>
        <item x="3"/>
        <item x="6"/>
        <item x="5"/>
        <item x="7"/>
        <item x="0"/>
        <item x="8"/>
        <item t="default"/>
      </items>
    </pivotField>
    <pivotField showAll="0"/>
    <pivotField showAll="0"/>
  </pivotFields>
  <rowFields count="1">
    <field x="2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合計 / 入金額(売上）" fld="21" baseField="0" baseItem="0"/>
    <dataField name="個数 / 売上日" fld="18" subtotal="count" baseField="25" baseItem="0"/>
  </dataFields>
  <formats count="2">
    <format dxfId="11">
      <pivotArea collapsedLevelsAreSubtotals="1" fieldPosition="0">
        <references count="1">
          <reference field="25" count="0"/>
        </references>
      </pivotArea>
    </format>
    <format dxfId="10">
      <pivotArea collapsedLevelsAreSubtotals="1" fieldPosition="0">
        <references count="1">
          <reference field="25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ピボットテーブル12" cacheId="10" applyNumberFormats="0" applyBorderFormats="0" applyFontFormats="0" applyPatternFormats="0" applyAlignmentFormats="0" applyWidthHeightFormats="1" dataCaption="値" updatedVersion="8" minRefreshableVersion="3" useAutoFormatting="1" itemPrintTitles="1" createdVersion="4" indent="0" outline="1" outlineData="1" multipleFieldFilters="0" chartFormat="1">
  <location ref="BB4:BD6" firstHeaderRow="0" firstDataRow="1" firstDataCol="1" rowPageCount="1" colPageCount="1"/>
  <pivotFields count="24">
    <pivotField showAll="0" sortType="ascending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showAll="0"/>
    <pivotField showAll="0"/>
    <pivotField dataField="1" showAll="0"/>
    <pivotField showAll="0"/>
    <pivotField axis="axisPage" showAll="0">
      <items count="3">
        <item x="0"/>
        <item x="1"/>
        <item t="default"/>
      </items>
    </pivotField>
  </pivotFields>
  <rowFields count="1">
    <field x="18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3" hier="-1"/>
  </pageFields>
  <dataFields count="2">
    <dataField name="データの個数 / タイトル" fld="1" subtotal="count" baseField="0" baseItem="0"/>
    <dataField name="合計 / 入金額(売上）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AD23" totalsRowShown="0" headerRowDxfId="47" dataDxfId="46">
  <autoFilter ref="A1:AD23" xr:uid="{00000000-0009-0000-0100-000001000000}"/>
  <tableColumns count="30">
    <tableColumn id="2" xr3:uid="{00000000-0010-0000-0000-000002000000}" name="出品日" dataDxfId="45"/>
    <tableColumn id="3" xr3:uid="{00000000-0010-0000-0000-000003000000}" name="タイトル" dataDxfId="44"/>
    <tableColumn id="4" xr3:uid="{00000000-0010-0000-0000-000004000000}" name="ステータス" dataDxfId="43"/>
    <tableColumn id="5" xr3:uid="{00000000-0010-0000-0000-000005000000}" name="ジャンル" dataDxfId="42"/>
    <tableColumn id="6" xr3:uid="{00000000-0010-0000-0000-000006000000}" name="原価" dataDxfId="41"/>
    <tableColumn id="7" xr3:uid="{00000000-0010-0000-0000-000007000000}" name="設定回数" dataDxfId="40"/>
    <tableColumn id="8" xr3:uid="{00000000-0010-0000-0000-000008000000}" name="設定日数" dataDxfId="39"/>
    <tableColumn id="9" xr3:uid="{00000000-0010-0000-0000-000009000000}" name="出品1" dataDxfId="38"/>
    <tableColumn id="10" xr3:uid="{00000000-0010-0000-0000-00000A000000}" name="出品2" dataDxfId="37"/>
    <tableColumn id="11" xr3:uid="{00000000-0010-0000-0000-00000B000000}" name="出品3" dataDxfId="36"/>
    <tableColumn id="12" xr3:uid="{00000000-0010-0000-0000-00000C000000}" name="出品4" dataDxfId="35"/>
    <tableColumn id="13" xr3:uid="{00000000-0010-0000-0000-00000D000000}" name="出品5" dataDxfId="34"/>
    <tableColumn id="14" xr3:uid="{00000000-0010-0000-0000-00000E000000}" name="出品6" dataDxfId="33"/>
    <tableColumn id="15" xr3:uid="{00000000-0010-0000-0000-00000F000000}" name="出品7" dataDxfId="32"/>
    <tableColumn id="16" xr3:uid="{00000000-0010-0000-0000-000010000000}" name="出品8" dataDxfId="31"/>
    <tableColumn id="17" xr3:uid="{00000000-0010-0000-0000-000011000000}" name="落札金額" dataDxfId="30"/>
    <tableColumn id="18" xr3:uid="{00000000-0010-0000-0000-000012000000}" name="配送料" dataDxfId="29"/>
    <tableColumn id="19" xr3:uid="{00000000-0010-0000-0000-000013000000}" name="入金日" dataDxfId="28"/>
    <tableColumn id="20" xr3:uid="{00000000-0010-0000-0000-000014000000}" name="売上日" dataDxfId="27"/>
    <tableColumn id="21" xr3:uid="{00000000-0010-0000-0000-000015000000}" name="備考" dataDxfId="26"/>
    <tableColumn id="22" xr3:uid="{00000000-0010-0000-0000-000016000000}" name="名前" dataDxfId="25"/>
    <tableColumn id="24" xr3:uid="{00000000-0010-0000-0000-000018000000}" name="入金額(売上）" dataDxfId="24">
      <calculatedColumnFormula>SUM(テーブル1[[#This Row],[落札金額]:[配送料]])</calculatedColumnFormula>
    </tableColumn>
    <tableColumn id="25" xr3:uid="{00000000-0010-0000-0000-000019000000}" name="出品月" dataDxfId="23">
      <calculatedColumnFormula>IF(テーブル1[[#This Row],[出品日]]="","",IFERROR(YEAR(テーブル1[[#This Row],[出品日]])&amp;"/"&amp;MONTH(テーブル1[[#This Row],[出品日]]),""))</calculatedColumnFormula>
    </tableColumn>
    <tableColumn id="26" xr3:uid="{00000000-0010-0000-0000-00001A000000}" name="売上月" dataDxfId="22">
      <calculatedColumnFormula>IF(テーブル1[[#This Row],[売上日]]="","",YEAR(テーブル1[[#This Row],[売上日]])&amp;"/"&amp;MONTH(テーブル1[[#This Row],[売上日]]))</calculatedColumnFormula>
    </tableColumn>
    <tableColumn id="27" xr3:uid="{00000000-0010-0000-0000-00001B000000}" name="落札日数" dataDxfId="21">
      <calculatedColumnFormula>IF(テーブル1[[#This Row],[売上日]]="","",テーブル1[[#This Row],[売上日]]-テーブル1[[#This Row],[出品日]])</calculatedColumnFormula>
    </tableColumn>
    <tableColumn id="28" xr3:uid="{00000000-0010-0000-0000-00001C000000}" name="曜日" dataDxfId="20">
      <calculatedColumnFormula>IF(テーブル1[[#This Row],[売上日]]="","",TEXT(テーブル1[[#This Row],[売上日]],"aaa"))</calculatedColumnFormula>
    </tableColumn>
    <tableColumn id="29" xr3:uid="{00000000-0010-0000-0000-00001D000000}" name="税抜き金額" dataDxfId="19">
      <calculatedColumnFormula>テーブル1[[#This Row],[落札金額]]/1.1</calculatedColumnFormula>
    </tableColumn>
    <tableColumn id="30" xr3:uid="{00000000-0010-0000-0000-00001E000000}" name="手数料" dataDxfId="18">
      <calculatedColumnFormula>テーブル1[[#This Row],[税抜き金額]]*$AI$1</calculatedColumnFormula>
    </tableColumn>
    <tableColumn id="1" xr3:uid="{00000000-0010-0000-0000-000001000000}" name="利益金額" dataDxfId="17">
      <calculatedColumnFormula>IF(テーブル1[[#This Row],[落札金額]]="",0,テーブル1[[#This Row],[税抜き金額]]-テーブル1[[#This Row],[原価]]-テーブル1[[#This Row],[手数料]])</calculatedColumnFormula>
    </tableColumn>
    <tableColumn id="23" xr3:uid="{00000000-0010-0000-0000-000017000000}" name="利益率" dataDxfId="16" dataCellStyle="パーセント">
      <calculatedColumnFormula>IFERROR(テーブル1[[#This Row],[利益金額]]/テーブル1[[#This Row],[落札金額]],0)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6" Type="http://schemas.openxmlformats.org/officeDocument/2006/relationships/drawing" Target="../drawings/drawing3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rinterSettings" Target="../printerSettings/printerSettings4.bin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7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pivotTable" Target="../pivotTables/pivot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openxmlformats.org/officeDocument/2006/relationships/pivotTable" Target="../pivotTables/pivotTable24.xml"/><Relationship Id="rId5" Type="http://schemas.openxmlformats.org/officeDocument/2006/relationships/pivotTable" Target="../pivotTables/pivotTable23.xml"/><Relationship Id="rId4" Type="http://schemas.openxmlformats.org/officeDocument/2006/relationships/pivotTable" Target="../pivotTables/pivotTable2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J11"/>
  <sheetViews>
    <sheetView workbookViewId="0"/>
  </sheetViews>
  <sheetFormatPr defaultColWidth="9" defaultRowHeight="13"/>
  <cols>
    <col min="1" max="1" width="9" style="3"/>
    <col min="2" max="2" width="19.453125" style="3" bestFit="1" customWidth="1"/>
    <col min="3" max="3" width="9.26953125" style="3" bestFit="1" customWidth="1"/>
    <col min="4" max="6" width="9" style="3"/>
    <col min="7" max="7" width="13" style="3" bestFit="1" customWidth="1"/>
    <col min="8" max="8" width="9.26953125" style="3" bestFit="1" customWidth="1"/>
    <col min="9" max="9" width="3.36328125" style="3" bestFit="1" customWidth="1"/>
    <col min="10" max="16384" width="9" style="3"/>
  </cols>
  <sheetData>
    <row r="1" spans="1:10">
      <c r="A1" s="22" t="s">
        <v>75</v>
      </c>
      <c r="F1" s="22" t="s">
        <v>68</v>
      </c>
      <c r="G1" s="16" t="s">
        <v>69</v>
      </c>
      <c r="H1" s="31">
        <v>2300000</v>
      </c>
      <c r="I1" s="22" t="s">
        <v>76</v>
      </c>
      <c r="J1" s="22" t="s">
        <v>77</v>
      </c>
    </row>
    <row r="2" spans="1:10">
      <c r="A2" s="129" t="s">
        <v>70</v>
      </c>
      <c r="B2" s="16" t="s">
        <v>67</v>
      </c>
      <c r="C2" s="29">
        <f>H1</f>
        <v>2300000</v>
      </c>
      <c r="G2" s="16" t="s">
        <v>64</v>
      </c>
      <c r="H2" s="31">
        <v>29</v>
      </c>
      <c r="I2" s="22" t="s">
        <v>76</v>
      </c>
      <c r="J2" s="22" t="s">
        <v>78</v>
      </c>
    </row>
    <row r="3" spans="1:10">
      <c r="A3" s="129"/>
      <c r="B3" s="16" t="s">
        <v>71</v>
      </c>
      <c r="C3" s="30">
        <f>C2/H3</f>
        <v>153.33333333333334</v>
      </c>
      <c r="G3" s="16" t="s">
        <v>65</v>
      </c>
      <c r="H3" s="31">
        <v>15000</v>
      </c>
      <c r="I3" s="22" t="s">
        <v>76</v>
      </c>
      <c r="J3" s="22" t="s">
        <v>79</v>
      </c>
    </row>
    <row r="4" spans="1:10">
      <c r="A4" s="129"/>
      <c r="B4" s="16" t="s">
        <v>73</v>
      </c>
      <c r="C4" s="30">
        <f>C3*(1+(1-H4))</f>
        <v>245.33333333333337</v>
      </c>
      <c r="G4" s="16" t="s">
        <v>66</v>
      </c>
      <c r="H4" s="32">
        <v>0.4</v>
      </c>
      <c r="I4" s="22" t="s">
        <v>76</v>
      </c>
      <c r="J4" s="22" t="s">
        <v>80</v>
      </c>
    </row>
    <row r="5" spans="1:10">
      <c r="A5" s="129"/>
      <c r="B5" s="18"/>
      <c r="C5" s="30"/>
    </row>
    <row r="6" spans="1:10">
      <c r="A6" s="129" t="s">
        <v>72</v>
      </c>
      <c r="B6" s="16" t="s">
        <v>67</v>
      </c>
      <c r="C6" s="29">
        <f>ROUNDUP(C2/H2,-2)</f>
        <v>79400</v>
      </c>
      <c r="J6" s="22" t="s">
        <v>82</v>
      </c>
    </row>
    <row r="7" spans="1:10">
      <c r="A7" s="129"/>
      <c r="B7" s="16" t="s">
        <v>71</v>
      </c>
      <c r="C7" s="30">
        <f>ROUNDUP(C3/H2,0)</f>
        <v>6</v>
      </c>
      <c r="J7" s="22" t="s">
        <v>81</v>
      </c>
    </row>
    <row r="8" spans="1:10">
      <c r="A8" s="129"/>
      <c r="B8" s="16" t="s">
        <v>74</v>
      </c>
      <c r="C8" s="30">
        <f>ROUNDUP(C4/H2,0)</f>
        <v>9</v>
      </c>
    </row>
    <row r="9" spans="1:10">
      <c r="B9" s="22"/>
    </row>
    <row r="11" spans="1:10">
      <c r="B11" s="22"/>
    </row>
  </sheetData>
  <sheetProtection sheet="1" formatCells="0" formatColumns="0" formatRows="0" insertColumns="0" insertRows="0" insertHyperlinks="0" sort="0" autoFilter="0" pivotTables="0"/>
  <mergeCells count="2">
    <mergeCell ref="A2:A5"/>
    <mergeCell ref="A6:A8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D31"/>
  <sheetViews>
    <sheetView topLeftCell="A10" workbookViewId="0">
      <selection activeCell="F28" sqref="F28"/>
    </sheetView>
  </sheetViews>
  <sheetFormatPr defaultRowHeight="13"/>
  <cols>
    <col min="3" max="4" width="9" hidden="1" customWidth="1"/>
  </cols>
  <sheetData>
    <row r="1" spans="1:4">
      <c r="A1" s="28" t="s">
        <v>83</v>
      </c>
    </row>
    <row r="2" spans="1:4">
      <c r="A2" s="21" t="s">
        <v>57</v>
      </c>
    </row>
    <row r="3" spans="1:4">
      <c r="A3" s="21" t="s">
        <v>58</v>
      </c>
    </row>
    <row r="8" spans="1:4">
      <c r="A8" s="21" t="s">
        <v>53</v>
      </c>
    </row>
    <row r="9" spans="1:4">
      <c r="A9" s="21" t="s">
        <v>56</v>
      </c>
    </row>
    <row r="10" spans="1:4">
      <c r="A10" s="21" t="s">
        <v>50</v>
      </c>
      <c r="B10" s="21" t="s">
        <v>51</v>
      </c>
      <c r="C10" s="21" t="s">
        <v>52</v>
      </c>
      <c r="D10" s="21" t="s">
        <v>55</v>
      </c>
    </row>
    <row r="11" spans="1:4">
      <c r="A11" s="27">
        <v>2026</v>
      </c>
      <c r="B11" s="27">
        <v>1</v>
      </c>
      <c r="C11" t="str">
        <f>IF(OR(A11="",B11="")=TRUE,"",ASC(CONCATENATE(A11,"/",B11)))</f>
        <v>2026/1</v>
      </c>
      <c r="D11" t="str">
        <f>ASC(CONCATENATE(A11,"_",B11))</f>
        <v>2026_1</v>
      </c>
    </row>
    <row r="13" spans="1:4">
      <c r="A13" s="21" t="s">
        <v>54</v>
      </c>
    </row>
    <row r="14" spans="1:4">
      <c r="A14" s="21" t="s">
        <v>59</v>
      </c>
    </row>
    <row r="15" spans="1:4">
      <c r="A15" s="21" t="s">
        <v>60</v>
      </c>
    </row>
    <row r="16" spans="1:4">
      <c r="A16" s="21" t="s">
        <v>62</v>
      </c>
    </row>
    <row r="17" spans="1:4">
      <c r="A17" s="21" t="s">
        <v>61</v>
      </c>
    </row>
    <row r="18" spans="1:4">
      <c r="A18" s="21" t="s">
        <v>84</v>
      </c>
    </row>
    <row r="22" spans="1:4">
      <c r="A22" s="21" t="s">
        <v>101</v>
      </c>
    </row>
    <row r="23" spans="1:4">
      <c r="A23" s="21" t="s">
        <v>102</v>
      </c>
    </row>
    <row r="24" spans="1:4">
      <c r="A24" s="21" t="s">
        <v>50</v>
      </c>
      <c r="B24" s="21" t="s">
        <v>51</v>
      </c>
      <c r="C24" s="21" t="s">
        <v>52</v>
      </c>
      <c r="D24" s="21" t="s">
        <v>55</v>
      </c>
    </row>
    <row r="25" spans="1:4">
      <c r="A25" s="27">
        <v>2026</v>
      </c>
      <c r="B25" s="27">
        <v>1</v>
      </c>
      <c r="C25" t="str">
        <f>IF(OR(A25="",B25="")=TRUE,"",ASC(CONCATENATE(A25,"/",B25)))</f>
        <v>2026/1</v>
      </c>
      <c r="D25" t="str">
        <f>ASC(CONCATENATE(A25,"_",B25))</f>
        <v>2026_1</v>
      </c>
    </row>
    <row r="26" spans="1:4">
      <c r="A26" s="21" t="s">
        <v>104</v>
      </c>
    </row>
    <row r="27" spans="1:4">
      <c r="A27" s="21" t="s">
        <v>59</v>
      </c>
    </row>
    <row r="28" spans="1:4">
      <c r="A28" s="21" t="s">
        <v>60</v>
      </c>
    </row>
    <row r="29" spans="1:4">
      <c r="A29" s="21" t="s">
        <v>62</v>
      </c>
    </row>
    <row r="30" spans="1:4">
      <c r="A30" s="21" t="s">
        <v>103</v>
      </c>
    </row>
    <row r="31" spans="1:4">
      <c r="A31" s="21" t="s">
        <v>84</v>
      </c>
    </row>
  </sheetData>
  <phoneticPr fontId="5"/>
  <pageMargins left="0.7" right="0.7" top="0.75" bottom="0.75" header="0.3" footer="0.3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MakeDataList">
                <anchor moveWithCells="1">
                  <from>
                    <xdr:col>4</xdr:col>
                    <xdr:colOff>88900</xdr:colOff>
                    <xdr:row>9</xdr:row>
                    <xdr:rowOff>146050</xdr:rowOff>
                  </from>
                  <to>
                    <xdr:col>5</xdr:col>
                    <xdr:colOff>527050</xdr:colOff>
                    <xdr:row>11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PivotUpdate">
                <anchor moveWithCells="1" sizeWithCells="1">
                  <from>
                    <xdr:col>4</xdr:col>
                    <xdr:colOff>31750</xdr:colOff>
                    <xdr:row>3</xdr:row>
                    <xdr:rowOff>76200</xdr:rowOff>
                  </from>
                  <to>
                    <xdr:col>5</xdr:col>
                    <xdr:colOff>285750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Pict="0" macro="[0]!MakeDataListForKaikei">
                <anchor moveWithCells="1" sizeWithCells="1">
                  <from>
                    <xdr:col>4</xdr:col>
                    <xdr:colOff>152400</xdr:colOff>
                    <xdr:row>23</xdr:row>
                    <xdr:rowOff>95250</xdr:rowOff>
                  </from>
                  <to>
                    <xdr:col>6</xdr:col>
                    <xdr:colOff>679450</xdr:colOff>
                    <xdr:row>24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MO338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3" sqref="A23"/>
    </sheetView>
  </sheetViews>
  <sheetFormatPr defaultColWidth="9" defaultRowHeight="13"/>
  <cols>
    <col min="1" max="1" width="13.7265625" style="1" bestFit="1" customWidth="1"/>
    <col min="2" max="2" width="62.08984375" style="2" customWidth="1"/>
    <col min="3" max="3" width="8.36328125" style="3" customWidth="1"/>
    <col min="4" max="4" width="21.453125" style="4" bestFit="1" customWidth="1"/>
    <col min="5" max="5" width="11.7265625" style="3" bestFit="1" customWidth="1"/>
    <col min="6" max="7" width="15.6328125" style="3" bestFit="1" customWidth="1"/>
    <col min="8" max="10" width="12.7265625" style="3" bestFit="1" customWidth="1"/>
    <col min="11" max="15" width="12.7265625" style="3" hidden="1" customWidth="1"/>
    <col min="16" max="16" width="15.6328125" style="3" bestFit="1" customWidth="1"/>
    <col min="17" max="17" width="13.7265625" style="3" bestFit="1" customWidth="1"/>
    <col min="18" max="19" width="13.7265625" style="5" bestFit="1" customWidth="1"/>
    <col min="20" max="20" width="11.7265625" style="3" bestFit="1" customWidth="1"/>
    <col min="21" max="21" width="13.26953125" style="3" customWidth="1"/>
    <col min="22" max="22" width="13.453125" customWidth="1"/>
    <col min="23" max="24" width="13.7265625" customWidth="1"/>
    <col min="25" max="25" width="12.7265625" customWidth="1"/>
    <col min="26" max="26" width="11.7265625" style="69" customWidth="1"/>
    <col min="27" max="27" width="8.7265625" style="102" customWidth="1"/>
    <col min="28" max="28" width="10.36328125" style="3" bestFit="1" customWidth="1"/>
    <col min="29" max="29" width="8.7265625" style="3" customWidth="1"/>
    <col min="30" max="30" width="8.7265625" style="105" customWidth="1"/>
    <col min="31" max="33" width="8.7265625" style="3" customWidth="1"/>
    <col min="34" max="34" width="9" style="3"/>
    <col min="35" max="35" width="26.7265625" style="3" bestFit="1" customWidth="1"/>
    <col min="36" max="41" width="9" style="3"/>
    <col min="42" max="42" width="21.26953125" style="4" customWidth="1"/>
    <col min="43" max="1029" width="9" style="3"/>
  </cols>
  <sheetData>
    <row r="1" spans="1:42">
      <c r="A1" s="6" t="s">
        <v>0</v>
      </c>
      <c r="B1" s="7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60" t="s">
        <v>14</v>
      </c>
      <c r="P1" s="62" t="s">
        <v>15</v>
      </c>
      <c r="Q1" s="11" t="s">
        <v>16</v>
      </c>
      <c r="R1" s="12" t="s">
        <v>17</v>
      </c>
      <c r="S1" s="12" t="s">
        <v>18</v>
      </c>
      <c r="T1" s="11" t="s">
        <v>19</v>
      </c>
      <c r="U1" s="11" t="s">
        <v>20</v>
      </c>
      <c r="V1" s="10" t="s">
        <v>21</v>
      </c>
      <c r="W1" s="13" t="s">
        <v>22</v>
      </c>
      <c r="X1" s="10" t="s">
        <v>23</v>
      </c>
      <c r="Y1" s="65" t="s">
        <v>105</v>
      </c>
      <c r="Z1" s="68" t="s">
        <v>111</v>
      </c>
      <c r="AA1" s="101" t="s">
        <v>143</v>
      </c>
      <c r="AB1" s="22" t="s">
        <v>144</v>
      </c>
      <c r="AC1" s="22" t="s">
        <v>145</v>
      </c>
      <c r="AD1" s="104" t="s">
        <v>137</v>
      </c>
      <c r="AE1" s="22"/>
      <c r="AF1" s="22"/>
      <c r="AG1" s="22"/>
      <c r="AI1" s="99">
        <v>7.6999999999999999E-2</v>
      </c>
      <c r="AJ1" s="100">
        <v>0.1</v>
      </c>
      <c r="AP1" s="64"/>
    </row>
    <row r="2" spans="1:42">
      <c r="A2" s="15"/>
      <c r="B2" s="33" t="s">
        <v>130</v>
      </c>
      <c r="C2" s="16"/>
      <c r="D2" s="17" t="s">
        <v>25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61"/>
      <c r="P2" s="63"/>
      <c r="Q2" s="18"/>
      <c r="R2" s="19"/>
      <c r="S2" s="19"/>
      <c r="T2" s="18" t="s">
        <v>128</v>
      </c>
      <c r="U2" s="18"/>
      <c r="V2" s="34">
        <f>SUM(テーブル1[[#This Row],[落札金額]:[配送料]])</f>
        <v>0</v>
      </c>
      <c r="W2" s="34" t="str">
        <f>IF(テーブル1[[#This Row],[出品日]]="","",IFERROR(YEAR(テーブル1[[#This Row],[出品日]])&amp;"/"&amp;MONTH(テーブル1[[#This Row],[出品日]]),""))</f>
        <v/>
      </c>
      <c r="X2" s="34" t="str">
        <f>IF(テーブル1[[#This Row],[売上日]]="","",YEAR(テーブル1[[#This Row],[売上日]])&amp;"/"&amp;MONTH(テーブル1[[#This Row],[売上日]]))</f>
        <v/>
      </c>
      <c r="Y2" s="66" t="str">
        <f>IF(テーブル1[[#This Row],[売上日]]="","",テーブル1[[#This Row],[売上日]]-テーブル1[[#This Row],[出品日]])</f>
        <v/>
      </c>
      <c r="Z2" s="69" t="str">
        <f>IF(テーブル1[[#This Row],[売上日]]="","",TEXT(テーブル1[[#This Row],[売上日]],"aaa"))</f>
        <v/>
      </c>
      <c r="AA2" s="102">
        <f>テーブル1[[#This Row],[落札金額]]/1.1</f>
        <v>0</v>
      </c>
      <c r="AB2" s="103">
        <f>テーブル1[[#This Row],[税抜き金額]]*$AI$1</f>
        <v>0</v>
      </c>
      <c r="AC2" s="102">
        <f>IF(テーブル1[[#This Row],[落札金額]]="",0,テーブル1[[#This Row],[税抜き金額]]-テーブル1[[#This Row],[原価]]-テーブル1[[#This Row],[手数料]])</f>
        <v>0</v>
      </c>
      <c r="AD2" s="105">
        <f>IFERROR(テーブル1[[#This Row],[利益金額]]/テーブル1[[#This Row],[落札金額]],0)</f>
        <v>0</v>
      </c>
    </row>
    <row r="3" spans="1:42">
      <c r="A3" s="15"/>
      <c r="B3" s="33" t="s">
        <v>130</v>
      </c>
      <c r="C3" s="16"/>
      <c r="D3" s="17" t="s">
        <v>28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61"/>
      <c r="P3" s="63"/>
      <c r="Q3" s="18"/>
      <c r="R3" s="19"/>
      <c r="S3" s="19"/>
      <c r="T3" s="18" t="s">
        <v>131</v>
      </c>
      <c r="U3" s="18"/>
      <c r="V3" s="34">
        <f>SUM(テーブル1[[#This Row],[落札金額]:[配送料]])</f>
        <v>0</v>
      </c>
      <c r="W3" s="34" t="str">
        <f>IF(テーブル1[[#This Row],[出品日]]="","",IFERROR(YEAR(テーブル1[[#This Row],[出品日]])&amp;"/"&amp;MONTH(テーブル1[[#This Row],[出品日]]),""))</f>
        <v/>
      </c>
      <c r="X3" s="34" t="str">
        <f>IF(テーブル1[[#This Row],[売上日]]="","",YEAR(テーブル1[[#This Row],[売上日]])&amp;"/"&amp;MONTH(テーブル1[[#This Row],[売上日]]))</f>
        <v/>
      </c>
      <c r="Y3" s="66" t="str">
        <f>IF(テーブル1[[#This Row],[売上日]]="","",テーブル1[[#This Row],[売上日]]-テーブル1[[#This Row],[出品日]])</f>
        <v/>
      </c>
      <c r="Z3" s="69" t="str">
        <f>IF(テーブル1[[#This Row],[売上日]]="","",TEXT(テーブル1[[#This Row],[売上日]],"aaa"))</f>
        <v/>
      </c>
      <c r="AA3" s="102">
        <f>テーブル1[[#This Row],[落札金額]]/1.1</f>
        <v>0</v>
      </c>
      <c r="AB3" s="103">
        <f>テーブル1[[#This Row],[税抜き金額]]*$AI$1</f>
        <v>0</v>
      </c>
      <c r="AC3" s="102">
        <f>IF(テーブル1[[#This Row],[落札金額]]="",0,テーブル1[[#This Row],[税抜き金額]]-テーブル1[[#This Row],[原価]]-テーブル1[[#This Row],[手数料]])</f>
        <v>0</v>
      </c>
      <c r="AD3" s="105">
        <f>IFERROR(テーブル1[[#This Row],[利益金額]]/テーブル1[[#This Row],[落札金額]],0)</f>
        <v>0</v>
      </c>
    </row>
    <row r="4" spans="1:42">
      <c r="A4" s="15"/>
      <c r="B4" s="33" t="s">
        <v>130</v>
      </c>
      <c r="C4" s="16"/>
      <c r="D4" s="17" t="s">
        <v>187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61"/>
      <c r="P4" s="63"/>
      <c r="Q4" s="18"/>
      <c r="R4" s="19"/>
      <c r="S4" s="19"/>
      <c r="T4" s="18"/>
      <c r="U4" s="18"/>
      <c r="V4" s="34">
        <f>SUM(テーブル1[[#This Row],[落札金額]:[配送料]])</f>
        <v>0</v>
      </c>
      <c r="W4" s="34" t="str">
        <f>IF(テーブル1[[#This Row],[出品日]]="","",IFERROR(YEAR(テーブル1[[#This Row],[出品日]])&amp;"/"&amp;MONTH(テーブル1[[#This Row],[出品日]]),""))</f>
        <v/>
      </c>
      <c r="X4" s="34" t="str">
        <f>IF(テーブル1[[#This Row],[売上日]]="","",YEAR(テーブル1[[#This Row],[売上日]])&amp;"/"&amp;MONTH(テーブル1[[#This Row],[売上日]]))</f>
        <v/>
      </c>
      <c r="Y4" s="66" t="str">
        <f>IF(テーブル1[[#This Row],[売上日]]="","",テーブル1[[#This Row],[売上日]]-テーブル1[[#This Row],[出品日]])</f>
        <v/>
      </c>
      <c r="Z4" s="69" t="str">
        <f>IF(テーブル1[[#This Row],[売上日]]="","",TEXT(テーブル1[[#This Row],[売上日]],"aaa"))</f>
        <v/>
      </c>
      <c r="AA4" s="102">
        <f>テーブル1[[#This Row],[落札金額]]/1.1</f>
        <v>0</v>
      </c>
      <c r="AB4" s="103">
        <f>テーブル1[[#This Row],[税抜き金額]]*$AI$1</f>
        <v>0</v>
      </c>
      <c r="AC4" s="102">
        <f>IF(テーブル1[[#This Row],[落札金額]]="",0,テーブル1[[#This Row],[税抜き金額]]-テーブル1[[#This Row],[原価]]-テーブル1[[#This Row],[手数料]])</f>
        <v>0</v>
      </c>
      <c r="AD4" s="105">
        <f>IFERROR(テーブル1[[#This Row],[利益金額]]/テーブル1[[#This Row],[落札金額]],0)</f>
        <v>0</v>
      </c>
    </row>
    <row r="5" spans="1:42">
      <c r="A5" s="15"/>
      <c r="B5" s="20" t="s">
        <v>130</v>
      </c>
      <c r="C5" s="16"/>
      <c r="D5" s="17" t="s">
        <v>27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61"/>
      <c r="P5" s="63"/>
      <c r="Q5" s="18"/>
      <c r="R5" s="19"/>
      <c r="S5" s="19"/>
      <c r="T5" s="18"/>
      <c r="U5" s="18"/>
      <c r="V5" s="34">
        <f>SUM(テーブル1[[#This Row],[落札金額]:[配送料]])</f>
        <v>0</v>
      </c>
      <c r="W5" s="34" t="str">
        <f>IF(テーブル1[[#This Row],[出品日]]="","",IFERROR(YEAR(テーブル1[[#This Row],[出品日]])&amp;"/"&amp;MONTH(テーブル1[[#This Row],[出品日]]),""))</f>
        <v/>
      </c>
      <c r="X5" s="34" t="str">
        <f>IF(テーブル1[[#This Row],[売上日]]="","",YEAR(テーブル1[[#This Row],[売上日]])&amp;"/"&amp;MONTH(テーブル1[[#This Row],[売上日]]))</f>
        <v/>
      </c>
      <c r="Y5" s="66" t="str">
        <f>IF(テーブル1[[#This Row],[売上日]]="","",テーブル1[[#This Row],[売上日]]-テーブル1[[#This Row],[出品日]])</f>
        <v/>
      </c>
      <c r="Z5" s="69" t="str">
        <f>IF(テーブル1[[#This Row],[売上日]]="","",TEXT(テーブル1[[#This Row],[売上日]],"aaa"))</f>
        <v/>
      </c>
      <c r="AA5" s="102">
        <f>テーブル1[[#This Row],[落札金額]]/1.1</f>
        <v>0</v>
      </c>
      <c r="AB5" s="103">
        <f>テーブル1[[#This Row],[税抜き金額]]*$AI$1</f>
        <v>0</v>
      </c>
      <c r="AC5" s="102">
        <f>IF(テーブル1[[#This Row],[落札金額]]="",0,テーブル1[[#This Row],[税抜き金額]]-テーブル1[[#This Row],[原価]]-テーブル1[[#This Row],[手数料]])</f>
        <v>0</v>
      </c>
      <c r="AD5" s="105">
        <f>IFERROR(テーブル1[[#This Row],[利益金額]]/テーブル1[[#This Row],[落札金額]],0)</f>
        <v>0</v>
      </c>
    </row>
    <row r="6" spans="1:42">
      <c r="A6" s="15"/>
      <c r="B6" s="33" t="s">
        <v>130</v>
      </c>
      <c r="C6" s="16"/>
      <c r="D6" s="17" t="s">
        <v>188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61"/>
      <c r="P6" s="63"/>
      <c r="Q6" s="18"/>
      <c r="R6" s="19"/>
      <c r="S6" s="19"/>
      <c r="T6" s="18"/>
      <c r="U6" s="18"/>
      <c r="V6" s="34">
        <f>SUM(テーブル1[[#This Row],[落札金額]:[配送料]])</f>
        <v>0</v>
      </c>
      <c r="W6" s="34" t="str">
        <f>IF(テーブル1[[#This Row],[出品日]]="","",IFERROR(YEAR(テーブル1[[#This Row],[出品日]])&amp;"/"&amp;MONTH(テーブル1[[#This Row],[出品日]]),""))</f>
        <v/>
      </c>
      <c r="X6" s="34" t="str">
        <f>IF(テーブル1[[#This Row],[売上日]]="","",YEAR(テーブル1[[#This Row],[売上日]])&amp;"/"&amp;MONTH(テーブル1[[#This Row],[売上日]]))</f>
        <v/>
      </c>
      <c r="Y6" s="66" t="str">
        <f>IF(テーブル1[[#This Row],[売上日]]="","",テーブル1[[#This Row],[売上日]]-テーブル1[[#This Row],[出品日]])</f>
        <v/>
      </c>
      <c r="Z6" s="69" t="str">
        <f>IF(テーブル1[[#This Row],[売上日]]="","",TEXT(テーブル1[[#This Row],[売上日]],"aaa"))</f>
        <v/>
      </c>
      <c r="AA6" s="102">
        <f>テーブル1[[#This Row],[落札金額]]/1.1</f>
        <v>0</v>
      </c>
      <c r="AB6" s="103">
        <f>テーブル1[[#This Row],[税抜き金額]]*$AI$1</f>
        <v>0</v>
      </c>
      <c r="AC6" s="102">
        <f>IF(テーブル1[[#This Row],[落札金額]]="",0,テーブル1[[#This Row],[税抜き金額]]-テーブル1[[#This Row],[原価]]-テーブル1[[#This Row],[手数料]])</f>
        <v>0</v>
      </c>
      <c r="AD6" s="105">
        <f>IFERROR(テーブル1[[#This Row],[利益金額]]/テーブル1[[#This Row],[落札金額]],0)</f>
        <v>0</v>
      </c>
    </row>
    <row r="7" spans="1:42">
      <c r="A7" s="15"/>
      <c r="B7" s="33" t="s">
        <v>130</v>
      </c>
      <c r="C7" s="16"/>
      <c r="D7" s="17" t="s">
        <v>189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61"/>
      <c r="P7" s="63"/>
      <c r="Q7" s="18"/>
      <c r="R7" s="19"/>
      <c r="S7" s="19"/>
      <c r="T7" s="18"/>
      <c r="U7" s="18"/>
      <c r="V7" s="34">
        <f>SUM(テーブル1[[#This Row],[落札金額]:[配送料]])</f>
        <v>0</v>
      </c>
      <c r="W7" s="34" t="str">
        <f>IF(テーブル1[[#This Row],[出品日]]="","",IFERROR(YEAR(テーブル1[[#This Row],[出品日]])&amp;"/"&amp;MONTH(テーブル1[[#This Row],[出品日]]),""))</f>
        <v/>
      </c>
      <c r="X7" s="34" t="str">
        <f>IF(テーブル1[[#This Row],[売上日]]="","",YEAR(テーブル1[[#This Row],[売上日]])&amp;"/"&amp;MONTH(テーブル1[[#This Row],[売上日]]))</f>
        <v/>
      </c>
      <c r="Y7" s="66" t="str">
        <f>IF(テーブル1[[#This Row],[売上日]]="","",テーブル1[[#This Row],[売上日]]-テーブル1[[#This Row],[出品日]])</f>
        <v/>
      </c>
      <c r="Z7" s="69" t="str">
        <f>IF(テーブル1[[#This Row],[売上日]]="","",TEXT(テーブル1[[#This Row],[売上日]],"aaa"))</f>
        <v/>
      </c>
      <c r="AA7" s="102">
        <f>テーブル1[[#This Row],[落札金額]]/1.1</f>
        <v>0</v>
      </c>
      <c r="AB7" s="103">
        <f>テーブル1[[#This Row],[税抜き金額]]*$AI$1</f>
        <v>0</v>
      </c>
      <c r="AC7" s="102">
        <f>IF(テーブル1[[#This Row],[落札金額]]="",0,テーブル1[[#This Row],[税抜き金額]]-テーブル1[[#This Row],[原価]]-テーブル1[[#This Row],[手数料]])</f>
        <v>0</v>
      </c>
      <c r="AD7" s="105">
        <f>IFERROR(テーブル1[[#This Row],[利益金額]]/テーブル1[[#This Row],[落札金額]],0)</f>
        <v>0</v>
      </c>
    </row>
    <row r="8" spans="1:42">
      <c r="A8" s="15"/>
      <c r="B8" s="33" t="s">
        <v>130</v>
      </c>
      <c r="C8" s="16"/>
      <c r="D8" s="17" t="s">
        <v>190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61"/>
      <c r="P8" s="63"/>
      <c r="Q8" s="18"/>
      <c r="R8" s="19"/>
      <c r="S8" s="19"/>
      <c r="T8" s="18"/>
      <c r="U8" s="18"/>
      <c r="V8" s="34">
        <f>SUM(テーブル1[[#This Row],[落札金額]:[配送料]])</f>
        <v>0</v>
      </c>
      <c r="W8" s="34" t="str">
        <f>IF(テーブル1[[#This Row],[出品日]]="","",IFERROR(YEAR(テーブル1[[#This Row],[出品日]])&amp;"/"&amp;MONTH(テーブル1[[#This Row],[出品日]]),""))</f>
        <v/>
      </c>
      <c r="X8" s="34" t="str">
        <f>IF(テーブル1[[#This Row],[売上日]]="","",YEAR(テーブル1[[#This Row],[売上日]])&amp;"/"&amp;MONTH(テーブル1[[#This Row],[売上日]]))</f>
        <v/>
      </c>
      <c r="Y8" s="66" t="str">
        <f>IF(テーブル1[[#This Row],[売上日]]="","",テーブル1[[#This Row],[売上日]]-テーブル1[[#This Row],[出品日]])</f>
        <v/>
      </c>
      <c r="Z8" s="69" t="str">
        <f>IF(テーブル1[[#This Row],[売上日]]="","",TEXT(テーブル1[[#This Row],[売上日]],"aaa"))</f>
        <v/>
      </c>
      <c r="AA8" s="102">
        <f>テーブル1[[#This Row],[落札金額]]/1.1</f>
        <v>0</v>
      </c>
      <c r="AB8" s="103">
        <f>テーブル1[[#This Row],[税抜き金額]]*$AI$1</f>
        <v>0</v>
      </c>
      <c r="AC8" s="102">
        <f>IF(テーブル1[[#This Row],[落札金額]]="",0,テーブル1[[#This Row],[税抜き金額]]-テーブル1[[#This Row],[原価]]-テーブル1[[#This Row],[手数料]])</f>
        <v>0</v>
      </c>
      <c r="AD8" s="105">
        <f>IFERROR(テーブル1[[#This Row],[利益金額]]/テーブル1[[#This Row],[落札金額]],0)</f>
        <v>0</v>
      </c>
    </row>
    <row r="9" spans="1:42">
      <c r="A9" s="15"/>
      <c r="B9" s="33" t="s">
        <v>130</v>
      </c>
      <c r="C9" s="16"/>
      <c r="D9" s="17" t="s">
        <v>191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61"/>
      <c r="P9" s="63"/>
      <c r="Q9" s="18"/>
      <c r="R9" s="19"/>
      <c r="S9" s="19"/>
      <c r="T9" s="18"/>
      <c r="U9" s="18"/>
      <c r="V9" s="34">
        <f>SUM(テーブル1[[#This Row],[落札金額]:[配送料]])</f>
        <v>0</v>
      </c>
      <c r="W9" s="34" t="str">
        <f>IF(テーブル1[[#This Row],[出品日]]="","",IFERROR(YEAR(テーブル1[[#This Row],[出品日]])&amp;"/"&amp;MONTH(テーブル1[[#This Row],[出品日]]),""))</f>
        <v/>
      </c>
      <c r="X9" s="34" t="str">
        <f>IF(テーブル1[[#This Row],[売上日]]="","",YEAR(テーブル1[[#This Row],[売上日]])&amp;"/"&amp;MONTH(テーブル1[[#This Row],[売上日]]))</f>
        <v/>
      </c>
      <c r="Y9" s="66" t="str">
        <f>IF(テーブル1[[#This Row],[売上日]]="","",テーブル1[[#This Row],[売上日]]-テーブル1[[#This Row],[出品日]])</f>
        <v/>
      </c>
      <c r="Z9" s="69" t="str">
        <f>IF(テーブル1[[#This Row],[売上日]]="","",TEXT(テーブル1[[#This Row],[売上日]],"aaa"))</f>
        <v/>
      </c>
      <c r="AA9" s="102">
        <f>テーブル1[[#This Row],[落札金額]]/1.1</f>
        <v>0</v>
      </c>
      <c r="AB9" s="103">
        <f>テーブル1[[#This Row],[税抜き金額]]*$AI$1</f>
        <v>0</v>
      </c>
      <c r="AC9" s="102">
        <f>IF(テーブル1[[#This Row],[落札金額]]="",0,テーブル1[[#This Row],[税抜き金額]]-テーブル1[[#This Row],[原価]]-テーブル1[[#This Row],[手数料]])</f>
        <v>0</v>
      </c>
      <c r="AD9" s="105">
        <f>IFERROR(テーブル1[[#This Row],[利益金額]]/テーブル1[[#This Row],[落札金額]],0)</f>
        <v>0</v>
      </c>
    </row>
    <row r="10" spans="1:42">
      <c r="A10" s="15"/>
      <c r="B10" s="33" t="s">
        <v>130</v>
      </c>
      <c r="C10" s="16"/>
      <c r="D10" s="17" t="s">
        <v>192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61"/>
      <c r="P10" s="63"/>
      <c r="Q10" s="18"/>
      <c r="R10" s="19"/>
      <c r="S10" s="19"/>
      <c r="T10" s="18"/>
      <c r="U10" s="18"/>
      <c r="V10" s="34">
        <f>SUM(テーブル1[[#This Row],[落札金額]:[配送料]])</f>
        <v>0</v>
      </c>
      <c r="W10" s="34" t="str">
        <f>IF(テーブル1[[#This Row],[出品日]]="","",IFERROR(YEAR(テーブル1[[#This Row],[出品日]])&amp;"/"&amp;MONTH(テーブル1[[#This Row],[出品日]]),""))</f>
        <v/>
      </c>
      <c r="X10" s="34" t="str">
        <f>IF(テーブル1[[#This Row],[売上日]]="","",YEAR(テーブル1[[#This Row],[売上日]])&amp;"/"&amp;MONTH(テーブル1[[#This Row],[売上日]]))</f>
        <v/>
      </c>
      <c r="Y10" s="66" t="str">
        <f>IF(テーブル1[[#This Row],[売上日]]="","",テーブル1[[#This Row],[売上日]]-テーブル1[[#This Row],[出品日]])</f>
        <v/>
      </c>
      <c r="Z10" s="69" t="str">
        <f>IF(テーブル1[[#This Row],[売上日]]="","",TEXT(テーブル1[[#This Row],[売上日]],"aaa"))</f>
        <v/>
      </c>
      <c r="AA10" s="102">
        <f>テーブル1[[#This Row],[落札金額]]/1.1</f>
        <v>0</v>
      </c>
      <c r="AB10" s="103">
        <f>テーブル1[[#This Row],[税抜き金額]]*$AI$1</f>
        <v>0</v>
      </c>
      <c r="AC10" s="102">
        <f>IF(テーブル1[[#This Row],[落札金額]]="",0,テーブル1[[#This Row],[税抜き金額]]-テーブル1[[#This Row],[原価]]-テーブル1[[#This Row],[手数料]])</f>
        <v>0</v>
      </c>
      <c r="AD10" s="105">
        <f>IFERROR(テーブル1[[#This Row],[利益金額]]/テーブル1[[#This Row],[落札金額]],0)</f>
        <v>0</v>
      </c>
    </row>
    <row r="11" spans="1:42">
      <c r="A11" s="15"/>
      <c r="B11" s="33" t="s">
        <v>130</v>
      </c>
      <c r="C11" s="16"/>
      <c r="D11" s="17" t="s">
        <v>193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1"/>
      <c r="P11" s="63"/>
      <c r="Q11" s="18"/>
      <c r="R11" s="19"/>
      <c r="S11" s="19"/>
      <c r="T11" s="18"/>
      <c r="U11" s="18"/>
      <c r="V11" s="34">
        <f>SUM(テーブル1[[#This Row],[落札金額]:[配送料]])</f>
        <v>0</v>
      </c>
      <c r="W11" s="34" t="str">
        <f>IF(テーブル1[[#This Row],[出品日]]="","",IFERROR(YEAR(テーブル1[[#This Row],[出品日]])&amp;"/"&amp;MONTH(テーブル1[[#This Row],[出品日]]),""))</f>
        <v/>
      </c>
      <c r="X11" s="34" t="str">
        <f>IF(テーブル1[[#This Row],[売上日]]="","",YEAR(テーブル1[[#This Row],[売上日]])&amp;"/"&amp;MONTH(テーブル1[[#This Row],[売上日]]))</f>
        <v/>
      </c>
      <c r="Y11" s="66" t="str">
        <f>IF(テーブル1[[#This Row],[売上日]]="","",テーブル1[[#This Row],[売上日]]-テーブル1[[#This Row],[出品日]])</f>
        <v/>
      </c>
      <c r="Z11" s="69" t="str">
        <f>IF(テーブル1[[#This Row],[売上日]]="","",TEXT(テーブル1[[#This Row],[売上日]],"aaa"))</f>
        <v/>
      </c>
      <c r="AA11" s="102">
        <f>テーブル1[[#This Row],[落札金額]]/1.1</f>
        <v>0</v>
      </c>
      <c r="AB11" s="103">
        <f>テーブル1[[#This Row],[税抜き金額]]*$AI$1</f>
        <v>0</v>
      </c>
      <c r="AC11" s="102">
        <f>IF(テーブル1[[#This Row],[落札金額]]="",0,テーブル1[[#This Row],[税抜き金額]]-テーブル1[[#This Row],[原価]]-テーブル1[[#This Row],[手数料]])</f>
        <v>0</v>
      </c>
      <c r="AD11" s="105">
        <f>IFERROR(テーブル1[[#This Row],[利益金額]]/テーブル1[[#This Row],[落札金額]],0)</f>
        <v>0</v>
      </c>
    </row>
    <row r="12" spans="1:42">
      <c r="A12" s="15"/>
      <c r="B12" s="33" t="s">
        <v>130</v>
      </c>
      <c r="C12" s="16"/>
      <c r="D12" s="17" t="s">
        <v>24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61"/>
      <c r="P12" s="63"/>
      <c r="Q12" s="18"/>
      <c r="R12" s="19"/>
      <c r="S12" s="19"/>
      <c r="T12" s="18"/>
      <c r="U12" s="18"/>
      <c r="V12" s="34">
        <f>SUM(テーブル1[[#This Row],[落札金額]:[配送料]])</f>
        <v>0</v>
      </c>
      <c r="W12" s="34" t="str">
        <f>IF(テーブル1[[#This Row],[出品日]]="","",IFERROR(YEAR(テーブル1[[#This Row],[出品日]])&amp;"/"&amp;MONTH(テーブル1[[#This Row],[出品日]]),""))</f>
        <v/>
      </c>
      <c r="X12" s="34" t="str">
        <f>IF(テーブル1[[#This Row],[売上日]]="","",YEAR(テーブル1[[#This Row],[売上日]])&amp;"/"&amp;MONTH(テーブル1[[#This Row],[売上日]]))</f>
        <v/>
      </c>
      <c r="Y12" s="66" t="str">
        <f>IF(テーブル1[[#This Row],[売上日]]="","",テーブル1[[#This Row],[売上日]]-テーブル1[[#This Row],[出品日]])</f>
        <v/>
      </c>
      <c r="Z12" s="69" t="str">
        <f>IF(テーブル1[[#This Row],[売上日]]="","",TEXT(テーブル1[[#This Row],[売上日]],"aaa"))</f>
        <v/>
      </c>
      <c r="AA12" s="102">
        <f>テーブル1[[#This Row],[落札金額]]/1.1</f>
        <v>0</v>
      </c>
      <c r="AB12" s="103">
        <f>テーブル1[[#This Row],[税抜き金額]]*$AI$1</f>
        <v>0</v>
      </c>
      <c r="AC12" s="102">
        <f>IF(テーブル1[[#This Row],[落札金額]]="",0,テーブル1[[#This Row],[税抜き金額]]-テーブル1[[#This Row],[原価]]-テーブル1[[#This Row],[手数料]])</f>
        <v>0</v>
      </c>
      <c r="AD12" s="105">
        <f>IFERROR(テーブル1[[#This Row],[利益金額]]/テーブル1[[#This Row],[落札金額]],0)</f>
        <v>0</v>
      </c>
    </row>
    <row r="13" spans="1:42">
      <c r="A13" s="15"/>
      <c r="B13" s="33" t="s">
        <v>130</v>
      </c>
      <c r="C13" s="16"/>
      <c r="D13" s="17" t="s">
        <v>30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61"/>
      <c r="P13" s="63"/>
      <c r="Q13" s="18"/>
      <c r="R13" s="19"/>
      <c r="S13" s="19"/>
      <c r="T13" s="18"/>
      <c r="U13" s="18"/>
      <c r="V13" s="34">
        <f>SUM(テーブル1[[#This Row],[落札金額]:[配送料]])</f>
        <v>0</v>
      </c>
      <c r="W13" s="34" t="str">
        <f>IF(テーブル1[[#This Row],[出品日]]="","",IFERROR(YEAR(テーブル1[[#This Row],[出品日]])&amp;"/"&amp;MONTH(テーブル1[[#This Row],[出品日]]),""))</f>
        <v/>
      </c>
      <c r="X13" s="34" t="str">
        <f>IF(テーブル1[[#This Row],[売上日]]="","",YEAR(テーブル1[[#This Row],[売上日]])&amp;"/"&amp;MONTH(テーブル1[[#This Row],[売上日]]))</f>
        <v/>
      </c>
      <c r="Y13" s="66" t="str">
        <f>IF(テーブル1[[#This Row],[売上日]]="","",テーブル1[[#This Row],[売上日]]-テーブル1[[#This Row],[出品日]])</f>
        <v/>
      </c>
      <c r="Z13" s="69" t="str">
        <f>IF(テーブル1[[#This Row],[売上日]]="","",TEXT(テーブル1[[#This Row],[売上日]],"aaa"))</f>
        <v/>
      </c>
      <c r="AA13" s="102">
        <f>テーブル1[[#This Row],[落札金額]]/1.1</f>
        <v>0</v>
      </c>
      <c r="AB13" s="103">
        <f>テーブル1[[#This Row],[税抜き金額]]*$AI$1</f>
        <v>0</v>
      </c>
      <c r="AC13" s="102">
        <f>IF(テーブル1[[#This Row],[落札金額]]="",0,テーブル1[[#This Row],[税抜き金額]]-テーブル1[[#This Row],[原価]]-テーブル1[[#This Row],[手数料]])</f>
        <v>0</v>
      </c>
      <c r="AD13" s="105">
        <f>IFERROR(テーブル1[[#This Row],[利益金額]]/テーブル1[[#This Row],[落札金額]],0)</f>
        <v>0</v>
      </c>
      <c r="AI13" s="14" t="s">
        <v>24</v>
      </c>
    </row>
    <row r="14" spans="1:42">
      <c r="A14" s="15"/>
      <c r="B14" s="33" t="s">
        <v>130</v>
      </c>
      <c r="C14" s="16"/>
      <c r="D14" s="17" t="s">
        <v>29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61"/>
      <c r="P14" s="63"/>
      <c r="Q14" s="18"/>
      <c r="R14" s="19"/>
      <c r="S14" s="19"/>
      <c r="T14" s="18"/>
      <c r="U14" s="18"/>
      <c r="V14" s="34">
        <f>SUM(テーブル1[[#This Row],[落札金額]:[配送料]])</f>
        <v>0</v>
      </c>
      <c r="W14" s="34" t="str">
        <f>IF(テーブル1[[#This Row],[出品日]]="","",IFERROR(YEAR(テーブル1[[#This Row],[出品日]])&amp;"/"&amp;MONTH(テーブル1[[#This Row],[出品日]]),""))</f>
        <v/>
      </c>
      <c r="X14" s="34" t="str">
        <f>IF(テーブル1[[#This Row],[売上日]]="","",YEAR(テーブル1[[#This Row],[売上日]])&amp;"/"&amp;MONTH(テーブル1[[#This Row],[売上日]]))</f>
        <v/>
      </c>
      <c r="Y14" s="66" t="str">
        <f>IF(テーブル1[[#This Row],[売上日]]="","",テーブル1[[#This Row],[売上日]]-テーブル1[[#This Row],[出品日]])</f>
        <v/>
      </c>
      <c r="Z14" s="69" t="str">
        <f>IF(テーブル1[[#This Row],[売上日]]="","",TEXT(テーブル1[[#This Row],[売上日]],"aaa"))</f>
        <v/>
      </c>
      <c r="AA14" s="102">
        <f>テーブル1[[#This Row],[落札金額]]/1.1</f>
        <v>0</v>
      </c>
      <c r="AB14" s="103">
        <f>テーブル1[[#This Row],[税抜き金額]]*$AI$1</f>
        <v>0</v>
      </c>
      <c r="AC14" s="102">
        <f>IF(テーブル1[[#This Row],[落札金額]]="",0,テーブル1[[#This Row],[税抜き金額]]-テーブル1[[#This Row],[原価]]-テーブル1[[#This Row],[手数料]])</f>
        <v>0</v>
      </c>
      <c r="AD14" s="105">
        <f>IFERROR(テーブル1[[#This Row],[利益金額]]/テーブル1[[#This Row],[落札金額]],0)</f>
        <v>0</v>
      </c>
      <c r="AI14" s="14" t="s">
        <v>25</v>
      </c>
    </row>
    <row r="15" spans="1:42">
      <c r="A15" s="15"/>
      <c r="B15" s="33" t="s">
        <v>130</v>
      </c>
      <c r="C15" s="16"/>
      <c r="D15" s="17" t="s">
        <v>194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1"/>
      <c r="P15" s="63"/>
      <c r="Q15" s="18"/>
      <c r="R15" s="19"/>
      <c r="S15" s="19"/>
      <c r="T15" s="18"/>
      <c r="U15" s="18"/>
      <c r="V15" s="34">
        <f>SUM(テーブル1[[#This Row],[落札金額]:[配送料]])</f>
        <v>0</v>
      </c>
      <c r="W15" s="34" t="str">
        <f>IF(テーブル1[[#This Row],[出品日]]="","",IFERROR(YEAR(テーブル1[[#This Row],[出品日]])&amp;"/"&amp;MONTH(テーブル1[[#This Row],[出品日]]),""))</f>
        <v/>
      </c>
      <c r="X15" s="34" t="str">
        <f>IF(テーブル1[[#This Row],[売上日]]="","",YEAR(テーブル1[[#This Row],[売上日]])&amp;"/"&amp;MONTH(テーブル1[[#This Row],[売上日]]))</f>
        <v/>
      </c>
      <c r="Y15" s="66" t="str">
        <f>IF(テーブル1[[#This Row],[売上日]]="","",テーブル1[[#This Row],[売上日]]-テーブル1[[#This Row],[出品日]])</f>
        <v/>
      </c>
      <c r="Z15" s="69" t="str">
        <f>IF(テーブル1[[#This Row],[売上日]]="","",TEXT(テーブル1[[#This Row],[売上日]],"aaa"))</f>
        <v/>
      </c>
      <c r="AA15" s="102">
        <f>テーブル1[[#This Row],[落札金額]]/1.1</f>
        <v>0</v>
      </c>
      <c r="AB15" s="103">
        <f>テーブル1[[#This Row],[税抜き金額]]*$AI$1</f>
        <v>0</v>
      </c>
      <c r="AC15" s="102">
        <f>IF(テーブル1[[#This Row],[落札金額]]="",0,テーブル1[[#This Row],[税抜き金額]]-テーブル1[[#This Row],[原価]]-テーブル1[[#This Row],[手数料]])</f>
        <v>0</v>
      </c>
      <c r="AD15" s="105">
        <f>IFERROR(テーブル1[[#This Row],[利益金額]]/テーブル1[[#This Row],[落札金額]],0)</f>
        <v>0</v>
      </c>
      <c r="AI15" s="14" t="s">
        <v>26</v>
      </c>
    </row>
    <row r="16" spans="1:42">
      <c r="A16" s="15"/>
      <c r="B16" s="33" t="s">
        <v>130</v>
      </c>
      <c r="C16" s="16"/>
      <c r="D16" s="17" t="s">
        <v>195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1"/>
      <c r="P16" s="63"/>
      <c r="Q16" s="18"/>
      <c r="R16" s="19"/>
      <c r="S16" s="19"/>
      <c r="T16" s="18"/>
      <c r="U16" s="18"/>
      <c r="V16" s="34">
        <f>SUM(テーブル1[[#This Row],[落札金額]:[配送料]])</f>
        <v>0</v>
      </c>
      <c r="W16" s="34" t="str">
        <f>IF(テーブル1[[#This Row],[出品日]]="","",IFERROR(YEAR(テーブル1[[#This Row],[出品日]])&amp;"/"&amp;MONTH(テーブル1[[#This Row],[出品日]]),""))</f>
        <v/>
      </c>
      <c r="X16" s="34" t="str">
        <f>IF(テーブル1[[#This Row],[売上日]]="","",YEAR(テーブル1[[#This Row],[売上日]])&amp;"/"&amp;MONTH(テーブル1[[#This Row],[売上日]]))</f>
        <v/>
      </c>
      <c r="Y16" s="66" t="str">
        <f>IF(テーブル1[[#This Row],[売上日]]="","",テーブル1[[#This Row],[売上日]]-テーブル1[[#This Row],[出品日]])</f>
        <v/>
      </c>
      <c r="Z16" s="69" t="str">
        <f>IF(テーブル1[[#This Row],[売上日]]="","",TEXT(テーブル1[[#This Row],[売上日]],"aaa"))</f>
        <v/>
      </c>
      <c r="AA16" s="102">
        <f>テーブル1[[#This Row],[落札金額]]/1.1</f>
        <v>0</v>
      </c>
      <c r="AB16" s="103">
        <f>テーブル1[[#This Row],[税抜き金額]]*$AI$1</f>
        <v>0</v>
      </c>
      <c r="AC16" s="102">
        <f>IF(テーブル1[[#This Row],[落札金額]]="",0,テーブル1[[#This Row],[税抜き金額]]-テーブル1[[#This Row],[原価]]-テーブル1[[#This Row],[手数料]])</f>
        <v>0</v>
      </c>
      <c r="AD16" s="105">
        <f>IFERROR(テーブル1[[#This Row],[利益金額]]/テーブル1[[#This Row],[落札金額]],0)</f>
        <v>0</v>
      </c>
      <c r="AI16" s="14" t="s">
        <v>27</v>
      </c>
    </row>
    <row r="17" spans="1:35">
      <c r="A17" s="15"/>
      <c r="B17" s="33" t="s">
        <v>130</v>
      </c>
      <c r="C17" s="16"/>
      <c r="D17" s="17" t="s">
        <v>196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61"/>
      <c r="P17" s="63"/>
      <c r="Q17" s="18"/>
      <c r="R17" s="19"/>
      <c r="S17" s="19"/>
      <c r="T17" s="18"/>
      <c r="U17" s="18"/>
      <c r="V17" s="34">
        <f>SUM(テーブル1[[#This Row],[落札金額]:[配送料]])</f>
        <v>0</v>
      </c>
      <c r="W17" s="34" t="str">
        <f>IF(テーブル1[[#This Row],[出品日]]="","",IFERROR(YEAR(テーブル1[[#This Row],[出品日]])&amp;"/"&amp;MONTH(テーブル1[[#This Row],[出品日]]),""))</f>
        <v/>
      </c>
      <c r="X17" s="34" t="str">
        <f>IF(テーブル1[[#This Row],[売上日]]="","",YEAR(テーブル1[[#This Row],[売上日]])&amp;"/"&amp;MONTH(テーブル1[[#This Row],[売上日]]))</f>
        <v/>
      </c>
      <c r="Y17" s="66" t="str">
        <f>IF(テーブル1[[#This Row],[売上日]]="","",テーブル1[[#This Row],[売上日]]-テーブル1[[#This Row],[出品日]])</f>
        <v/>
      </c>
      <c r="Z17" s="69" t="str">
        <f>IF(テーブル1[[#This Row],[売上日]]="","",TEXT(テーブル1[[#This Row],[売上日]],"aaa"))</f>
        <v/>
      </c>
      <c r="AA17" s="102">
        <f>テーブル1[[#This Row],[落札金額]]/1.1</f>
        <v>0</v>
      </c>
      <c r="AB17" s="103">
        <f>テーブル1[[#This Row],[税抜き金額]]*$AI$1</f>
        <v>0</v>
      </c>
      <c r="AC17" s="102">
        <f>IF(テーブル1[[#This Row],[落札金額]]="",0,テーブル1[[#This Row],[税抜き金額]]-テーブル1[[#This Row],[原価]]-テーブル1[[#This Row],[手数料]])</f>
        <v>0</v>
      </c>
      <c r="AD17" s="105">
        <f>IFERROR(テーブル1[[#This Row],[利益金額]]/テーブル1[[#This Row],[落札金額]],0)</f>
        <v>0</v>
      </c>
      <c r="AI17" s="14" t="s">
        <v>28</v>
      </c>
    </row>
    <row r="18" spans="1:35">
      <c r="A18" s="15"/>
      <c r="B18" s="33" t="s">
        <v>130</v>
      </c>
      <c r="C18" s="16"/>
      <c r="D18" s="17" t="s">
        <v>197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61"/>
      <c r="P18" s="63"/>
      <c r="Q18" s="18"/>
      <c r="R18" s="19"/>
      <c r="S18" s="19"/>
      <c r="T18" s="18"/>
      <c r="U18" s="18"/>
      <c r="V18" s="34">
        <f>SUM(テーブル1[[#This Row],[落札金額]:[配送料]])</f>
        <v>0</v>
      </c>
      <c r="W18" s="34" t="str">
        <f>IF(テーブル1[[#This Row],[出品日]]="","",IFERROR(YEAR(テーブル1[[#This Row],[出品日]])&amp;"/"&amp;MONTH(テーブル1[[#This Row],[出品日]]),""))</f>
        <v/>
      </c>
      <c r="X18" s="34" t="str">
        <f>IF(テーブル1[[#This Row],[売上日]]="","",YEAR(テーブル1[[#This Row],[売上日]])&amp;"/"&amp;MONTH(テーブル1[[#This Row],[売上日]]))</f>
        <v/>
      </c>
      <c r="Y18" s="66" t="str">
        <f>IF(テーブル1[[#This Row],[売上日]]="","",テーブル1[[#This Row],[売上日]]-テーブル1[[#This Row],[出品日]])</f>
        <v/>
      </c>
      <c r="Z18" s="69" t="str">
        <f>IF(テーブル1[[#This Row],[売上日]]="","",TEXT(テーブル1[[#This Row],[売上日]],"aaa"))</f>
        <v/>
      </c>
      <c r="AA18" s="102">
        <f>テーブル1[[#This Row],[落札金額]]/1.1</f>
        <v>0</v>
      </c>
      <c r="AB18" s="103">
        <f>テーブル1[[#This Row],[税抜き金額]]*$AI$1</f>
        <v>0</v>
      </c>
      <c r="AC18" s="102">
        <f>IF(テーブル1[[#This Row],[落札金額]]="",0,テーブル1[[#This Row],[税抜き金額]]-テーブル1[[#This Row],[原価]]-テーブル1[[#This Row],[手数料]])</f>
        <v>0</v>
      </c>
      <c r="AD18" s="105">
        <f>IFERROR(テーブル1[[#This Row],[利益金額]]/テーブル1[[#This Row],[落札金額]],0)</f>
        <v>0</v>
      </c>
      <c r="AI18" s="77" t="s">
        <v>121</v>
      </c>
    </row>
    <row r="19" spans="1:35">
      <c r="A19" s="15"/>
      <c r="B19" s="33" t="s">
        <v>130</v>
      </c>
      <c r="C19" s="16"/>
      <c r="D19" s="17" t="s">
        <v>198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61"/>
      <c r="P19" s="63"/>
      <c r="Q19" s="18"/>
      <c r="R19" s="19"/>
      <c r="S19" s="19"/>
      <c r="T19" s="18"/>
      <c r="U19" s="18"/>
      <c r="V19" s="34">
        <f>SUM(テーブル1[[#This Row],[落札金額]:[配送料]])</f>
        <v>0</v>
      </c>
      <c r="W19" s="34" t="str">
        <f>IF(テーブル1[[#This Row],[出品日]]="","",IFERROR(YEAR(テーブル1[[#This Row],[出品日]])&amp;"/"&amp;MONTH(テーブル1[[#This Row],[出品日]]),""))</f>
        <v/>
      </c>
      <c r="X19" s="34" t="str">
        <f>IF(テーブル1[[#This Row],[売上日]]="","",YEAR(テーブル1[[#This Row],[売上日]])&amp;"/"&amp;MONTH(テーブル1[[#This Row],[売上日]]))</f>
        <v/>
      </c>
      <c r="Y19" s="66" t="str">
        <f>IF(テーブル1[[#This Row],[売上日]]="","",テーブル1[[#This Row],[売上日]]-テーブル1[[#This Row],[出品日]])</f>
        <v/>
      </c>
      <c r="Z19" s="69" t="str">
        <f>IF(テーブル1[[#This Row],[売上日]]="","",TEXT(テーブル1[[#This Row],[売上日]],"aaa"))</f>
        <v/>
      </c>
      <c r="AA19" s="102">
        <f>テーブル1[[#This Row],[落札金額]]/1.1</f>
        <v>0</v>
      </c>
      <c r="AB19" s="103">
        <f>テーブル1[[#This Row],[税抜き金額]]*$AI$1</f>
        <v>0</v>
      </c>
      <c r="AC19" s="102">
        <f>IF(テーブル1[[#This Row],[落札金額]]="",0,テーブル1[[#This Row],[税抜き金額]]-テーブル1[[#This Row],[原価]]-テーブル1[[#This Row],[手数料]])</f>
        <v>0</v>
      </c>
      <c r="AD19" s="105">
        <f>IFERROR(テーブル1[[#This Row],[利益金額]]/テーブル1[[#This Row],[落札金額]],0)</f>
        <v>0</v>
      </c>
      <c r="AI19" s="77" t="s">
        <v>122</v>
      </c>
    </row>
    <row r="20" spans="1:35" ht="15.5">
      <c r="A20" s="15"/>
      <c r="B20" s="33" t="s">
        <v>130</v>
      </c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61"/>
      <c r="P20" s="63"/>
      <c r="Q20" s="18"/>
      <c r="R20" s="19"/>
      <c r="S20" s="19"/>
      <c r="T20" s="16"/>
      <c r="U20" s="84"/>
      <c r="V20" s="34">
        <f>SUM(テーブル1[[#This Row],[落札金額]:[配送料]])</f>
        <v>0</v>
      </c>
      <c r="W20" s="34" t="str">
        <f>IF(テーブル1[[#This Row],[出品日]]="","",IFERROR(YEAR(テーブル1[[#This Row],[出品日]])&amp;"/"&amp;MONTH(テーブル1[[#This Row],[出品日]]),""))</f>
        <v/>
      </c>
      <c r="X20" s="34" t="str">
        <f>IF(テーブル1[[#This Row],[売上日]]="","",YEAR(テーブル1[[#This Row],[売上日]])&amp;"/"&amp;MONTH(テーブル1[[#This Row],[売上日]]))</f>
        <v/>
      </c>
      <c r="Y20" s="66" t="str">
        <f>IF(テーブル1[[#This Row],[売上日]]="","",テーブル1[[#This Row],[売上日]]-テーブル1[[#This Row],[出品日]])</f>
        <v/>
      </c>
      <c r="Z20" s="69" t="str">
        <f>IF(テーブル1[[#This Row],[売上日]]="","",TEXT(テーブル1[[#This Row],[売上日]],"aaa"))</f>
        <v/>
      </c>
      <c r="AA20" s="102">
        <f>テーブル1[[#This Row],[落札金額]]/1.1</f>
        <v>0</v>
      </c>
      <c r="AB20" s="103">
        <f>テーブル1[[#This Row],[税抜き金額]]*$AI$1</f>
        <v>0</v>
      </c>
      <c r="AC20" s="102">
        <f>IF(テーブル1[[#This Row],[落札金額]]="",0,テーブル1[[#This Row],[税抜き金額]]-テーブル1[[#This Row],[原価]]-テーブル1[[#This Row],[手数料]])</f>
        <v>0</v>
      </c>
      <c r="AD20" s="105">
        <f>IFERROR(テーブル1[[#This Row],[利益金額]]/テーブル1[[#This Row],[落札金額]],0)</f>
        <v>0</v>
      </c>
      <c r="AI20" s="77" t="s">
        <v>123</v>
      </c>
    </row>
    <row r="21" spans="1:35">
      <c r="A21" s="15"/>
      <c r="B21" s="33" t="s">
        <v>130</v>
      </c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/>
      <c r="P21" s="63"/>
      <c r="Q21" s="18"/>
      <c r="R21" s="19"/>
      <c r="S21" s="19"/>
      <c r="T21" s="18"/>
      <c r="U21" s="18"/>
      <c r="V21" s="34">
        <f>SUM(テーブル1[[#This Row],[落札金額]:[配送料]])</f>
        <v>0</v>
      </c>
      <c r="W21" s="34" t="str">
        <f>IF(テーブル1[[#This Row],[出品日]]="","",IFERROR(YEAR(テーブル1[[#This Row],[出品日]])&amp;"/"&amp;MONTH(テーブル1[[#This Row],[出品日]]),""))</f>
        <v/>
      </c>
      <c r="X21" s="34" t="str">
        <f>IF(テーブル1[[#This Row],[売上日]]="","",YEAR(テーブル1[[#This Row],[売上日]])&amp;"/"&amp;MONTH(テーブル1[[#This Row],[売上日]]))</f>
        <v/>
      </c>
      <c r="Y21" s="66" t="str">
        <f>IF(テーブル1[[#This Row],[売上日]]="","",テーブル1[[#This Row],[売上日]]-テーブル1[[#This Row],[出品日]])</f>
        <v/>
      </c>
      <c r="Z21" s="69" t="str">
        <f>IF(テーブル1[[#This Row],[売上日]]="","",TEXT(テーブル1[[#This Row],[売上日]],"aaa"))</f>
        <v/>
      </c>
      <c r="AA21" s="102">
        <f>テーブル1[[#This Row],[落札金額]]/1.1</f>
        <v>0</v>
      </c>
      <c r="AB21" s="103">
        <f>テーブル1[[#This Row],[税抜き金額]]*$AI$1</f>
        <v>0</v>
      </c>
      <c r="AC21" s="102">
        <f>IF(テーブル1[[#This Row],[落札金額]]="",0,テーブル1[[#This Row],[税抜き金額]]-テーブル1[[#This Row],[原価]]-テーブル1[[#This Row],[手数料]])</f>
        <v>0</v>
      </c>
      <c r="AD21" s="105">
        <f>IFERROR(テーブル1[[#This Row],[利益金額]]/テーブル1[[#This Row],[落札金額]],0)</f>
        <v>0</v>
      </c>
      <c r="AI21" s="14" t="s">
        <v>30</v>
      </c>
    </row>
    <row r="22" spans="1:35">
      <c r="A22" s="15"/>
      <c r="B22" s="33" t="s">
        <v>130</v>
      </c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1"/>
      <c r="P22" s="63"/>
      <c r="Q22" s="18"/>
      <c r="R22" s="19"/>
      <c r="S22" s="19"/>
      <c r="T22" s="18"/>
      <c r="U22" s="18"/>
      <c r="V22" s="34">
        <f>SUM(テーブル1[[#This Row],[落札金額]:[配送料]])</f>
        <v>0</v>
      </c>
      <c r="W22" s="34" t="str">
        <f>IF(テーブル1[[#This Row],[出品日]]="","",IFERROR(YEAR(テーブル1[[#This Row],[出品日]])&amp;"/"&amp;MONTH(テーブル1[[#This Row],[出品日]]),""))</f>
        <v/>
      </c>
      <c r="X22" s="34" t="str">
        <f>IF(テーブル1[[#This Row],[売上日]]="","",YEAR(テーブル1[[#This Row],[売上日]])&amp;"/"&amp;MONTH(テーブル1[[#This Row],[売上日]]))</f>
        <v/>
      </c>
      <c r="Y22" s="66" t="str">
        <f>IF(テーブル1[[#This Row],[売上日]]="","",テーブル1[[#This Row],[売上日]]-テーブル1[[#This Row],[出品日]])</f>
        <v/>
      </c>
      <c r="Z22" s="69" t="str">
        <f>IF(テーブル1[[#This Row],[売上日]]="","",TEXT(テーブル1[[#This Row],[売上日]],"aaa"))</f>
        <v/>
      </c>
      <c r="AA22" s="102">
        <f>テーブル1[[#This Row],[落札金額]]/1.1</f>
        <v>0</v>
      </c>
      <c r="AB22" s="103">
        <f>テーブル1[[#This Row],[税抜き金額]]*$AI$1</f>
        <v>0</v>
      </c>
      <c r="AC22" s="102">
        <f>IF(テーブル1[[#This Row],[落札金額]]="",0,テーブル1[[#This Row],[税抜き金額]]-テーブル1[[#This Row],[原価]]-テーブル1[[#This Row],[手数料]])</f>
        <v>0</v>
      </c>
      <c r="AD22" s="105">
        <f>IFERROR(テーブル1[[#This Row],[利益金額]]/テーブル1[[#This Row],[落札金額]],0)</f>
        <v>0</v>
      </c>
      <c r="AI22" s="77" t="s">
        <v>124</v>
      </c>
    </row>
    <row r="23" spans="1:35">
      <c r="A23" s="15"/>
      <c r="B23" s="33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1"/>
      <c r="P23" s="63"/>
      <c r="Q23" s="18"/>
      <c r="R23" s="19"/>
      <c r="S23" s="19"/>
      <c r="T23" s="18"/>
      <c r="U23" s="18"/>
      <c r="V23" s="34">
        <f>SUM(テーブル1[[#This Row],[落札金額]:[配送料]])</f>
        <v>0</v>
      </c>
      <c r="W23" s="34" t="str">
        <f>IF(テーブル1[[#This Row],[出品日]]="","",IFERROR(YEAR(テーブル1[[#This Row],[出品日]])&amp;"/"&amp;MONTH(テーブル1[[#This Row],[出品日]]),""))</f>
        <v/>
      </c>
      <c r="X23" s="34" t="str">
        <f>IF(テーブル1[[#This Row],[売上日]]="","",YEAR(テーブル1[[#This Row],[売上日]])&amp;"/"&amp;MONTH(テーブル1[[#This Row],[売上日]]))</f>
        <v/>
      </c>
      <c r="Y23" s="66" t="str">
        <f>IF(テーブル1[[#This Row],[売上日]]="","",テーブル1[[#This Row],[売上日]]-テーブル1[[#This Row],[出品日]])</f>
        <v/>
      </c>
      <c r="Z23" s="69" t="str">
        <f>IF(テーブル1[[#This Row],[売上日]]="","",TEXT(テーブル1[[#This Row],[売上日]],"aaa"))</f>
        <v/>
      </c>
      <c r="AA23" s="102">
        <f>テーブル1[[#This Row],[落札金額]]/1.1</f>
        <v>0</v>
      </c>
      <c r="AB23" s="103">
        <f>テーブル1[[#This Row],[税抜き金額]]*$AI$1</f>
        <v>0</v>
      </c>
      <c r="AC23" s="102">
        <f>IF(テーブル1[[#This Row],[落札金額]]="",0,テーブル1[[#This Row],[税抜き金額]]-テーブル1[[#This Row],[原価]]-テーブル1[[#This Row],[手数料]])</f>
        <v>0</v>
      </c>
      <c r="AD23" s="105">
        <f>IFERROR(テーブル1[[#This Row],[利益金額]]/テーブル1[[#This Row],[落札金額]],0)</f>
        <v>0</v>
      </c>
      <c r="AI23" s="14" t="s">
        <v>31</v>
      </c>
    </row>
    <row r="52" spans="2:2" ht="19.5">
      <c r="B52" s="2" ph="1"/>
    </row>
    <row r="3381" spans="2:2" ht="19.5">
      <c r="B3381" s="2" ph="1"/>
    </row>
  </sheetData>
  <sheetProtection formatCells="0" formatColumns="0" formatRows="0" deleteRows="0" sort="0" autoFilter="0"/>
  <phoneticPr fontId="5"/>
  <dataValidations count="4">
    <dataValidation type="list" allowBlank="1" showInputMessage="1" showErrorMessage="1" sqref="T2:T23" xr:uid="{00000000-0002-0000-0200-000000000000}">
      <formula1>"簡単決済,銀行振込"</formula1>
      <formula2>0</formula2>
    </dataValidation>
    <dataValidation type="list" allowBlank="1" showInputMessage="1" showErrorMessage="1" sqref="C1 C24:C1048576" xr:uid="{00000000-0002-0000-0200-000001000000}">
      <formula1>"済,店売り,取り下げ"</formula1>
    </dataValidation>
    <dataValidation type="list" allowBlank="1" showInputMessage="1" showErrorMessage="1" sqref="C2:C23" xr:uid="{00000000-0002-0000-0200-000002000000}">
      <formula1>"済,店売り,取り下げ"</formula1>
      <formula2>0</formula2>
    </dataValidation>
    <dataValidation type="list" allowBlank="1" showInputMessage="1" showErrorMessage="1" sqref="D2:D23" xr:uid="{790ECEC6-21BE-4584-A706-48BA66E63D07}">
      <formula1>$D$2:$D$22</formula1>
    </dataValidation>
  </dataValidations>
  <pageMargins left="0.69930555555555496" right="0.69930555555555496" top="0.75" bottom="0.75" header="0.51180555555555496" footer="0.51180555555555496"/>
  <pageSetup paperSize="9" firstPageNumber="0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G157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D8" sqref="D8"/>
    </sheetView>
  </sheetViews>
  <sheetFormatPr defaultRowHeight="13"/>
  <cols>
    <col min="2" max="2" width="13" bestFit="1" customWidth="1"/>
    <col min="3" max="3" width="25.7265625" bestFit="1" customWidth="1"/>
    <col min="4" max="4" width="10.453125" bestFit="1" customWidth="1"/>
    <col min="5" max="5" width="10.6328125" style="26" bestFit="1" customWidth="1"/>
    <col min="6" max="12" width="10.26953125" bestFit="1" customWidth="1"/>
    <col min="13" max="15" width="9.08984375" bestFit="1" customWidth="1"/>
    <col min="17" max="17" width="18.36328125" bestFit="1" customWidth="1"/>
    <col min="19" max="19" width="25.7265625" bestFit="1" customWidth="1"/>
  </cols>
  <sheetData>
    <row r="1" spans="2:33">
      <c r="B1" s="21" t="s">
        <v>85</v>
      </c>
      <c r="U1">
        <v>2026</v>
      </c>
      <c r="V1">
        <v>1</v>
      </c>
      <c r="W1">
        <f>V1+1</f>
        <v>2</v>
      </c>
      <c r="X1">
        <f t="shared" ref="X1:AG1" si="0">W1+1</f>
        <v>3</v>
      </c>
      <c r="Y1">
        <f t="shared" si="0"/>
        <v>4</v>
      </c>
      <c r="Z1">
        <f t="shared" si="0"/>
        <v>5</v>
      </c>
      <c r="AA1">
        <f t="shared" si="0"/>
        <v>6</v>
      </c>
      <c r="AB1">
        <f t="shared" si="0"/>
        <v>7</v>
      </c>
      <c r="AC1">
        <f t="shared" si="0"/>
        <v>8</v>
      </c>
      <c r="AD1">
        <f t="shared" si="0"/>
        <v>9</v>
      </c>
      <c r="AE1">
        <f t="shared" si="0"/>
        <v>10</v>
      </c>
      <c r="AF1">
        <f t="shared" si="0"/>
        <v>11</v>
      </c>
      <c r="AG1">
        <f t="shared" si="0"/>
        <v>12</v>
      </c>
    </row>
    <row r="2" spans="2:33">
      <c r="B2" s="21"/>
      <c r="C2">
        <v>2026</v>
      </c>
      <c r="D2">
        <v>1</v>
      </c>
      <c r="E2">
        <f>D2+1</f>
        <v>2</v>
      </c>
      <c r="F2">
        <f t="shared" ref="F2" si="1">E2+1</f>
        <v>3</v>
      </c>
      <c r="G2">
        <f t="shared" ref="G2" si="2">F2+1</f>
        <v>4</v>
      </c>
      <c r="H2">
        <f t="shared" ref="H2" si="3">G2+1</f>
        <v>5</v>
      </c>
      <c r="I2">
        <f t="shared" ref="I2" si="4">H2+1</f>
        <v>6</v>
      </c>
      <c r="J2">
        <f t="shared" ref="J2" si="5">I2+1</f>
        <v>7</v>
      </c>
      <c r="K2">
        <f t="shared" ref="K2" si="6">J2+1</f>
        <v>8</v>
      </c>
      <c r="L2">
        <f t="shared" ref="L2" si="7">K2+1</f>
        <v>9</v>
      </c>
      <c r="M2">
        <f t="shared" ref="M2" si="8">L2+1</f>
        <v>10</v>
      </c>
      <c r="N2">
        <f t="shared" ref="N2" si="9">M2+1</f>
        <v>11</v>
      </c>
      <c r="O2">
        <f t="shared" ref="O2" si="10">N2+1</f>
        <v>12</v>
      </c>
    </row>
    <row r="3" spans="2:33">
      <c r="B3" s="58"/>
      <c r="C3" s="53"/>
      <c r="D3" s="37" t="str">
        <f>CONCATENATE($U$1,"/",D2)</f>
        <v>2026/1</v>
      </c>
      <c r="E3" s="35" t="str">
        <f t="shared" ref="E3:O3" si="11">CONCATENATE($U$1,"/",E2)</f>
        <v>2026/2</v>
      </c>
      <c r="F3" s="35" t="str">
        <f t="shared" si="11"/>
        <v>2026/3</v>
      </c>
      <c r="G3" s="36" t="str">
        <f t="shared" si="11"/>
        <v>2026/4</v>
      </c>
      <c r="H3" s="36" t="str">
        <f t="shared" si="11"/>
        <v>2026/5</v>
      </c>
      <c r="I3" s="36" t="str">
        <f t="shared" si="11"/>
        <v>2026/6</v>
      </c>
      <c r="J3" s="36" t="str">
        <f t="shared" si="11"/>
        <v>2026/7</v>
      </c>
      <c r="K3" s="36" t="str">
        <f t="shared" si="11"/>
        <v>2026/8</v>
      </c>
      <c r="L3" s="36" t="str">
        <f t="shared" si="11"/>
        <v>2026/9</v>
      </c>
      <c r="M3" s="36" t="str">
        <f t="shared" si="11"/>
        <v>2026/10</v>
      </c>
      <c r="N3" s="36" t="str">
        <f t="shared" si="11"/>
        <v>2026/11</v>
      </c>
      <c r="O3" s="36" t="str">
        <f t="shared" si="11"/>
        <v>2026/12</v>
      </c>
      <c r="V3" s="80" t="str">
        <f t="shared" ref="V3:AG3" si="12">CONCATENATE($U$1,"/",V1)</f>
        <v>2026/1</v>
      </c>
      <c r="W3" s="80" t="str">
        <f t="shared" si="12"/>
        <v>2026/2</v>
      </c>
      <c r="X3" s="80" t="str">
        <f t="shared" si="12"/>
        <v>2026/3</v>
      </c>
      <c r="Y3" s="80" t="str">
        <f t="shared" si="12"/>
        <v>2026/4</v>
      </c>
      <c r="Z3" s="80" t="str">
        <f t="shared" si="12"/>
        <v>2026/5</v>
      </c>
      <c r="AA3" s="80" t="str">
        <f t="shared" si="12"/>
        <v>2026/6</v>
      </c>
      <c r="AB3" s="80" t="str">
        <f t="shared" si="12"/>
        <v>2026/7</v>
      </c>
      <c r="AC3" s="80" t="str">
        <f t="shared" si="12"/>
        <v>2026/8</v>
      </c>
      <c r="AD3" s="80" t="str">
        <f t="shared" si="12"/>
        <v>2026/9</v>
      </c>
      <c r="AE3" s="80" t="str">
        <f t="shared" si="12"/>
        <v>2026/10</v>
      </c>
      <c r="AF3" s="80" t="str">
        <f t="shared" si="12"/>
        <v>2026/11</v>
      </c>
      <c r="AG3" s="80" t="str">
        <f t="shared" si="12"/>
        <v>2026/12</v>
      </c>
    </row>
    <row r="4" spans="2:33">
      <c r="B4" s="41" t="s">
        <v>99</v>
      </c>
      <c r="C4" s="54" t="s">
        <v>86</v>
      </c>
      <c r="D4" s="38">
        <f>IFERROR(VLOOKUP(D3,目標管理用データ集計!$A:$B,2,FALSE),0)</f>
        <v>0</v>
      </c>
      <c r="E4" s="38">
        <f>IFERROR(VLOOKUP(E3,目標管理用データ集計!$A:$B,2,FALSE),0)</f>
        <v>0</v>
      </c>
      <c r="F4" s="38">
        <f>IFERROR(VLOOKUP(F3,目標管理用データ集計!$A:$B,2,FALSE),0)</f>
        <v>0</v>
      </c>
      <c r="G4" s="38">
        <f>IFERROR(VLOOKUP(G3,目標管理用データ集計!$A:$B,2,FALSE),0)</f>
        <v>0</v>
      </c>
      <c r="H4" s="38">
        <f>IFERROR(VLOOKUP(H3,目標管理用データ集計!$A:$B,2,FALSE),0)</f>
        <v>0</v>
      </c>
      <c r="I4" s="38">
        <f>IFERROR(VLOOKUP(I3,目標管理用データ集計!$A:$B,2,FALSE),0)</f>
        <v>0</v>
      </c>
      <c r="J4" s="38">
        <f>IFERROR(VLOOKUP(J3,目標管理用データ集計!$A:$B,2,FALSE),0)</f>
        <v>0</v>
      </c>
      <c r="K4" s="38">
        <f>IFERROR(VLOOKUP(K3,目標管理用データ集計!$A:$B,2,FALSE),0)</f>
        <v>0</v>
      </c>
      <c r="L4" s="38">
        <f>IFERROR(VLOOKUP(L3,目標管理用データ集計!$A:$B,2,FALSE),0)</f>
        <v>0</v>
      </c>
      <c r="M4" s="38">
        <f>IFERROR(VLOOKUP(M3,目標管理用データ集計!$A:$B,2,FALSE),0)</f>
        <v>0</v>
      </c>
      <c r="N4" s="38">
        <f>IFERROR(VLOOKUP(N3,目標管理用データ集計!$A:$B,2,FALSE),0)</f>
        <v>0</v>
      </c>
      <c r="O4" s="38">
        <f>IFERROR(VLOOKUP(O3,目標管理用データ集計!$A:$B,2,FALSE),0)</f>
        <v>0</v>
      </c>
    </row>
    <row r="5" spans="2:33">
      <c r="B5" s="52"/>
      <c r="C5" s="55" t="s">
        <v>87</v>
      </c>
      <c r="D5" s="39" t="str">
        <f>IF(D4=0,"",IFERROR(VLOOKUP(D3,目標管理用データ集計!$I:$J,2,FALSE),0))</f>
        <v/>
      </c>
      <c r="E5" s="39" t="str">
        <f>IF(E4=0,"",IFERROR(VLOOKUP(E3,目標管理用データ集計!$I:$J,2,FALSE),0))</f>
        <v/>
      </c>
      <c r="F5" s="39" t="str">
        <f>IF(F4=0,"",IFERROR(VLOOKUP(F3,目標管理用データ集計!$I:$J,2,FALSE),0))</f>
        <v/>
      </c>
      <c r="G5" s="39" t="str">
        <f>IF(G4=0,"",IFERROR(VLOOKUP(G3,目標管理用データ集計!$I:$J,2,FALSE),0))</f>
        <v/>
      </c>
      <c r="H5" s="39" t="str">
        <f>IF(H4=0,"",IFERROR(VLOOKUP(H3,目標管理用データ集計!$I:$J,2,FALSE),0))</f>
        <v/>
      </c>
      <c r="I5" s="39" t="str">
        <f>IF(I4=0,"",IFERROR(VLOOKUP(I3,目標管理用データ集計!$I:$J,2,FALSE),0))</f>
        <v/>
      </c>
      <c r="J5" s="39" t="str">
        <f>IF(J4=0,"",IFERROR(VLOOKUP(J3,目標管理用データ集計!$I:$J,2,FALSE),0))</f>
        <v/>
      </c>
      <c r="K5" s="39" t="str">
        <f>IF(K4=0,"",IFERROR(VLOOKUP(K3,目標管理用データ集計!$I:$J,2,FALSE),0))</f>
        <v/>
      </c>
      <c r="L5" s="39" t="str">
        <f>IF(L4=0,"",IFERROR(VLOOKUP(L3,目標管理用データ集計!$I:$J,2,FALSE),0))</f>
        <v/>
      </c>
      <c r="M5" s="39" t="str">
        <f>IF(M4=0,"",IFERROR(VLOOKUP(M3,目標管理用データ集計!$I:$J,2,FALSE),0))</f>
        <v/>
      </c>
      <c r="N5" s="39" t="str">
        <f>IF(N4=0,"",IFERROR(VLOOKUP(N3,目標管理用データ集計!$I:$J,2,FALSE),0))</f>
        <v/>
      </c>
      <c r="O5" s="39" t="str">
        <f>IF(O4=0,"",IFERROR(VLOOKUP(O3,目標管理用データ集計!$I:$J,2,FALSE),0))</f>
        <v/>
      </c>
    </row>
    <row r="6" spans="2:33">
      <c r="B6" s="52"/>
      <c r="C6" s="56" t="s">
        <v>91</v>
      </c>
      <c r="D6" s="44" t="str">
        <f>IF(D4=0,"",IFERROR(ROUNDDOWN(D4/D5,0),0))</f>
        <v/>
      </c>
      <c r="E6" s="44" t="str">
        <f t="shared" ref="E6:O6" si="13">IF(E4=0,"",IFERROR(ROUNDDOWN(E4/E5,0),0))</f>
        <v/>
      </c>
      <c r="F6" s="44" t="str">
        <f t="shared" si="13"/>
        <v/>
      </c>
      <c r="G6" s="44" t="str">
        <f t="shared" si="13"/>
        <v/>
      </c>
      <c r="H6" s="44" t="str">
        <f t="shared" si="13"/>
        <v/>
      </c>
      <c r="I6" s="44" t="str">
        <f t="shared" si="13"/>
        <v/>
      </c>
      <c r="J6" s="44" t="str">
        <f t="shared" si="13"/>
        <v/>
      </c>
      <c r="K6" s="44" t="str">
        <f t="shared" si="13"/>
        <v/>
      </c>
      <c r="L6" s="44" t="str">
        <f t="shared" si="13"/>
        <v/>
      </c>
      <c r="M6" s="44" t="str">
        <f t="shared" si="13"/>
        <v/>
      </c>
      <c r="N6" s="44" t="str">
        <f t="shared" si="13"/>
        <v/>
      </c>
      <c r="O6" s="44" t="str">
        <f t="shared" si="13"/>
        <v/>
      </c>
    </row>
    <row r="7" spans="2:33">
      <c r="B7" s="52"/>
      <c r="C7" s="70" t="s">
        <v>89</v>
      </c>
      <c r="D7" s="71">
        <f>IFERROR(VLOOKUP(D3,目標管理用データ集計!$Y:$Z,2,FALSE),0)</f>
        <v>0</v>
      </c>
      <c r="E7" s="71">
        <f>IFERROR(VLOOKUP(E3,目標管理用データ集計!$Y:$Z,2,FALSE),0)</f>
        <v>0</v>
      </c>
      <c r="F7" s="71">
        <f>IFERROR(VLOOKUP(F3,目標管理用データ集計!$Y:$Z,2,FALSE),0)</f>
        <v>0</v>
      </c>
      <c r="G7" s="71">
        <f>IFERROR(VLOOKUP(G3,目標管理用データ集計!$Y:$Z,2,FALSE),0)</f>
        <v>0</v>
      </c>
      <c r="H7" s="71">
        <f>IFERROR(VLOOKUP(H3,目標管理用データ集計!$Y:$Z,2,FALSE),0)</f>
        <v>0</v>
      </c>
      <c r="I7" s="71">
        <f>IFERROR(VLOOKUP(I3,目標管理用データ集計!$Y:$Z,2,FALSE),0)</f>
        <v>0</v>
      </c>
      <c r="J7" s="71">
        <f>IFERROR(VLOOKUP(J3,目標管理用データ集計!$Y:$Z,2,FALSE),0)</f>
        <v>0</v>
      </c>
      <c r="K7" s="71">
        <f>IFERROR(VLOOKUP(K3,目標管理用データ集計!$Y:$Z,2,FALSE),0)</f>
        <v>0</v>
      </c>
      <c r="L7" s="71">
        <f>IFERROR(VLOOKUP(L3,目標管理用データ集計!$Y:$Z,2,FALSE),0)</f>
        <v>0</v>
      </c>
      <c r="M7" s="71">
        <f>IFERROR(VLOOKUP(M3,目標管理用データ集計!$Y:$Z,2,FALSE),0)</f>
        <v>0</v>
      </c>
      <c r="N7" s="71">
        <f>IFERROR(VLOOKUP(N3,目標管理用データ集計!$Y:$Z,2,FALSE),0)</f>
        <v>0</v>
      </c>
      <c r="O7" s="71">
        <f>IFERROR(VLOOKUP(O3,目標管理用データ集計!$Y:$Z,2,FALSE),0)</f>
        <v>0</v>
      </c>
    </row>
    <row r="8" spans="2:33">
      <c r="B8" s="52"/>
      <c r="C8" s="55" t="s">
        <v>88</v>
      </c>
      <c r="D8" s="39" t="str">
        <f>IF(D7=0,"",IFERROR(VLOOKUP(D3,目標管理用データ集計!$Q:$R,2,FALSE),0))</f>
        <v/>
      </c>
      <c r="E8" s="39" t="str">
        <f>IF(E7=0,"",IFERROR(VLOOKUP(E3,目標管理用データ集計!$Q:$R,2,FALSE),0))</f>
        <v/>
      </c>
      <c r="F8" s="39" t="str">
        <f>IF(F7=0,"",IFERROR(VLOOKUP(F3,目標管理用データ集計!$Q:$R,2,FALSE),0))</f>
        <v/>
      </c>
      <c r="G8" s="39" t="str">
        <f>IF(G7=0,"",IFERROR(VLOOKUP(G3,目標管理用データ集計!$Q:$R,2,FALSE),0))</f>
        <v/>
      </c>
      <c r="H8" s="39" t="str">
        <f>IF(H7=0,"",IFERROR(VLOOKUP(H3,目標管理用データ集計!$Q:$R,2,FALSE),0))</f>
        <v/>
      </c>
      <c r="I8" s="39" t="str">
        <f>IF(I7=0,"",IFERROR(VLOOKUP(I3,目標管理用データ集計!$Q:$R,2,FALSE),0))</f>
        <v/>
      </c>
      <c r="J8" s="39" t="str">
        <f>IF(J7=0,"",IFERROR(VLOOKUP(J3,目標管理用データ集計!$Q:$R,2,FALSE),0))</f>
        <v/>
      </c>
      <c r="K8" s="39" t="str">
        <f>IF(K7=0,"",IFERROR(VLOOKUP(K3,目標管理用データ集計!$Q:$R,2,FALSE),0))</f>
        <v/>
      </c>
      <c r="L8" s="39" t="str">
        <f>IF(L7=0,"",IFERROR(VLOOKUP(L3,目標管理用データ集計!$Q:$R,2,FALSE),0))</f>
        <v/>
      </c>
      <c r="M8" s="39" t="str">
        <f>IF(M7=0,"",IFERROR(VLOOKUP(M3,目標管理用データ集計!$Q:$R,2,FALSE),0))</f>
        <v/>
      </c>
      <c r="N8" s="39" t="str">
        <f>IF(N7=0,"",IFERROR(VLOOKUP(N3,目標管理用データ集計!$Q:$R,2,FALSE),0))</f>
        <v/>
      </c>
      <c r="O8" s="39" t="str">
        <f>IF(O7=0,"",IFERROR(VLOOKUP(O3,目標管理用データ集計!$Q:$R,2,FALSE),0))</f>
        <v/>
      </c>
    </row>
    <row r="9" spans="2:33">
      <c r="B9" s="52"/>
      <c r="C9" s="56" t="s">
        <v>92</v>
      </c>
      <c r="D9" s="44" t="str">
        <f>IF(D7=0,"",IFERROR(ROUNDDOWN(D7/D8,0),0))</f>
        <v/>
      </c>
      <c r="E9" s="44" t="str">
        <f t="shared" ref="E9:O9" si="14">IF(E7=0,"",IFERROR(ROUNDDOWN(E7/E8,0),0))</f>
        <v/>
      </c>
      <c r="F9" s="44" t="str">
        <f t="shared" si="14"/>
        <v/>
      </c>
      <c r="G9" s="44" t="str">
        <f t="shared" si="14"/>
        <v/>
      </c>
      <c r="H9" s="44" t="str">
        <f t="shared" si="14"/>
        <v/>
      </c>
      <c r="I9" s="44" t="str">
        <f t="shared" si="14"/>
        <v/>
      </c>
      <c r="J9" s="44" t="str">
        <f t="shared" si="14"/>
        <v/>
      </c>
      <c r="K9" s="44" t="str">
        <f t="shared" si="14"/>
        <v/>
      </c>
      <c r="L9" s="44" t="str">
        <f t="shared" si="14"/>
        <v/>
      </c>
      <c r="M9" s="44" t="str">
        <f t="shared" si="14"/>
        <v/>
      </c>
      <c r="N9" s="44" t="str">
        <f t="shared" si="14"/>
        <v/>
      </c>
      <c r="O9" s="44" t="str">
        <f t="shared" si="14"/>
        <v/>
      </c>
    </row>
    <row r="10" spans="2:33">
      <c r="B10" s="52"/>
      <c r="C10" s="72" t="s">
        <v>66</v>
      </c>
      <c r="D10" s="73" t="str">
        <f>IF(D4=0,"",IFERROR(D5/D8,0))</f>
        <v/>
      </c>
      <c r="E10" s="73" t="str">
        <f t="shared" ref="E10:O10" si="15">IF(E4=0,"",IFERROR(E5/E8,0))</f>
        <v/>
      </c>
      <c r="F10" s="73" t="str">
        <f t="shared" si="15"/>
        <v/>
      </c>
      <c r="G10" s="73" t="str">
        <f t="shared" si="15"/>
        <v/>
      </c>
      <c r="H10" s="73" t="str">
        <f t="shared" si="15"/>
        <v/>
      </c>
      <c r="I10" s="73" t="str">
        <f t="shared" si="15"/>
        <v/>
      </c>
      <c r="J10" s="73" t="str">
        <f t="shared" si="15"/>
        <v/>
      </c>
      <c r="K10" s="73" t="str">
        <f t="shared" si="15"/>
        <v/>
      </c>
      <c r="L10" s="73" t="str">
        <f t="shared" si="15"/>
        <v/>
      </c>
      <c r="M10" s="73" t="str">
        <f t="shared" si="15"/>
        <v/>
      </c>
      <c r="N10" s="73" t="str">
        <f t="shared" si="15"/>
        <v/>
      </c>
      <c r="O10" s="73" t="str">
        <f t="shared" si="15"/>
        <v/>
      </c>
    </row>
    <row r="11" spans="2:33">
      <c r="B11" s="85"/>
      <c r="C11" s="89" t="s">
        <v>134</v>
      </c>
      <c r="D11" s="90">
        <f>IFERROR(VLOOKUP(D3,粗利Pivot!$B:$C,2,FALSE),0)</f>
        <v>0</v>
      </c>
      <c r="E11" s="90">
        <f>IFERROR(VLOOKUP(E3,粗利Pivot!$B:$C,2,FALSE),0)</f>
        <v>0</v>
      </c>
      <c r="F11" s="90">
        <f>IFERROR(VLOOKUP(F3,粗利Pivot!$B:$C,2,FALSE),0)</f>
        <v>0</v>
      </c>
      <c r="G11" s="90">
        <f>IFERROR(VLOOKUP(G3,粗利Pivot!$B:$C,2,FALSE),0)</f>
        <v>0</v>
      </c>
      <c r="H11" s="90">
        <f>IFERROR(VLOOKUP(H3,粗利Pivot!$B:$C,2,FALSE),0)</f>
        <v>0</v>
      </c>
      <c r="I11" s="90">
        <f>IFERROR(VLOOKUP(I3,粗利Pivot!$B:$C,2,FALSE),0)</f>
        <v>0</v>
      </c>
      <c r="J11" s="90">
        <f>IFERROR(VLOOKUP(J3,粗利Pivot!$B:$C,2,FALSE),0)</f>
        <v>0</v>
      </c>
      <c r="K11" s="90">
        <f>IFERROR(VLOOKUP(K3,粗利Pivot!$B:$C,2,FALSE),0)</f>
        <v>0</v>
      </c>
      <c r="L11" s="90">
        <f>IFERROR(VLOOKUP(L3,粗利Pivot!$B:$C,2,FALSE),0)</f>
        <v>0</v>
      </c>
      <c r="M11" s="90">
        <f>IFERROR(VLOOKUP(M3,粗利Pivot!$B:$C,2,FALSE),0)</f>
        <v>0</v>
      </c>
      <c r="N11" s="90">
        <f>IFERROR(VLOOKUP(N3,粗利Pivot!$B:$C,2,FALSE),0)</f>
        <v>0</v>
      </c>
      <c r="O11" s="90">
        <f>IFERROR(VLOOKUP(O3,粗利Pivot!$B:$C,2,FALSE),0)</f>
        <v>0</v>
      </c>
    </row>
    <row r="12" spans="2:33">
      <c r="B12" s="85"/>
      <c r="C12" s="91" t="s">
        <v>135</v>
      </c>
      <c r="D12" s="92">
        <f>D11/1.1</f>
        <v>0</v>
      </c>
      <c r="E12" s="92">
        <f t="shared" ref="E12:O12" si="16">E11/1.1</f>
        <v>0</v>
      </c>
      <c r="F12" s="92">
        <f t="shared" si="16"/>
        <v>0</v>
      </c>
      <c r="G12" s="92">
        <f t="shared" si="16"/>
        <v>0</v>
      </c>
      <c r="H12" s="92">
        <f t="shared" si="16"/>
        <v>0</v>
      </c>
      <c r="I12" s="92">
        <f t="shared" si="16"/>
        <v>0</v>
      </c>
      <c r="J12" s="92">
        <f t="shared" si="16"/>
        <v>0</v>
      </c>
      <c r="K12" s="92">
        <f t="shared" si="16"/>
        <v>0</v>
      </c>
      <c r="L12" s="92">
        <f t="shared" si="16"/>
        <v>0</v>
      </c>
      <c r="M12" s="92">
        <f t="shared" si="16"/>
        <v>0</v>
      </c>
      <c r="N12" s="92">
        <f t="shared" si="16"/>
        <v>0</v>
      </c>
      <c r="O12" s="92">
        <f t="shared" si="16"/>
        <v>0</v>
      </c>
    </row>
    <row r="13" spans="2:33">
      <c r="B13" s="85"/>
      <c r="C13" s="91" t="s">
        <v>133</v>
      </c>
      <c r="D13" s="92">
        <f>IFERROR(VLOOKUP(D3,粗利Pivot!$F:$G,2,FALSE),0)</f>
        <v>0</v>
      </c>
      <c r="E13" s="92">
        <f>IFERROR(VLOOKUP(E3,粗利Pivot!$F:$G,2,FALSE),0)</f>
        <v>0</v>
      </c>
      <c r="F13" s="92">
        <f>IFERROR(VLOOKUP(F3,粗利Pivot!$F:$G,2,FALSE),0)</f>
        <v>0</v>
      </c>
      <c r="G13" s="92">
        <f>IFERROR(VLOOKUP(G3,粗利Pivot!$F:$G,2,FALSE),0)</f>
        <v>0</v>
      </c>
      <c r="H13" s="92">
        <f>IFERROR(VLOOKUP(H3,粗利Pivot!$F:$G,2,FALSE),0)</f>
        <v>0</v>
      </c>
      <c r="I13" s="92">
        <f>IFERROR(VLOOKUP(I3,粗利Pivot!$F:$G,2,FALSE),0)</f>
        <v>0</v>
      </c>
      <c r="J13" s="92">
        <f>IFERROR(VLOOKUP(J3,粗利Pivot!$F:$G,2,FALSE),0)</f>
        <v>0</v>
      </c>
      <c r="K13" s="92">
        <f>IFERROR(VLOOKUP(K3,粗利Pivot!$F:$G,2,FALSE),0)</f>
        <v>0</v>
      </c>
      <c r="L13" s="92">
        <f>IFERROR(VLOOKUP(L3,粗利Pivot!$F:$G,2,FALSE),0)</f>
        <v>0</v>
      </c>
      <c r="M13" s="92">
        <f>IFERROR(VLOOKUP(M3,粗利Pivot!$F:$G,2,FALSE),0)</f>
        <v>0</v>
      </c>
      <c r="N13" s="92">
        <f>IFERROR(VLOOKUP(N3,粗利Pivot!$F:$G,2,FALSE),0)</f>
        <v>0</v>
      </c>
      <c r="O13" s="92">
        <f>IFERROR(VLOOKUP(O3,粗利Pivot!$F:$G,2,FALSE),0)</f>
        <v>0</v>
      </c>
      <c r="P13" s="87"/>
    </row>
    <row r="14" spans="2:33">
      <c r="B14" s="85"/>
      <c r="C14" s="91" t="s">
        <v>136</v>
      </c>
      <c r="D14" s="92">
        <f t="shared" ref="D14:O14" si="17">D12*$P$14</f>
        <v>0</v>
      </c>
      <c r="E14" s="92">
        <f t="shared" si="17"/>
        <v>0</v>
      </c>
      <c r="F14" s="92">
        <f t="shared" si="17"/>
        <v>0</v>
      </c>
      <c r="G14" s="92">
        <f t="shared" si="17"/>
        <v>0</v>
      </c>
      <c r="H14" s="92">
        <f t="shared" si="17"/>
        <v>0</v>
      </c>
      <c r="I14" s="92">
        <f t="shared" si="17"/>
        <v>0</v>
      </c>
      <c r="J14" s="92">
        <f t="shared" si="17"/>
        <v>0</v>
      </c>
      <c r="K14" s="92">
        <f t="shared" si="17"/>
        <v>0</v>
      </c>
      <c r="L14" s="92">
        <f t="shared" si="17"/>
        <v>0</v>
      </c>
      <c r="M14" s="92">
        <f t="shared" si="17"/>
        <v>0</v>
      </c>
      <c r="N14" s="92">
        <f t="shared" si="17"/>
        <v>0</v>
      </c>
      <c r="O14" s="92">
        <f t="shared" si="17"/>
        <v>0</v>
      </c>
      <c r="P14" s="87">
        <v>7.6999999999999999E-2</v>
      </c>
    </row>
    <row r="15" spans="2:33">
      <c r="B15" s="85"/>
      <c r="C15" s="91" t="s">
        <v>146</v>
      </c>
      <c r="D15" s="92">
        <f>D11-D13</f>
        <v>0</v>
      </c>
      <c r="E15" s="92">
        <f t="shared" ref="E15:O15" si="18">E11-E13</f>
        <v>0</v>
      </c>
      <c r="F15" s="92">
        <f t="shared" si="18"/>
        <v>0</v>
      </c>
      <c r="G15" s="92">
        <f t="shared" si="18"/>
        <v>0</v>
      </c>
      <c r="H15" s="92">
        <f t="shared" si="18"/>
        <v>0</v>
      </c>
      <c r="I15" s="92">
        <f t="shared" si="18"/>
        <v>0</v>
      </c>
      <c r="J15" s="92">
        <f t="shared" si="18"/>
        <v>0</v>
      </c>
      <c r="K15" s="92">
        <f t="shared" si="18"/>
        <v>0</v>
      </c>
      <c r="L15" s="92">
        <f t="shared" si="18"/>
        <v>0</v>
      </c>
      <c r="M15" s="92">
        <f t="shared" si="18"/>
        <v>0</v>
      </c>
      <c r="N15" s="92">
        <f t="shared" si="18"/>
        <v>0</v>
      </c>
      <c r="O15" s="92">
        <f t="shared" si="18"/>
        <v>0</v>
      </c>
      <c r="P15" s="87"/>
      <c r="R15" s="107" t="s">
        <v>150</v>
      </c>
    </row>
    <row r="16" spans="2:33">
      <c r="B16" s="85"/>
      <c r="C16" s="91" t="s">
        <v>140</v>
      </c>
      <c r="D16" s="92">
        <f>D12-D13</f>
        <v>0</v>
      </c>
      <c r="E16" s="92">
        <f t="shared" ref="E16:O16" si="19">E12-E13</f>
        <v>0</v>
      </c>
      <c r="F16" s="92">
        <f t="shared" si="19"/>
        <v>0</v>
      </c>
      <c r="G16" s="92">
        <f t="shared" si="19"/>
        <v>0</v>
      </c>
      <c r="H16" s="92">
        <f t="shared" si="19"/>
        <v>0</v>
      </c>
      <c r="I16" s="92">
        <f t="shared" si="19"/>
        <v>0</v>
      </c>
      <c r="J16" s="92">
        <f t="shared" si="19"/>
        <v>0</v>
      </c>
      <c r="K16" s="92">
        <f t="shared" si="19"/>
        <v>0</v>
      </c>
      <c r="L16" s="92">
        <f t="shared" si="19"/>
        <v>0</v>
      </c>
      <c r="M16" s="92">
        <f t="shared" si="19"/>
        <v>0</v>
      </c>
      <c r="N16" s="92">
        <f t="shared" si="19"/>
        <v>0</v>
      </c>
      <c r="O16" s="92">
        <f t="shared" si="19"/>
        <v>0</v>
      </c>
      <c r="P16" s="87"/>
      <c r="R16" s="107" t="s">
        <v>151</v>
      </c>
    </row>
    <row r="17" spans="2:18">
      <c r="B17" s="85"/>
      <c r="C17" s="91" t="s">
        <v>147</v>
      </c>
      <c r="D17" s="92">
        <f>D12-SUM(D13:D14)</f>
        <v>0</v>
      </c>
      <c r="E17" s="92">
        <f t="shared" ref="E17:O17" si="20">E12-SUM(E13:E14)</f>
        <v>0</v>
      </c>
      <c r="F17" s="92">
        <f t="shared" si="20"/>
        <v>0</v>
      </c>
      <c r="G17" s="92">
        <f t="shared" si="20"/>
        <v>0</v>
      </c>
      <c r="H17" s="92">
        <f t="shared" si="20"/>
        <v>0</v>
      </c>
      <c r="I17" s="92">
        <f t="shared" si="20"/>
        <v>0</v>
      </c>
      <c r="J17" s="92">
        <f t="shared" si="20"/>
        <v>0</v>
      </c>
      <c r="K17" s="92">
        <f t="shared" si="20"/>
        <v>0</v>
      </c>
      <c r="L17" s="92">
        <f t="shared" si="20"/>
        <v>0</v>
      </c>
      <c r="M17" s="92">
        <f t="shared" si="20"/>
        <v>0</v>
      </c>
      <c r="N17" s="92">
        <f t="shared" si="20"/>
        <v>0</v>
      </c>
      <c r="O17" s="92">
        <f t="shared" si="20"/>
        <v>0</v>
      </c>
      <c r="R17" s="107" t="s">
        <v>152</v>
      </c>
    </row>
    <row r="18" spans="2:18">
      <c r="B18" s="85"/>
      <c r="C18" s="91" t="s">
        <v>149</v>
      </c>
      <c r="D18" s="106">
        <f>IFERROR(D15/D11,0)</f>
        <v>0</v>
      </c>
      <c r="E18" s="106">
        <f t="shared" ref="E18:O18" si="21">IFERROR(E15/E11,0)</f>
        <v>0</v>
      </c>
      <c r="F18" s="106">
        <f t="shared" si="21"/>
        <v>0</v>
      </c>
      <c r="G18" s="106">
        <f t="shared" si="21"/>
        <v>0</v>
      </c>
      <c r="H18" s="106">
        <f t="shared" si="21"/>
        <v>0</v>
      </c>
      <c r="I18" s="106">
        <f t="shared" si="21"/>
        <v>0</v>
      </c>
      <c r="J18" s="106">
        <f t="shared" si="21"/>
        <v>0</v>
      </c>
      <c r="K18" s="106">
        <f t="shared" si="21"/>
        <v>0</v>
      </c>
      <c r="L18" s="106">
        <f t="shared" si="21"/>
        <v>0</v>
      </c>
      <c r="M18" s="106">
        <f t="shared" si="21"/>
        <v>0</v>
      </c>
      <c r="N18" s="106">
        <f t="shared" si="21"/>
        <v>0</v>
      </c>
      <c r="O18" s="106">
        <f t="shared" si="21"/>
        <v>0</v>
      </c>
      <c r="R18" s="107" t="s">
        <v>153</v>
      </c>
    </row>
    <row r="19" spans="2:18">
      <c r="B19" s="85"/>
      <c r="C19" s="91" t="s">
        <v>141</v>
      </c>
      <c r="D19" s="106">
        <f>IFERROR(D16/D12,0)</f>
        <v>0</v>
      </c>
      <c r="E19" s="106">
        <f t="shared" ref="E19:O19" si="22">IFERROR(E16/E12,0)</f>
        <v>0</v>
      </c>
      <c r="F19" s="106">
        <f t="shared" si="22"/>
        <v>0</v>
      </c>
      <c r="G19" s="106">
        <f t="shared" si="22"/>
        <v>0</v>
      </c>
      <c r="H19" s="106">
        <f t="shared" si="22"/>
        <v>0</v>
      </c>
      <c r="I19" s="106">
        <f t="shared" si="22"/>
        <v>0</v>
      </c>
      <c r="J19" s="106">
        <f t="shared" si="22"/>
        <v>0</v>
      </c>
      <c r="K19" s="106">
        <f t="shared" si="22"/>
        <v>0</v>
      </c>
      <c r="L19" s="106">
        <f t="shared" si="22"/>
        <v>0</v>
      </c>
      <c r="M19" s="106">
        <f t="shared" si="22"/>
        <v>0</v>
      </c>
      <c r="N19" s="106">
        <f t="shared" si="22"/>
        <v>0</v>
      </c>
      <c r="O19" s="106">
        <f t="shared" si="22"/>
        <v>0</v>
      </c>
      <c r="R19" s="107" t="s">
        <v>154</v>
      </c>
    </row>
    <row r="20" spans="2:18">
      <c r="B20" s="85"/>
      <c r="C20" s="91" t="s">
        <v>148</v>
      </c>
      <c r="D20" s="106">
        <f>IFERROR(D17/D12,0)</f>
        <v>0</v>
      </c>
      <c r="E20" s="106">
        <f t="shared" ref="E20:O20" si="23">IFERROR(E17/E12,0)</f>
        <v>0</v>
      </c>
      <c r="F20" s="106">
        <f t="shared" si="23"/>
        <v>0</v>
      </c>
      <c r="G20" s="106">
        <f t="shared" si="23"/>
        <v>0</v>
      </c>
      <c r="H20" s="106">
        <f t="shared" si="23"/>
        <v>0</v>
      </c>
      <c r="I20" s="106">
        <f t="shared" si="23"/>
        <v>0</v>
      </c>
      <c r="J20" s="106">
        <f t="shared" si="23"/>
        <v>0</v>
      </c>
      <c r="K20" s="106">
        <f t="shared" si="23"/>
        <v>0</v>
      </c>
      <c r="L20" s="106">
        <f t="shared" si="23"/>
        <v>0</v>
      </c>
      <c r="M20" s="106">
        <f t="shared" si="23"/>
        <v>0</v>
      </c>
      <c r="N20" s="106">
        <f t="shared" si="23"/>
        <v>0</v>
      </c>
      <c r="O20" s="106">
        <f t="shared" si="23"/>
        <v>0</v>
      </c>
      <c r="R20" s="107" t="s">
        <v>155</v>
      </c>
    </row>
    <row r="21" spans="2:18">
      <c r="B21" s="85"/>
      <c r="C21" s="94" t="s">
        <v>138</v>
      </c>
      <c r="D21" s="95">
        <f t="shared" ref="D21" si="24">IF(D20=0,0,1-D20)</f>
        <v>0</v>
      </c>
      <c r="E21" s="95">
        <f t="shared" ref="E21:O21" si="25">IF(E20=0,0,1-E20)</f>
        <v>0</v>
      </c>
      <c r="F21" s="95">
        <f t="shared" si="25"/>
        <v>0</v>
      </c>
      <c r="G21" s="95">
        <f t="shared" si="25"/>
        <v>0</v>
      </c>
      <c r="H21" s="95">
        <f t="shared" si="25"/>
        <v>0</v>
      </c>
      <c r="I21" s="95">
        <f t="shared" si="25"/>
        <v>0</v>
      </c>
      <c r="J21" s="95">
        <f t="shared" si="25"/>
        <v>0</v>
      </c>
      <c r="K21" s="95">
        <f t="shared" si="25"/>
        <v>0</v>
      </c>
      <c r="L21" s="95">
        <f t="shared" si="25"/>
        <v>0</v>
      </c>
      <c r="M21" s="95">
        <f t="shared" si="25"/>
        <v>0</v>
      </c>
      <c r="N21" s="95">
        <f t="shared" si="25"/>
        <v>0</v>
      </c>
      <c r="O21" s="95">
        <f t="shared" si="25"/>
        <v>0</v>
      </c>
    </row>
    <row r="22" spans="2:18">
      <c r="B22" s="85"/>
      <c r="C22" s="89" t="s">
        <v>139</v>
      </c>
      <c r="D22" s="90">
        <f t="shared" ref="D22:O22" si="26">IFERROR(D5*$P$22*$Q$22,0)</f>
        <v>0</v>
      </c>
      <c r="E22" s="90">
        <f t="shared" si="26"/>
        <v>0</v>
      </c>
      <c r="F22" s="90">
        <f t="shared" si="26"/>
        <v>0</v>
      </c>
      <c r="G22" s="90">
        <f t="shared" si="26"/>
        <v>0</v>
      </c>
      <c r="H22" s="90">
        <f t="shared" si="26"/>
        <v>0</v>
      </c>
      <c r="I22" s="90">
        <f t="shared" si="26"/>
        <v>0</v>
      </c>
      <c r="J22" s="90">
        <f t="shared" si="26"/>
        <v>0</v>
      </c>
      <c r="K22" s="90">
        <f t="shared" si="26"/>
        <v>0</v>
      </c>
      <c r="L22" s="90">
        <f t="shared" si="26"/>
        <v>0</v>
      </c>
      <c r="M22" s="90">
        <f t="shared" si="26"/>
        <v>0</v>
      </c>
      <c r="N22" s="90">
        <f t="shared" si="26"/>
        <v>0</v>
      </c>
      <c r="O22" s="90">
        <f t="shared" si="26"/>
        <v>0</v>
      </c>
      <c r="P22">
        <v>1.5</v>
      </c>
      <c r="Q22">
        <v>1000</v>
      </c>
    </row>
    <row r="23" spans="2:18">
      <c r="B23" s="85"/>
      <c r="C23" s="91" t="s">
        <v>140</v>
      </c>
      <c r="D23" s="96">
        <f t="shared" ref="D23" si="27">D12-SUM(D13:D14,D22)</f>
        <v>0</v>
      </c>
      <c r="E23" s="96">
        <f t="shared" ref="E23" si="28">E12-SUM(E13:E14,E22)</f>
        <v>0</v>
      </c>
      <c r="F23" s="96">
        <f t="shared" ref="F23" si="29">F12-SUM(F13:F14,F22)</f>
        <v>0</v>
      </c>
      <c r="G23" s="96">
        <f t="shared" ref="G23" si="30">G12-SUM(G13:G14,G22)</f>
        <v>0</v>
      </c>
      <c r="H23" s="96">
        <f t="shared" ref="H23" si="31">H12-SUM(H13:H14,H22)</f>
        <v>0</v>
      </c>
      <c r="I23" s="96">
        <f t="shared" ref="I23" si="32">I12-SUM(I13:I14,I22)</f>
        <v>0</v>
      </c>
      <c r="J23" s="96">
        <f t="shared" ref="J23" si="33">J12-SUM(J13:J14,J22)</f>
        <v>0</v>
      </c>
      <c r="K23" s="96">
        <f t="shared" ref="K23" si="34">K12-SUM(K13:K14,K22)</f>
        <v>0</v>
      </c>
      <c r="L23" s="96">
        <f t="shared" ref="L23" si="35">L12-SUM(L13:L14,L22)</f>
        <v>0</v>
      </c>
      <c r="M23" s="96">
        <f t="shared" ref="M23" si="36">M12-SUM(M13:M14,M22)</f>
        <v>0</v>
      </c>
      <c r="N23" s="96">
        <f t="shared" ref="N23" si="37">N12-SUM(N13:N14,N22)</f>
        <v>0</v>
      </c>
      <c r="O23" s="96">
        <f t="shared" ref="O23" si="38">O12-SUM(O13:O14,O22)</f>
        <v>0</v>
      </c>
    </row>
    <row r="24" spans="2:18">
      <c r="B24" s="85"/>
      <c r="C24" s="91" t="s">
        <v>141</v>
      </c>
      <c r="D24" s="93">
        <f t="shared" ref="D24:J24" si="39">IFERROR(D23/D12,0)</f>
        <v>0</v>
      </c>
      <c r="E24" s="93">
        <f t="shared" si="39"/>
        <v>0</v>
      </c>
      <c r="F24" s="93">
        <f t="shared" si="39"/>
        <v>0</v>
      </c>
      <c r="G24" s="93">
        <f t="shared" si="39"/>
        <v>0</v>
      </c>
      <c r="H24" s="93">
        <f t="shared" si="39"/>
        <v>0</v>
      </c>
      <c r="I24" s="93">
        <f t="shared" si="39"/>
        <v>0</v>
      </c>
      <c r="J24" s="93">
        <f t="shared" si="39"/>
        <v>0</v>
      </c>
      <c r="K24" s="93">
        <f>IFERROR(K23/K12,0)</f>
        <v>0</v>
      </c>
      <c r="L24" s="93">
        <f t="shared" ref="L24:O24" si="40">IFERROR(L23/L12,0)</f>
        <v>0</v>
      </c>
      <c r="M24" s="93">
        <f t="shared" si="40"/>
        <v>0</v>
      </c>
      <c r="N24" s="93">
        <f t="shared" si="40"/>
        <v>0</v>
      </c>
      <c r="O24" s="93">
        <f t="shared" si="40"/>
        <v>0</v>
      </c>
    </row>
    <row r="25" spans="2:18">
      <c r="B25" s="85"/>
      <c r="C25" s="94" t="s">
        <v>142</v>
      </c>
      <c r="D25" s="95">
        <f t="shared" ref="D25:J25" si="41">IF(D24=0,0,1-D24)</f>
        <v>0</v>
      </c>
      <c r="E25" s="95">
        <f t="shared" si="41"/>
        <v>0</v>
      </c>
      <c r="F25" s="95">
        <f t="shared" si="41"/>
        <v>0</v>
      </c>
      <c r="G25" s="95">
        <f t="shared" si="41"/>
        <v>0</v>
      </c>
      <c r="H25" s="95">
        <f t="shared" si="41"/>
        <v>0</v>
      </c>
      <c r="I25" s="95">
        <f t="shared" si="41"/>
        <v>0</v>
      </c>
      <c r="J25" s="95">
        <f t="shared" si="41"/>
        <v>0</v>
      </c>
      <c r="K25" s="95">
        <f>IF(K24=0,0,1-K24)</f>
        <v>0</v>
      </c>
      <c r="L25" s="95">
        <f t="shared" ref="L25:O25" si="42">IF(L24=0,0,1-L24)</f>
        <v>0</v>
      </c>
      <c r="M25" s="95">
        <f t="shared" si="42"/>
        <v>0</v>
      </c>
      <c r="N25" s="95">
        <f t="shared" si="42"/>
        <v>0</v>
      </c>
      <c r="O25" s="95">
        <f t="shared" si="42"/>
        <v>0</v>
      </c>
    </row>
    <row r="26" spans="2:18">
      <c r="B26" s="85"/>
      <c r="C26" s="86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</row>
    <row r="27" spans="2:18">
      <c r="B27" s="85"/>
      <c r="C27" s="86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</row>
    <row r="28" spans="2:18">
      <c r="B28" s="41" t="s">
        <v>100</v>
      </c>
      <c r="C28" s="54" t="s">
        <v>86</v>
      </c>
      <c r="D28" s="119"/>
      <c r="E28" s="120" t="str">
        <f t="shared" ref="E28:O28" si="43">IF(E4=0,"",IFERROR(E4-D4,""))</f>
        <v/>
      </c>
      <c r="F28" s="120" t="str">
        <f t="shared" si="43"/>
        <v/>
      </c>
      <c r="G28" s="120" t="str">
        <f t="shared" si="43"/>
        <v/>
      </c>
      <c r="H28" s="120" t="str">
        <f t="shared" si="43"/>
        <v/>
      </c>
      <c r="I28" s="120" t="str">
        <f t="shared" si="43"/>
        <v/>
      </c>
      <c r="J28" s="120" t="str">
        <f t="shared" si="43"/>
        <v/>
      </c>
      <c r="K28" s="120" t="str">
        <f t="shared" si="43"/>
        <v/>
      </c>
      <c r="L28" s="120" t="str">
        <f t="shared" si="43"/>
        <v/>
      </c>
      <c r="M28" s="120" t="str">
        <f t="shared" si="43"/>
        <v/>
      </c>
      <c r="N28" s="120" t="str">
        <f t="shared" si="43"/>
        <v/>
      </c>
      <c r="O28" s="120" t="str">
        <f t="shared" si="43"/>
        <v/>
      </c>
    </row>
    <row r="29" spans="2:18">
      <c r="B29" s="52"/>
      <c r="C29" s="51"/>
      <c r="D29" s="121"/>
      <c r="E29" s="122" t="str">
        <f t="shared" ref="E29:O29" si="44">IF(E4=0,"",IFERROR(E4/D4-1,0))</f>
        <v/>
      </c>
      <c r="F29" s="122" t="str">
        <f t="shared" si="44"/>
        <v/>
      </c>
      <c r="G29" s="122" t="str">
        <f t="shared" si="44"/>
        <v/>
      </c>
      <c r="H29" s="122" t="str">
        <f t="shared" si="44"/>
        <v/>
      </c>
      <c r="I29" s="122" t="str">
        <f t="shared" si="44"/>
        <v/>
      </c>
      <c r="J29" s="122" t="str">
        <f t="shared" si="44"/>
        <v/>
      </c>
      <c r="K29" s="122" t="str">
        <f t="shared" si="44"/>
        <v/>
      </c>
      <c r="L29" s="122" t="str">
        <f t="shared" si="44"/>
        <v/>
      </c>
      <c r="M29" s="122" t="str">
        <f t="shared" si="44"/>
        <v/>
      </c>
      <c r="N29" s="122" t="str">
        <f t="shared" si="44"/>
        <v/>
      </c>
      <c r="O29" s="122" t="str">
        <f t="shared" si="44"/>
        <v/>
      </c>
    </row>
    <row r="30" spans="2:18">
      <c r="B30" s="52"/>
      <c r="C30" s="54" t="s">
        <v>87</v>
      </c>
      <c r="D30" s="123"/>
      <c r="E30" s="124" t="str">
        <f t="shared" ref="E30:O30" si="45">IF(E4=0,"",E5-D5)</f>
        <v/>
      </c>
      <c r="F30" s="124" t="str">
        <f t="shared" si="45"/>
        <v/>
      </c>
      <c r="G30" s="124" t="str">
        <f t="shared" si="45"/>
        <v/>
      </c>
      <c r="H30" s="124" t="str">
        <f t="shared" si="45"/>
        <v/>
      </c>
      <c r="I30" s="124" t="str">
        <f t="shared" si="45"/>
        <v/>
      </c>
      <c r="J30" s="124" t="str">
        <f t="shared" si="45"/>
        <v/>
      </c>
      <c r="K30" s="124" t="str">
        <f t="shared" si="45"/>
        <v/>
      </c>
      <c r="L30" s="124" t="str">
        <f t="shared" si="45"/>
        <v/>
      </c>
      <c r="M30" s="124" t="str">
        <f t="shared" si="45"/>
        <v/>
      </c>
      <c r="N30" s="124" t="str">
        <f t="shared" si="45"/>
        <v/>
      </c>
      <c r="O30" s="124" t="str">
        <f t="shared" si="45"/>
        <v/>
      </c>
    </row>
    <row r="31" spans="2:18">
      <c r="B31" s="52"/>
      <c r="C31" s="56"/>
      <c r="D31" s="125"/>
      <c r="E31" s="122" t="str">
        <f t="shared" ref="E31:O31" si="46">IF(E4=0,"",IFERROR(E5/D5-1,0))</f>
        <v/>
      </c>
      <c r="F31" s="122" t="str">
        <f t="shared" si="46"/>
        <v/>
      </c>
      <c r="G31" s="122" t="str">
        <f t="shared" si="46"/>
        <v/>
      </c>
      <c r="H31" s="122" t="str">
        <f t="shared" si="46"/>
        <v/>
      </c>
      <c r="I31" s="122" t="str">
        <f t="shared" si="46"/>
        <v/>
      </c>
      <c r="J31" s="122" t="str">
        <f t="shared" si="46"/>
        <v/>
      </c>
      <c r="K31" s="122" t="str">
        <f t="shared" si="46"/>
        <v/>
      </c>
      <c r="L31" s="122" t="str">
        <f t="shared" si="46"/>
        <v/>
      </c>
      <c r="M31" s="122" t="str">
        <f t="shared" si="46"/>
        <v/>
      </c>
      <c r="N31" s="122" t="str">
        <f t="shared" si="46"/>
        <v/>
      </c>
      <c r="O31" s="122" t="str">
        <f t="shared" si="46"/>
        <v/>
      </c>
    </row>
    <row r="32" spans="2:18">
      <c r="B32" s="52"/>
      <c r="C32" s="54" t="s">
        <v>91</v>
      </c>
      <c r="D32" s="123"/>
      <c r="E32" s="120" t="str">
        <f t="shared" ref="E32:O32" si="47">IF(E4=0,"",E6-D6)</f>
        <v/>
      </c>
      <c r="F32" s="120" t="str">
        <f t="shared" si="47"/>
        <v/>
      </c>
      <c r="G32" s="120" t="str">
        <f t="shared" si="47"/>
        <v/>
      </c>
      <c r="H32" s="120" t="str">
        <f t="shared" si="47"/>
        <v/>
      </c>
      <c r="I32" s="120" t="str">
        <f t="shared" si="47"/>
        <v/>
      </c>
      <c r="J32" s="120" t="str">
        <f t="shared" si="47"/>
        <v/>
      </c>
      <c r="K32" s="120" t="str">
        <f t="shared" si="47"/>
        <v/>
      </c>
      <c r="L32" s="120" t="str">
        <f t="shared" si="47"/>
        <v/>
      </c>
      <c r="M32" s="120" t="str">
        <f t="shared" si="47"/>
        <v/>
      </c>
      <c r="N32" s="120" t="str">
        <f t="shared" si="47"/>
        <v/>
      </c>
      <c r="O32" s="120" t="str">
        <f t="shared" si="47"/>
        <v/>
      </c>
    </row>
    <row r="33" spans="2:17">
      <c r="B33" s="52"/>
      <c r="C33" s="56"/>
      <c r="D33" s="125"/>
      <c r="E33" s="122" t="str">
        <f t="shared" ref="E33:O33" si="48">IF(E4=0,"",IFERROR(E6/D6-1,0))</f>
        <v/>
      </c>
      <c r="F33" s="122" t="str">
        <f t="shared" si="48"/>
        <v/>
      </c>
      <c r="G33" s="122" t="str">
        <f t="shared" si="48"/>
        <v/>
      </c>
      <c r="H33" s="122" t="str">
        <f t="shared" si="48"/>
        <v/>
      </c>
      <c r="I33" s="122" t="str">
        <f t="shared" si="48"/>
        <v/>
      </c>
      <c r="J33" s="122" t="str">
        <f t="shared" si="48"/>
        <v/>
      </c>
      <c r="K33" s="122" t="str">
        <f t="shared" si="48"/>
        <v/>
      </c>
      <c r="L33" s="122" t="str">
        <f t="shared" si="48"/>
        <v/>
      </c>
      <c r="M33" s="122" t="str">
        <f t="shared" si="48"/>
        <v/>
      </c>
      <c r="N33" s="122" t="str">
        <f t="shared" si="48"/>
        <v/>
      </c>
      <c r="O33" s="122" t="str">
        <f t="shared" si="48"/>
        <v/>
      </c>
    </row>
    <row r="34" spans="2:17">
      <c r="B34" s="52"/>
      <c r="C34" s="54" t="s">
        <v>93</v>
      </c>
      <c r="D34" s="123"/>
      <c r="E34" s="120" t="str">
        <f t="shared" ref="E34:O34" si="49">IF(E7=0,"",E7-D7)</f>
        <v/>
      </c>
      <c r="F34" s="120" t="str">
        <f t="shared" si="49"/>
        <v/>
      </c>
      <c r="G34" s="120" t="str">
        <f t="shared" si="49"/>
        <v/>
      </c>
      <c r="H34" s="120" t="str">
        <f t="shared" si="49"/>
        <v/>
      </c>
      <c r="I34" s="120" t="str">
        <f t="shared" si="49"/>
        <v/>
      </c>
      <c r="J34" s="120" t="str">
        <f t="shared" si="49"/>
        <v/>
      </c>
      <c r="K34" s="120" t="str">
        <f t="shared" si="49"/>
        <v/>
      </c>
      <c r="L34" s="120" t="str">
        <f t="shared" si="49"/>
        <v/>
      </c>
      <c r="M34" s="120" t="str">
        <f t="shared" si="49"/>
        <v/>
      </c>
      <c r="N34" s="120" t="str">
        <f t="shared" si="49"/>
        <v/>
      </c>
      <c r="O34" s="120" t="str">
        <f t="shared" si="49"/>
        <v/>
      </c>
    </row>
    <row r="35" spans="2:17">
      <c r="B35" s="52"/>
      <c r="C35" s="56"/>
      <c r="D35" s="125"/>
      <c r="E35" s="122" t="str">
        <f t="shared" ref="E35:O35" si="50">IF(E7=0,"",IFERROR(E7/D7-1,0))</f>
        <v/>
      </c>
      <c r="F35" s="122" t="str">
        <f t="shared" si="50"/>
        <v/>
      </c>
      <c r="G35" s="122" t="str">
        <f t="shared" si="50"/>
        <v/>
      </c>
      <c r="H35" s="122" t="str">
        <f t="shared" si="50"/>
        <v/>
      </c>
      <c r="I35" s="122" t="str">
        <f t="shared" si="50"/>
        <v/>
      </c>
      <c r="J35" s="122" t="str">
        <f t="shared" si="50"/>
        <v/>
      </c>
      <c r="K35" s="122" t="str">
        <f t="shared" si="50"/>
        <v/>
      </c>
      <c r="L35" s="122" t="str">
        <f t="shared" si="50"/>
        <v/>
      </c>
      <c r="M35" s="122" t="str">
        <f t="shared" si="50"/>
        <v/>
      </c>
      <c r="N35" s="122" t="str">
        <f t="shared" si="50"/>
        <v/>
      </c>
      <c r="O35" s="122" t="str">
        <f t="shared" si="50"/>
        <v/>
      </c>
    </row>
    <row r="36" spans="2:17">
      <c r="B36" s="52"/>
      <c r="C36" s="54" t="s">
        <v>88</v>
      </c>
      <c r="D36" s="123"/>
      <c r="E36" s="126" t="str">
        <f t="shared" ref="E36:O36" si="51">IF(E7=0,"",E8-D8)</f>
        <v/>
      </c>
      <c r="F36" s="126" t="str">
        <f t="shared" si="51"/>
        <v/>
      </c>
      <c r="G36" s="126" t="str">
        <f t="shared" si="51"/>
        <v/>
      </c>
      <c r="H36" s="126" t="str">
        <f t="shared" si="51"/>
        <v/>
      </c>
      <c r="I36" s="126" t="str">
        <f t="shared" si="51"/>
        <v/>
      </c>
      <c r="J36" s="126" t="str">
        <f t="shared" si="51"/>
        <v/>
      </c>
      <c r="K36" s="126" t="str">
        <f t="shared" si="51"/>
        <v/>
      </c>
      <c r="L36" s="126" t="str">
        <f t="shared" si="51"/>
        <v/>
      </c>
      <c r="M36" s="126" t="str">
        <f t="shared" si="51"/>
        <v/>
      </c>
      <c r="N36" s="126" t="str">
        <f t="shared" si="51"/>
        <v/>
      </c>
      <c r="O36" s="126" t="str">
        <f t="shared" si="51"/>
        <v/>
      </c>
    </row>
    <row r="37" spans="2:17">
      <c r="B37" s="52"/>
      <c r="C37" s="56"/>
      <c r="D37" s="125"/>
      <c r="E37" s="122" t="str">
        <f t="shared" ref="E37:O37" si="52">IF(E7=0,"",IFERROR(E8/D8-1,0))</f>
        <v/>
      </c>
      <c r="F37" s="122" t="str">
        <f t="shared" si="52"/>
        <v/>
      </c>
      <c r="G37" s="122" t="str">
        <f t="shared" si="52"/>
        <v/>
      </c>
      <c r="H37" s="122" t="str">
        <f t="shared" si="52"/>
        <v/>
      </c>
      <c r="I37" s="122" t="str">
        <f t="shared" si="52"/>
        <v/>
      </c>
      <c r="J37" s="122" t="str">
        <f t="shared" si="52"/>
        <v/>
      </c>
      <c r="K37" s="122" t="str">
        <f t="shared" si="52"/>
        <v/>
      </c>
      <c r="L37" s="122" t="str">
        <f t="shared" si="52"/>
        <v/>
      </c>
      <c r="M37" s="122" t="str">
        <f t="shared" si="52"/>
        <v/>
      </c>
      <c r="N37" s="122" t="str">
        <f t="shared" si="52"/>
        <v/>
      </c>
      <c r="O37" s="122" t="str">
        <f t="shared" si="52"/>
        <v/>
      </c>
    </row>
    <row r="38" spans="2:17">
      <c r="B38" s="52"/>
      <c r="C38" s="54" t="s">
        <v>92</v>
      </c>
      <c r="D38" s="123"/>
      <c r="E38" s="120" t="str">
        <f t="shared" ref="E38:O38" si="53">IF(E7=0,"",E9-D9)</f>
        <v/>
      </c>
      <c r="F38" s="120" t="str">
        <f t="shared" si="53"/>
        <v/>
      </c>
      <c r="G38" s="120" t="str">
        <f t="shared" si="53"/>
        <v/>
      </c>
      <c r="H38" s="120" t="str">
        <f t="shared" si="53"/>
        <v/>
      </c>
      <c r="I38" s="120" t="str">
        <f t="shared" si="53"/>
        <v/>
      </c>
      <c r="J38" s="120" t="str">
        <f t="shared" si="53"/>
        <v/>
      </c>
      <c r="K38" s="120" t="str">
        <f t="shared" si="53"/>
        <v/>
      </c>
      <c r="L38" s="120" t="str">
        <f t="shared" si="53"/>
        <v/>
      </c>
      <c r="M38" s="120" t="str">
        <f t="shared" si="53"/>
        <v/>
      </c>
      <c r="N38" s="120" t="str">
        <f t="shared" si="53"/>
        <v/>
      </c>
      <c r="O38" s="120" t="str">
        <f t="shared" si="53"/>
        <v/>
      </c>
    </row>
    <row r="39" spans="2:17">
      <c r="B39" s="52"/>
      <c r="C39" s="56"/>
      <c r="D39" s="125"/>
      <c r="E39" s="122" t="str">
        <f t="shared" ref="E39:O39" si="54">IF(E7=0,"",IFERROR(E9/D9-1,0))</f>
        <v/>
      </c>
      <c r="F39" s="122" t="str">
        <f t="shared" si="54"/>
        <v/>
      </c>
      <c r="G39" s="122" t="str">
        <f t="shared" si="54"/>
        <v/>
      </c>
      <c r="H39" s="122" t="str">
        <f t="shared" si="54"/>
        <v/>
      </c>
      <c r="I39" s="122" t="str">
        <f t="shared" si="54"/>
        <v/>
      </c>
      <c r="J39" s="122" t="str">
        <f t="shared" si="54"/>
        <v/>
      </c>
      <c r="K39" s="122" t="str">
        <f t="shared" si="54"/>
        <v/>
      </c>
      <c r="L39" s="122" t="str">
        <f t="shared" si="54"/>
        <v/>
      </c>
      <c r="M39" s="122" t="str">
        <f t="shared" si="54"/>
        <v/>
      </c>
      <c r="N39" s="122" t="str">
        <f t="shared" si="54"/>
        <v/>
      </c>
      <c r="O39" s="122" t="str">
        <f t="shared" si="54"/>
        <v/>
      </c>
    </row>
    <row r="40" spans="2:17">
      <c r="B40" s="42"/>
      <c r="C40" s="57" t="s">
        <v>66</v>
      </c>
      <c r="D40" s="127"/>
      <c r="E40" s="128" t="str">
        <f t="shared" ref="E40:O40" si="55">IF(E4=0,"",E10-D10)</f>
        <v/>
      </c>
      <c r="F40" s="128" t="str">
        <f t="shared" si="55"/>
        <v/>
      </c>
      <c r="G40" s="128" t="str">
        <f t="shared" si="55"/>
        <v/>
      </c>
      <c r="H40" s="128" t="str">
        <f t="shared" si="55"/>
        <v/>
      </c>
      <c r="I40" s="128" t="str">
        <f t="shared" si="55"/>
        <v/>
      </c>
      <c r="J40" s="128" t="str">
        <f t="shared" si="55"/>
        <v/>
      </c>
      <c r="K40" s="128" t="str">
        <f t="shared" si="55"/>
        <v/>
      </c>
      <c r="L40" s="128" t="str">
        <f t="shared" si="55"/>
        <v/>
      </c>
      <c r="M40" s="128" t="str">
        <f t="shared" si="55"/>
        <v/>
      </c>
      <c r="N40" s="128" t="str">
        <f t="shared" si="55"/>
        <v/>
      </c>
      <c r="O40" s="128" t="str">
        <f t="shared" si="55"/>
        <v/>
      </c>
    </row>
    <row r="41" spans="2:17">
      <c r="C41" s="21"/>
      <c r="D41" s="78">
        <f t="shared" ref="D41:O41" si="56">IFERROR(D4/D7,0)</f>
        <v>0</v>
      </c>
      <c r="E41" s="78">
        <f t="shared" si="56"/>
        <v>0</v>
      </c>
      <c r="F41" s="78">
        <f t="shared" si="56"/>
        <v>0</v>
      </c>
      <c r="G41" s="78">
        <f t="shared" si="56"/>
        <v>0</v>
      </c>
      <c r="H41" s="78">
        <f t="shared" si="56"/>
        <v>0</v>
      </c>
      <c r="I41" s="78">
        <f t="shared" si="56"/>
        <v>0</v>
      </c>
      <c r="J41" s="78">
        <f t="shared" si="56"/>
        <v>0</v>
      </c>
      <c r="K41" s="78">
        <f t="shared" si="56"/>
        <v>0</v>
      </c>
      <c r="L41" s="78">
        <f t="shared" si="56"/>
        <v>0</v>
      </c>
      <c r="M41" s="78">
        <f t="shared" si="56"/>
        <v>0</v>
      </c>
      <c r="N41" s="78">
        <f t="shared" si="56"/>
        <v>0</v>
      </c>
      <c r="O41" s="78">
        <f t="shared" si="56"/>
        <v>0</v>
      </c>
    </row>
    <row r="43" spans="2:17">
      <c r="B43" s="21" t="s">
        <v>90</v>
      </c>
      <c r="P43" s="21" t="s">
        <v>186</v>
      </c>
      <c r="Q43" s="21" t="s">
        <v>126</v>
      </c>
    </row>
    <row r="44" spans="2:17">
      <c r="B44" s="41" t="s">
        <v>86</v>
      </c>
      <c r="C44" s="54" t="s">
        <v>25</v>
      </c>
      <c r="D44" s="38" t="str">
        <f>IF(D$4=0,"",INDEX(ジャンル別集計!$7:$26,MATCH(実績集計!$C44,ジャンル別集計!$B$7:$B$27,0),MATCH(実績集計!D$3,ジャンル別集計!$7:$7,0)))</f>
        <v/>
      </c>
      <c r="E44" s="38" t="str">
        <f>IF(E$4=0,"",INDEX(ジャンル別集計!$7:$26,MATCH(実績集計!$C44,ジャンル別集計!$B$7:$B$27,0),MATCH(実績集計!E$3,ジャンル別集計!$7:$7,0)))</f>
        <v/>
      </c>
      <c r="F44" s="38" t="str">
        <f>IF(F$4=0,"",INDEX(ジャンル別集計!$7:$26,MATCH(実績集計!$C44,ジャンル別集計!$B$7:$B$27,0),MATCH(実績集計!F$3,ジャンル別集計!$7:$7,0)))</f>
        <v/>
      </c>
      <c r="G44" s="81" t="str">
        <f>IF(G$4=0,"",INDEX(ジャンル別集計!$7:$26,MATCH(実績集計!$C44,ジャンル別集計!$B$7:$B$27,0),MATCH(実績集計!G$3,ジャンル別集計!$7:$7,0)))</f>
        <v/>
      </c>
      <c r="H44" s="38" t="str">
        <f>IF(H$4=0,"",INDEX(ジャンル別集計!$7:$26,MATCH(実績集計!$C44,ジャンル別集計!$B$7:$B$27,0),MATCH(実績集計!H$3,ジャンル別集計!$7:$7,0)))</f>
        <v/>
      </c>
      <c r="I44" s="38" t="str">
        <f>IF(I$4=0,"",INDEX(ジャンル別集計!$7:$26,MATCH(実績集計!$C44,ジャンル別集計!$B$7:$B$27,0),MATCH(実績集計!I$3,ジャンル別集計!$7:$7,0)))</f>
        <v/>
      </c>
      <c r="J44" s="38" t="str">
        <f>IF(J$4=0,"",INDEX(ジャンル別集計!$7:$26,MATCH(実績集計!$C44,ジャンル別集計!$B$7:$B$27,0),MATCH(実績集計!J$3,ジャンル別集計!$7:$7,0)))</f>
        <v/>
      </c>
      <c r="K44" s="38" t="str">
        <f>IF(K$4=0,"",INDEX(ジャンル別集計!$7:$26,MATCH(実績集計!$C44,ジャンル別集計!$B$7:$B$27,0),MATCH(実績集計!K$3,ジャンル別集計!$7:$7,0)))</f>
        <v/>
      </c>
      <c r="L44" s="38" t="str">
        <f>IF(L$4=0,"",INDEX(ジャンル別集計!$7:$26,MATCH(実績集計!$C44,ジャンル別集計!$B$7:$B$27,0),MATCH(実績集計!L$3,ジャンル別集計!$7:$7,0)))</f>
        <v/>
      </c>
      <c r="M44" s="38" t="str">
        <f>IF(M$4=0,"",INDEX(ジャンル別集計!$7:$26,MATCH(実績集計!$C44,ジャンル別集計!$B$7:$B$27,0),MATCH(実績集計!M$3,ジャンル別集計!$7:$7,0)))</f>
        <v/>
      </c>
      <c r="N44" s="38" t="str">
        <f>IF(N$4=0,"",INDEX(ジャンル別集計!$7:$26,MATCH(実績集計!$C44,ジャンル別集計!$B$7:$B$27,0),MATCH(実績集計!N$3,ジャンル別集計!$7:$7,0)))</f>
        <v/>
      </c>
      <c r="O44" s="38" t="str">
        <f>IF(O$4=0,"",INDEX(ジャンル別集計!$7:$26,MATCH(実績集計!$C44,ジャンル別集計!$B$7:$B$27,0),MATCH(実績集計!O$3,ジャンル別集計!$7:$7,0)))</f>
        <v/>
      </c>
      <c r="P44" s="97" t="e">
        <f>AVERAGE(D44:O44)</f>
        <v>#DIV/0!</v>
      </c>
      <c r="Q44" s="97">
        <f>SUM(D44:O44)</f>
        <v>0</v>
      </c>
    </row>
    <row r="45" spans="2:17">
      <c r="B45" s="52"/>
      <c r="C45" s="55" t="s">
        <v>28</v>
      </c>
      <c r="D45" s="39" t="str">
        <f>IF(D$4=0,"",INDEX(ジャンル別集計!$7:$26,MATCH(実績集計!$C45,ジャンル別集計!$B$7:$B$27,0),MATCH(実績集計!D$3,ジャンル別集計!$7:$7,0)))</f>
        <v/>
      </c>
      <c r="E45" s="39" t="str">
        <f>IF(E$4=0,"",INDEX(ジャンル別集計!$7:$26,MATCH(実績集計!$C45,ジャンル別集計!$B$7:$B$27,0),MATCH(実績集計!E$3,ジャンル別集計!$7:$7,0)))</f>
        <v/>
      </c>
      <c r="F45" s="39" t="str">
        <f>IF(F$4=0,"",INDEX(ジャンル別集計!$7:$26,MATCH(実績集計!$C45,ジャンル別集計!$B$7:$B$27,0),MATCH(実績集計!F$3,ジャンル別集計!$7:$7,0)))</f>
        <v/>
      </c>
      <c r="G45" s="82" t="str">
        <f>IF(G$4=0,"",INDEX(ジャンル別集計!$7:$26,MATCH(実績集計!$C45,ジャンル別集計!$B$7:$B$27,0),MATCH(実績集計!G$3,ジャンル別集計!$7:$7,0)))</f>
        <v/>
      </c>
      <c r="H45" s="39" t="str">
        <f>IF(H$4=0,"",INDEX(ジャンル別集計!$7:$26,MATCH(実績集計!$C45,ジャンル別集計!$B$7:$B$27,0),MATCH(実績集計!H$3,ジャンル別集計!$7:$7,0)))</f>
        <v/>
      </c>
      <c r="I45" s="39" t="str">
        <f>IF(I$4=0,"",INDEX(ジャンル別集計!$7:$26,MATCH(実績集計!$C45,ジャンル別集計!$B$7:$B$27,0),MATCH(実績集計!I$3,ジャンル別集計!$7:$7,0)))</f>
        <v/>
      </c>
      <c r="J45" s="39" t="str">
        <f>IF(J$4=0,"",INDEX(ジャンル別集計!$7:$26,MATCH(実績集計!$C45,ジャンル別集計!$B$7:$B$27,0),MATCH(実績集計!J$3,ジャンル別集計!$7:$7,0)))</f>
        <v/>
      </c>
      <c r="K45" s="39" t="str">
        <f>IF(K$4=0,"",INDEX(ジャンル別集計!$7:$26,MATCH(実績集計!$C45,ジャンル別集計!$B$7:$B$27,0),MATCH(実績集計!K$3,ジャンル別集計!$7:$7,0)))</f>
        <v/>
      </c>
      <c r="L45" s="39" t="str">
        <f>IF(L$4=0,"",INDEX(ジャンル別集計!$7:$26,MATCH(実績集計!$C45,ジャンル別集計!$B$7:$B$27,0),MATCH(実績集計!L$3,ジャンル別集計!$7:$7,0)))</f>
        <v/>
      </c>
      <c r="M45" s="39" t="str">
        <f>IF(M$4=0,"",INDEX(ジャンル別集計!$7:$26,MATCH(実績集計!$C45,ジャンル別集計!$B$7:$B$27,0),MATCH(実績集計!M$3,ジャンル別集計!$7:$7,0)))</f>
        <v/>
      </c>
      <c r="N45" s="39" t="str">
        <f>IF(N$4=0,"",INDEX(ジャンル別集計!$7:$26,MATCH(実績集計!$C45,ジャンル別集計!$B$7:$B$27,0),MATCH(実績集計!N$3,ジャンル別集計!$7:$7,0)))</f>
        <v/>
      </c>
      <c r="O45" s="39" t="str">
        <f>IF(O$4=0,"",INDEX(ジャンル別集計!$7:$26,MATCH(実績集計!$C45,ジャンル別集計!$B$7:$B$27,0),MATCH(実績集計!O$3,ジャンル別集計!$7:$7,0)))</f>
        <v/>
      </c>
      <c r="P45" s="97" t="e">
        <f t="shared" ref="P45:P80" si="57">AVERAGE(D45:O45)</f>
        <v>#DIV/0!</v>
      </c>
      <c r="Q45" s="97">
        <f t="shared" ref="Q45:Q61" si="58">SUM(D45:O45)</f>
        <v>0</v>
      </c>
    </row>
    <row r="46" spans="2:17">
      <c r="B46" s="52"/>
      <c r="C46" s="55" t="s">
        <v>156</v>
      </c>
      <c r="D46" s="39" t="str">
        <f>IF(D$4=0,"",INDEX(ジャンル別集計!$7:$26,MATCH(実績集計!$C46,ジャンル別集計!$B$7:$B$27,0),MATCH(実績集計!D$3,ジャンル別集計!$7:$7,0)))</f>
        <v/>
      </c>
      <c r="E46" s="39" t="str">
        <f>IF(E$4=0,"",INDEX(ジャンル別集計!$7:$26,MATCH(実績集計!$C46,ジャンル別集計!$B$7:$B$27,0),MATCH(実績集計!E$3,ジャンル別集計!$7:$7,0)))</f>
        <v/>
      </c>
      <c r="F46" s="39" t="str">
        <f>IF(F$4=0,"",INDEX(ジャンル別集計!$7:$26,MATCH(実績集計!$C46,ジャンル別集計!$B$7:$B$27,0),MATCH(実績集計!F$3,ジャンル別集計!$7:$7,0)))</f>
        <v/>
      </c>
      <c r="G46" s="82" t="str">
        <f>IF(G$4=0,"",INDEX(ジャンル別集計!$7:$26,MATCH(実績集計!$C46,ジャンル別集計!$B$7:$B$27,0),MATCH(実績集計!G$3,ジャンル別集計!$7:$7,0)))</f>
        <v/>
      </c>
      <c r="H46" s="39" t="str">
        <f>IF(H$4=0,"",INDEX(ジャンル別集計!$7:$26,MATCH(実績集計!$C46,ジャンル別集計!$B$7:$B$27,0),MATCH(実績集計!H$3,ジャンル別集計!$7:$7,0)))</f>
        <v/>
      </c>
      <c r="I46" s="39" t="str">
        <f>IF(I$4=0,"",INDEX(ジャンル別集計!$7:$26,MATCH(実績集計!$C46,ジャンル別集計!$B$7:$B$27,0),MATCH(実績集計!I$3,ジャンル別集計!$7:$7,0)))</f>
        <v/>
      </c>
      <c r="J46" s="39" t="str">
        <f>IF(J$4=0,"",INDEX(ジャンル別集計!$7:$26,MATCH(実績集計!$C46,ジャンル別集計!$B$7:$B$27,0),MATCH(実績集計!J$3,ジャンル別集計!$7:$7,0)))</f>
        <v/>
      </c>
      <c r="K46" s="39" t="str">
        <f>IF(K$4=0,"",INDEX(ジャンル別集計!$7:$26,MATCH(実績集計!$C46,ジャンル別集計!$B$7:$B$27,0),MATCH(実績集計!K$3,ジャンル別集計!$7:$7,0)))</f>
        <v/>
      </c>
      <c r="L46" s="39" t="str">
        <f>IF(L$4=0,"",INDEX(ジャンル別集計!$7:$26,MATCH(実績集計!$C46,ジャンル別集計!$B$7:$B$27,0),MATCH(実績集計!L$3,ジャンル別集計!$7:$7,0)))</f>
        <v/>
      </c>
      <c r="M46" s="39" t="str">
        <f>IF(M$4=0,"",INDEX(ジャンル別集計!$7:$26,MATCH(実績集計!$C46,ジャンル別集計!$B$7:$B$27,0),MATCH(実績集計!M$3,ジャンル別集計!$7:$7,0)))</f>
        <v/>
      </c>
      <c r="N46" s="39" t="str">
        <f>IF(N$4=0,"",INDEX(ジャンル別集計!$7:$26,MATCH(実績集計!$C46,ジャンル別集計!$B$7:$B$27,0),MATCH(実績集計!N$3,ジャンル別集計!$7:$7,0)))</f>
        <v/>
      </c>
      <c r="O46" s="39" t="str">
        <f>IF(O$4=0,"",INDEX(ジャンル別集計!$7:$26,MATCH(実績集計!$C46,ジャンル別集計!$B$7:$B$27,0),MATCH(実績集計!O$3,ジャンル別集計!$7:$7,0)))</f>
        <v/>
      </c>
      <c r="P46" s="97" t="e">
        <f t="shared" si="57"/>
        <v>#DIV/0!</v>
      </c>
      <c r="Q46" s="97">
        <f t="shared" si="58"/>
        <v>0</v>
      </c>
    </row>
    <row r="47" spans="2:17">
      <c r="B47" s="52"/>
      <c r="C47" s="55" t="s">
        <v>27</v>
      </c>
      <c r="D47" s="39" t="str">
        <f>IF(D$4=0,"",INDEX(ジャンル別集計!$7:$26,MATCH(実績集計!$C47,ジャンル別集計!$B$7:$B$27,0),MATCH(実績集計!D$3,ジャンル別集計!$7:$7,0)))</f>
        <v/>
      </c>
      <c r="E47" s="39" t="str">
        <f>IF(E$4=0,"",INDEX(ジャンル別集計!$7:$26,MATCH(実績集計!$C47,ジャンル別集計!$B$7:$B$27,0),MATCH(実績集計!E$3,ジャンル別集計!$7:$7,0)))</f>
        <v/>
      </c>
      <c r="F47" s="39" t="str">
        <f>IF(F$4=0,"",INDEX(ジャンル別集計!$7:$26,MATCH(実績集計!$C47,ジャンル別集計!$B$7:$B$27,0),MATCH(実績集計!F$3,ジャンル別集計!$7:$7,0)))</f>
        <v/>
      </c>
      <c r="G47" s="82" t="str">
        <f>IF(G$4=0,"",INDEX(ジャンル別集計!$7:$26,MATCH(実績集計!$C47,ジャンル別集計!$B$7:$B$27,0),MATCH(実績集計!G$3,ジャンル別集計!$7:$7,0)))</f>
        <v/>
      </c>
      <c r="H47" s="39" t="str">
        <f>IF(H$4=0,"",INDEX(ジャンル別集計!$7:$26,MATCH(実績集計!$C47,ジャンル別集計!$B$7:$B$27,0),MATCH(実績集計!H$3,ジャンル別集計!$7:$7,0)))</f>
        <v/>
      </c>
      <c r="I47" s="39" t="str">
        <f>IF(I$4=0,"",INDEX(ジャンル別集計!$7:$26,MATCH(実績集計!$C47,ジャンル別集計!$B$7:$B$27,0),MATCH(実績集計!I$3,ジャンル別集計!$7:$7,0)))</f>
        <v/>
      </c>
      <c r="J47" s="39" t="str">
        <f>IF(J$4=0,"",INDEX(ジャンル別集計!$7:$26,MATCH(実績集計!$C47,ジャンル別集計!$B$7:$B$27,0),MATCH(実績集計!J$3,ジャンル別集計!$7:$7,0)))</f>
        <v/>
      </c>
      <c r="K47" s="39" t="str">
        <f>IF(K$4=0,"",INDEX(ジャンル別集計!$7:$26,MATCH(実績集計!$C47,ジャンル別集計!$B$7:$B$27,0),MATCH(実績集計!K$3,ジャンル別集計!$7:$7,0)))</f>
        <v/>
      </c>
      <c r="L47" s="39" t="str">
        <f>IF(L$4=0,"",INDEX(ジャンル別集計!$7:$26,MATCH(実績集計!$C47,ジャンル別集計!$B$7:$B$27,0),MATCH(実績集計!L$3,ジャンル別集計!$7:$7,0)))</f>
        <v/>
      </c>
      <c r="M47" s="39" t="str">
        <f>IF(M$4=0,"",INDEX(ジャンル別集計!$7:$26,MATCH(実績集計!$C47,ジャンル別集計!$B$7:$B$27,0),MATCH(実績集計!M$3,ジャンル別集計!$7:$7,0)))</f>
        <v/>
      </c>
      <c r="N47" s="39" t="str">
        <f>IF(N$4=0,"",INDEX(ジャンル別集計!$7:$26,MATCH(実績集計!$C47,ジャンル別集計!$B$7:$B$27,0),MATCH(実績集計!N$3,ジャンル別集計!$7:$7,0)))</f>
        <v/>
      </c>
      <c r="O47" s="39" t="str">
        <f>IF(O$4=0,"",INDEX(ジャンル別集計!$7:$26,MATCH(実績集計!$C47,ジャンル別集計!$B$7:$B$27,0),MATCH(実績集計!O$3,ジャンル別集計!$7:$7,0)))</f>
        <v/>
      </c>
      <c r="P47" s="97" t="e">
        <f t="shared" si="57"/>
        <v>#DIV/0!</v>
      </c>
      <c r="Q47" s="97">
        <f t="shared" si="58"/>
        <v>0</v>
      </c>
    </row>
    <row r="48" spans="2:17">
      <c r="B48" s="52"/>
      <c r="C48" s="55" t="s">
        <v>157</v>
      </c>
      <c r="D48" s="39" t="str">
        <f>IF(D$4=0,"",INDEX(ジャンル別集計!$7:$26,MATCH(実績集計!$C48,ジャンル別集計!$B$7:$B$27,0),MATCH(実績集計!D$3,ジャンル別集計!$7:$7,0)))</f>
        <v/>
      </c>
      <c r="E48" s="39" t="str">
        <f>IF(E$4=0,"",INDEX(ジャンル別集計!$7:$26,MATCH(実績集計!$C48,ジャンル別集計!$B$7:$B$27,0),MATCH(実績集計!E$3,ジャンル別集計!$7:$7,0)))</f>
        <v/>
      </c>
      <c r="F48" s="39" t="str">
        <f>IF(F$4=0,"",INDEX(ジャンル別集計!$7:$26,MATCH(実績集計!$C48,ジャンル別集計!$B$7:$B$27,0),MATCH(実績集計!F$3,ジャンル別集計!$7:$7,0)))</f>
        <v/>
      </c>
      <c r="G48" s="82" t="str">
        <f>IF(G$4=0,"",INDEX(ジャンル別集計!$7:$26,MATCH(実績集計!$C48,ジャンル別集計!$B$7:$B$27,0),MATCH(実績集計!G$3,ジャンル別集計!$7:$7,0)))</f>
        <v/>
      </c>
      <c r="H48" s="39" t="str">
        <f>IF(H$4=0,"",INDEX(ジャンル別集計!$7:$26,MATCH(実績集計!$C48,ジャンル別集計!$B$7:$B$27,0),MATCH(実績集計!H$3,ジャンル別集計!$7:$7,0)))</f>
        <v/>
      </c>
      <c r="I48" s="39" t="str">
        <f>IF(I$4=0,"",INDEX(ジャンル別集計!$7:$26,MATCH(実績集計!$C48,ジャンル別集計!$B$7:$B$27,0),MATCH(実績集計!I$3,ジャンル別集計!$7:$7,0)))</f>
        <v/>
      </c>
      <c r="J48" s="39" t="str">
        <f>IF(J$4=0,"",INDEX(ジャンル別集計!$7:$26,MATCH(実績集計!$C48,ジャンル別集計!$B$7:$B$27,0),MATCH(実績集計!J$3,ジャンル別集計!$7:$7,0)))</f>
        <v/>
      </c>
      <c r="K48" s="39" t="str">
        <f>IF(K$4=0,"",INDEX(ジャンル別集計!$7:$26,MATCH(実績集計!$C48,ジャンル別集計!$B$7:$B$27,0),MATCH(実績集計!K$3,ジャンル別集計!$7:$7,0)))</f>
        <v/>
      </c>
      <c r="L48" s="39" t="str">
        <f>IF(L$4=0,"",INDEX(ジャンル別集計!$7:$26,MATCH(実績集計!$C48,ジャンル別集計!$B$7:$B$27,0),MATCH(実績集計!L$3,ジャンル別集計!$7:$7,0)))</f>
        <v/>
      </c>
      <c r="M48" s="39" t="str">
        <f>IF(M$4=0,"",INDEX(ジャンル別集計!$7:$26,MATCH(実績集計!$C48,ジャンル別集計!$B$7:$B$27,0),MATCH(実績集計!M$3,ジャンル別集計!$7:$7,0)))</f>
        <v/>
      </c>
      <c r="N48" s="39" t="str">
        <f>IF(N$4=0,"",INDEX(ジャンル別集計!$7:$26,MATCH(実績集計!$C48,ジャンル別集計!$B$7:$B$27,0),MATCH(実績集計!N$3,ジャンル別集計!$7:$7,0)))</f>
        <v/>
      </c>
      <c r="O48" s="39" t="str">
        <f>IF(O$4=0,"",INDEX(ジャンル別集計!$7:$26,MATCH(実績集計!$C48,ジャンル別集計!$B$7:$B$27,0),MATCH(実績集計!O$3,ジャンル別集計!$7:$7,0)))</f>
        <v/>
      </c>
      <c r="P48" s="97" t="e">
        <f t="shared" si="57"/>
        <v>#DIV/0!</v>
      </c>
      <c r="Q48" s="97">
        <f t="shared" si="58"/>
        <v>0</v>
      </c>
    </row>
    <row r="49" spans="2:17">
      <c r="B49" s="52"/>
      <c r="C49" s="55" t="s">
        <v>158</v>
      </c>
      <c r="D49" s="39" t="str">
        <f>IF(D$4=0,"",INDEX(ジャンル別集計!$7:$26,MATCH(実績集計!$C49,ジャンル別集計!$B$7:$B$27,0),MATCH(実績集計!D$3,ジャンル別集計!$7:$7,0)))</f>
        <v/>
      </c>
      <c r="E49" s="39" t="str">
        <f>IF(E$4=0,"",INDEX(ジャンル別集計!$7:$26,MATCH(実績集計!$C49,ジャンル別集計!$B$7:$B$27,0),MATCH(実績集計!E$3,ジャンル別集計!$7:$7,0)))</f>
        <v/>
      </c>
      <c r="F49" s="39" t="str">
        <f>IF(F$4=0,"",INDEX(ジャンル別集計!$7:$26,MATCH(実績集計!$C49,ジャンル別集計!$B$7:$B$27,0),MATCH(実績集計!F$3,ジャンル別集計!$7:$7,0)))</f>
        <v/>
      </c>
      <c r="G49" s="82" t="str">
        <f>IF(G$4=0,"",INDEX(ジャンル別集計!$7:$26,MATCH(実績集計!$C49,ジャンル別集計!$B$7:$B$27,0),MATCH(実績集計!G$3,ジャンル別集計!$7:$7,0)))</f>
        <v/>
      </c>
      <c r="H49" s="39" t="str">
        <f>IF(H$4=0,"",INDEX(ジャンル別集計!$7:$26,MATCH(実績集計!$C49,ジャンル別集計!$B$7:$B$27,0),MATCH(実績集計!H$3,ジャンル別集計!$7:$7,0)))</f>
        <v/>
      </c>
      <c r="I49" s="39" t="str">
        <f>IF(I$4=0,"",INDEX(ジャンル別集計!$7:$26,MATCH(実績集計!$C49,ジャンル別集計!$B$7:$B$27,0),MATCH(実績集計!I$3,ジャンル別集計!$7:$7,0)))</f>
        <v/>
      </c>
      <c r="J49" s="39" t="str">
        <f>IF(J$4=0,"",INDEX(ジャンル別集計!$7:$26,MATCH(実績集計!$C49,ジャンル別集計!$B$7:$B$27,0),MATCH(実績集計!J$3,ジャンル別集計!$7:$7,0)))</f>
        <v/>
      </c>
      <c r="K49" s="39" t="str">
        <f>IF(K$4=0,"",INDEX(ジャンル別集計!$7:$26,MATCH(実績集計!$C49,ジャンル別集計!$B$7:$B$27,0),MATCH(実績集計!K$3,ジャンル別集計!$7:$7,0)))</f>
        <v/>
      </c>
      <c r="L49" s="39" t="str">
        <f>IF(L$4=0,"",INDEX(ジャンル別集計!$7:$26,MATCH(実績集計!$C49,ジャンル別集計!$B$7:$B$27,0),MATCH(実績集計!L$3,ジャンル別集計!$7:$7,0)))</f>
        <v/>
      </c>
      <c r="M49" s="39" t="str">
        <f>IF(M$4=0,"",INDEX(ジャンル別集計!$7:$26,MATCH(実績集計!$C49,ジャンル別集計!$B$7:$B$27,0),MATCH(実績集計!M$3,ジャンル別集計!$7:$7,0)))</f>
        <v/>
      </c>
      <c r="N49" s="39" t="str">
        <f>IF(N$4=0,"",INDEX(ジャンル別集計!$7:$26,MATCH(実績集計!$C49,ジャンル別集計!$B$7:$B$27,0),MATCH(実績集計!N$3,ジャンル別集計!$7:$7,0)))</f>
        <v/>
      </c>
      <c r="O49" s="39" t="str">
        <f>IF(O$4=0,"",INDEX(ジャンル別集計!$7:$26,MATCH(実績集計!$C49,ジャンル別集計!$B$7:$B$27,0),MATCH(実績集計!O$3,ジャンル別集計!$7:$7,0)))</f>
        <v/>
      </c>
      <c r="P49" s="97" t="e">
        <f t="shared" si="57"/>
        <v>#DIV/0!</v>
      </c>
      <c r="Q49" s="97">
        <f t="shared" si="58"/>
        <v>0</v>
      </c>
    </row>
    <row r="50" spans="2:17">
      <c r="B50" s="52"/>
      <c r="C50" s="55" t="s">
        <v>159</v>
      </c>
      <c r="D50" s="39" t="str">
        <f>IF(D$4=0,"",INDEX(ジャンル別集計!$7:$26,MATCH(実績集計!$C50,ジャンル別集計!$B$7:$B$27,0),MATCH(実績集計!D$3,ジャンル別集計!$7:$7,0)))</f>
        <v/>
      </c>
      <c r="E50" s="39" t="str">
        <f>IF(E$4=0,"",INDEX(ジャンル別集計!$7:$26,MATCH(実績集計!$C50,ジャンル別集計!$B$7:$B$27,0),MATCH(実績集計!E$3,ジャンル別集計!$7:$7,0)))</f>
        <v/>
      </c>
      <c r="F50" s="39" t="str">
        <f>IF(F$4=0,"",INDEX(ジャンル別集計!$7:$26,MATCH(実績集計!$C50,ジャンル別集計!$B$7:$B$27,0),MATCH(実績集計!F$3,ジャンル別集計!$7:$7,0)))</f>
        <v/>
      </c>
      <c r="G50" s="82" t="str">
        <f>IF(G$4=0,"",INDEX(ジャンル別集計!$7:$26,MATCH(実績集計!$C50,ジャンル別集計!$B$7:$B$27,0),MATCH(実績集計!G$3,ジャンル別集計!$7:$7,0)))</f>
        <v/>
      </c>
      <c r="H50" s="39" t="str">
        <f>IF(H$4=0,"",INDEX(ジャンル別集計!$7:$26,MATCH(実績集計!$C50,ジャンル別集計!$B$7:$B$27,0),MATCH(実績集計!H$3,ジャンル別集計!$7:$7,0)))</f>
        <v/>
      </c>
      <c r="I50" s="39" t="str">
        <f>IF(I$4=0,"",INDEX(ジャンル別集計!$7:$26,MATCH(実績集計!$C50,ジャンル別集計!$B$7:$B$27,0),MATCH(実績集計!I$3,ジャンル別集計!$7:$7,0)))</f>
        <v/>
      </c>
      <c r="J50" s="39" t="str">
        <f>IF(J$4=0,"",INDEX(ジャンル別集計!$7:$26,MATCH(実績集計!$C50,ジャンル別集計!$B$7:$B$27,0),MATCH(実績集計!J$3,ジャンル別集計!$7:$7,0)))</f>
        <v/>
      </c>
      <c r="K50" s="39" t="str">
        <f>IF(K$4=0,"",INDEX(ジャンル別集計!$7:$26,MATCH(実績集計!$C50,ジャンル別集計!$B$7:$B$27,0),MATCH(実績集計!K$3,ジャンル別集計!$7:$7,0)))</f>
        <v/>
      </c>
      <c r="L50" s="39" t="str">
        <f>IF(L$4=0,"",INDEX(ジャンル別集計!$7:$26,MATCH(実績集計!$C50,ジャンル別集計!$B$7:$B$27,0),MATCH(実績集計!L$3,ジャンル別集計!$7:$7,0)))</f>
        <v/>
      </c>
      <c r="M50" s="39" t="str">
        <f>IF(M$4=0,"",INDEX(ジャンル別集計!$7:$26,MATCH(実績集計!$C50,ジャンル別集計!$B$7:$B$27,0),MATCH(実績集計!M$3,ジャンル別集計!$7:$7,0)))</f>
        <v/>
      </c>
      <c r="N50" s="39" t="str">
        <f>IF(N$4=0,"",INDEX(ジャンル別集計!$7:$26,MATCH(実績集計!$C50,ジャンル別集計!$B$7:$B$27,0),MATCH(実績集計!N$3,ジャンル別集計!$7:$7,0)))</f>
        <v/>
      </c>
      <c r="O50" s="39" t="str">
        <f>IF(O$4=0,"",INDEX(ジャンル別集計!$7:$26,MATCH(実績集計!$C50,ジャンル別集計!$B$7:$B$27,0),MATCH(実績集計!O$3,ジャンル別集計!$7:$7,0)))</f>
        <v/>
      </c>
      <c r="P50" s="97" t="e">
        <f t="shared" si="57"/>
        <v>#DIV/0!</v>
      </c>
      <c r="Q50" s="97">
        <f t="shared" si="58"/>
        <v>0</v>
      </c>
    </row>
    <row r="51" spans="2:17">
      <c r="B51" s="52"/>
      <c r="C51" s="55" t="s">
        <v>160</v>
      </c>
      <c r="D51" s="39" t="str">
        <f>IF(D$4=0,"",INDEX(ジャンル別集計!$7:$26,MATCH(実績集計!$C51,ジャンル別集計!$B$7:$B$27,0),MATCH(実績集計!D$3,ジャンル別集計!$7:$7,0)))</f>
        <v/>
      </c>
      <c r="E51" s="39" t="str">
        <f>IF(E$4=0,"",INDEX(ジャンル別集計!$7:$26,MATCH(実績集計!$C51,ジャンル別集計!$B$7:$B$27,0),MATCH(実績集計!E$3,ジャンル別集計!$7:$7,0)))</f>
        <v/>
      </c>
      <c r="F51" s="39" t="str">
        <f>IF(F$4=0,"",INDEX(ジャンル別集計!$7:$26,MATCH(実績集計!$C51,ジャンル別集計!$B$7:$B$27,0),MATCH(実績集計!F$3,ジャンル別集計!$7:$7,0)))</f>
        <v/>
      </c>
      <c r="G51" s="82" t="str">
        <f>IF(G$4=0,"",INDEX(ジャンル別集計!$7:$26,MATCH(実績集計!$C51,ジャンル別集計!$B$7:$B$27,0),MATCH(実績集計!G$3,ジャンル別集計!$7:$7,0)))</f>
        <v/>
      </c>
      <c r="H51" s="39" t="str">
        <f>IF(H$4=0,"",INDEX(ジャンル別集計!$7:$26,MATCH(実績集計!$C51,ジャンル別集計!$B$7:$B$27,0),MATCH(実績集計!H$3,ジャンル別集計!$7:$7,0)))</f>
        <v/>
      </c>
      <c r="I51" s="39" t="str">
        <f>IF(I$4=0,"",INDEX(ジャンル別集計!$7:$26,MATCH(実績集計!$C51,ジャンル別集計!$B$7:$B$27,0),MATCH(実績集計!I$3,ジャンル別集計!$7:$7,0)))</f>
        <v/>
      </c>
      <c r="J51" s="39" t="str">
        <f>IF(J$4=0,"",INDEX(ジャンル別集計!$7:$26,MATCH(実績集計!$C51,ジャンル別集計!$B$7:$B$27,0),MATCH(実績集計!J$3,ジャンル別集計!$7:$7,0)))</f>
        <v/>
      </c>
      <c r="K51" s="39" t="str">
        <f>IF(K$4=0,"",INDEX(ジャンル別集計!$7:$26,MATCH(実績集計!$C51,ジャンル別集計!$B$7:$B$27,0),MATCH(実績集計!K$3,ジャンル別集計!$7:$7,0)))</f>
        <v/>
      </c>
      <c r="L51" s="39" t="str">
        <f>IF(L$4=0,"",INDEX(ジャンル別集計!$7:$26,MATCH(実績集計!$C51,ジャンル別集計!$B$7:$B$27,0),MATCH(実績集計!L$3,ジャンル別集計!$7:$7,0)))</f>
        <v/>
      </c>
      <c r="M51" s="39" t="str">
        <f>IF(M$4=0,"",INDEX(ジャンル別集計!$7:$26,MATCH(実績集計!$C51,ジャンル別集計!$B$7:$B$27,0),MATCH(実績集計!M$3,ジャンル別集計!$7:$7,0)))</f>
        <v/>
      </c>
      <c r="N51" s="39" t="str">
        <f>IF(N$4=0,"",INDEX(ジャンル別集計!$7:$26,MATCH(実績集計!$C51,ジャンル別集計!$B$7:$B$27,0),MATCH(実績集計!N$3,ジャンル別集計!$7:$7,0)))</f>
        <v/>
      </c>
      <c r="O51" s="39" t="str">
        <f>IF(O$4=0,"",INDEX(ジャンル別集計!$7:$26,MATCH(実績集計!$C51,ジャンル別集計!$B$7:$B$27,0),MATCH(実績集計!O$3,ジャンル別集計!$7:$7,0)))</f>
        <v/>
      </c>
      <c r="P51" s="97" t="e">
        <f t="shared" si="57"/>
        <v>#DIV/0!</v>
      </c>
      <c r="Q51" s="97">
        <f t="shared" si="58"/>
        <v>0</v>
      </c>
    </row>
    <row r="52" spans="2:17">
      <c r="B52" s="52"/>
      <c r="C52" s="55" t="s">
        <v>161</v>
      </c>
      <c r="D52" s="39" t="str">
        <f>IF(D$4=0,"",INDEX(ジャンル別集計!$7:$26,MATCH(実績集計!$C52,ジャンル別集計!$B$7:$B$27,0),MATCH(実績集計!D$3,ジャンル別集計!$7:$7,0)))</f>
        <v/>
      </c>
      <c r="E52" s="39" t="str">
        <f>IF(E$4=0,"",INDEX(ジャンル別集計!$7:$26,MATCH(実績集計!$C52,ジャンル別集計!$B$7:$B$27,0),MATCH(実績集計!E$3,ジャンル別集計!$7:$7,0)))</f>
        <v/>
      </c>
      <c r="F52" s="39" t="str">
        <f>IF(F$4=0,"",INDEX(ジャンル別集計!$7:$26,MATCH(実績集計!$C52,ジャンル別集計!$B$7:$B$27,0),MATCH(実績集計!F$3,ジャンル別集計!$7:$7,0)))</f>
        <v/>
      </c>
      <c r="G52" s="82" t="str">
        <f>IF(G$4=0,"",INDEX(ジャンル別集計!$7:$26,MATCH(実績集計!$C52,ジャンル別集計!$B$7:$B$27,0),MATCH(実績集計!G$3,ジャンル別集計!$7:$7,0)))</f>
        <v/>
      </c>
      <c r="H52" s="39" t="str">
        <f>IF(H$4=0,"",INDEX(ジャンル別集計!$7:$26,MATCH(実績集計!$C52,ジャンル別集計!$B$7:$B$27,0),MATCH(実績集計!H$3,ジャンル別集計!$7:$7,0)))</f>
        <v/>
      </c>
      <c r="I52" s="39" t="str">
        <f>IF(I$4=0,"",INDEX(ジャンル別集計!$7:$26,MATCH(実績集計!$C52,ジャンル別集計!$B$7:$B$27,0),MATCH(実績集計!I$3,ジャンル別集計!$7:$7,0)))</f>
        <v/>
      </c>
      <c r="J52" s="39" t="str">
        <f>IF(J$4=0,"",INDEX(ジャンル別集計!$7:$26,MATCH(実績集計!$C52,ジャンル別集計!$B$7:$B$27,0),MATCH(実績集計!J$3,ジャンル別集計!$7:$7,0)))</f>
        <v/>
      </c>
      <c r="K52" s="39" t="str">
        <f>IF(K$4=0,"",INDEX(ジャンル別集計!$7:$26,MATCH(実績集計!$C52,ジャンル別集計!$B$7:$B$27,0),MATCH(実績集計!K$3,ジャンル別集計!$7:$7,0)))</f>
        <v/>
      </c>
      <c r="L52" s="39" t="str">
        <f>IF(L$4=0,"",INDEX(ジャンル別集計!$7:$26,MATCH(実績集計!$C52,ジャンル別集計!$B$7:$B$27,0),MATCH(実績集計!L$3,ジャンル別集計!$7:$7,0)))</f>
        <v/>
      </c>
      <c r="M52" s="39" t="str">
        <f>IF(M$4=0,"",INDEX(ジャンル別集計!$7:$26,MATCH(実績集計!$C52,ジャンル別集計!$B$7:$B$27,0),MATCH(実績集計!M$3,ジャンル別集計!$7:$7,0)))</f>
        <v/>
      </c>
      <c r="N52" s="39" t="str">
        <f>IF(N$4=0,"",INDEX(ジャンル別集計!$7:$26,MATCH(実績集計!$C52,ジャンル別集計!$B$7:$B$27,0),MATCH(実績集計!N$3,ジャンル別集計!$7:$7,0)))</f>
        <v/>
      </c>
      <c r="O52" s="39" t="str">
        <f>IF(O$4=0,"",INDEX(ジャンル別集計!$7:$26,MATCH(実績集計!$C52,ジャンル別集計!$B$7:$B$27,0),MATCH(実績集計!O$3,ジャンル別集計!$7:$7,0)))</f>
        <v/>
      </c>
      <c r="P52" s="97" t="e">
        <f t="shared" si="57"/>
        <v>#DIV/0!</v>
      </c>
      <c r="Q52" s="97">
        <f t="shared" si="58"/>
        <v>0</v>
      </c>
    </row>
    <row r="53" spans="2:17">
      <c r="B53" s="52"/>
      <c r="C53" s="55" t="s">
        <v>162</v>
      </c>
      <c r="D53" s="39" t="str">
        <f>IF(D$4=0,"",INDEX(ジャンル別集計!$7:$26,MATCH(実績集計!$C53,ジャンル別集計!$B$7:$B$27,0),MATCH(実績集計!D$3,ジャンル別集計!$7:$7,0)))</f>
        <v/>
      </c>
      <c r="E53" s="39" t="str">
        <f>IF(E$4=0,"",INDEX(ジャンル別集計!$7:$26,MATCH(実績集計!$C53,ジャンル別集計!$B$7:$B$27,0),MATCH(実績集計!E$3,ジャンル別集計!$7:$7,0)))</f>
        <v/>
      </c>
      <c r="F53" s="39" t="str">
        <f>IF(F$4=0,"",INDEX(ジャンル別集計!$7:$26,MATCH(実績集計!$C53,ジャンル別集計!$B$7:$B$27,0),MATCH(実績集計!F$3,ジャンル別集計!$7:$7,0)))</f>
        <v/>
      </c>
      <c r="G53" s="82" t="str">
        <f>IF(G$4=0,"",INDEX(ジャンル別集計!$7:$26,MATCH(実績集計!$C53,ジャンル別集計!$B$7:$B$27,0),MATCH(実績集計!G$3,ジャンル別集計!$7:$7,0)))</f>
        <v/>
      </c>
      <c r="H53" s="39" t="str">
        <f>IF(H$4=0,"",INDEX(ジャンル別集計!$7:$26,MATCH(実績集計!$C53,ジャンル別集計!$B$7:$B$27,0),MATCH(実績集計!H$3,ジャンル別集計!$7:$7,0)))</f>
        <v/>
      </c>
      <c r="I53" s="39" t="str">
        <f>IF(I$4=0,"",INDEX(ジャンル別集計!$7:$26,MATCH(実績集計!$C53,ジャンル別集計!$B$7:$B$27,0),MATCH(実績集計!I$3,ジャンル別集計!$7:$7,0)))</f>
        <v/>
      </c>
      <c r="J53" s="39" t="str">
        <f>IF(J$4=0,"",INDEX(ジャンル別集計!$7:$26,MATCH(実績集計!$C53,ジャンル別集計!$B$7:$B$27,0),MATCH(実績集計!J$3,ジャンル別集計!$7:$7,0)))</f>
        <v/>
      </c>
      <c r="K53" s="39" t="str">
        <f>IF(K$4=0,"",INDEX(ジャンル別集計!$7:$26,MATCH(実績集計!$C53,ジャンル別集計!$B$7:$B$27,0),MATCH(実績集計!K$3,ジャンル別集計!$7:$7,0)))</f>
        <v/>
      </c>
      <c r="L53" s="39" t="str">
        <f>IF(L$4=0,"",INDEX(ジャンル別集計!$7:$26,MATCH(実績集計!$C53,ジャンル別集計!$B$7:$B$27,0),MATCH(実績集計!L$3,ジャンル別集計!$7:$7,0)))</f>
        <v/>
      </c>
      <c r="M53" s="39" t="str">
        <f>IF(M$4=0,"",INDEX(ジャンル別集計!$7:$26,MATCH(実績集計!$C53,ジャンル別集計!$B$7:$B$27,0),MATCH(実績集計!M$3,ジャンル別集計!$7:$7,0)))</f>
        <v/>
      </c>
      <c r="N53" s="39" t="str">
        <f>IF(N$4=0,"",INDEX(ジャンル別集計!$7:$26,MATCH(実績集計!$C53,ジャンル別集計!$B$7:$B$27,0),MATCH(実績集計!N$3,ジャンル別集計!$7:$7,0)))</f>
        <v/>
      </c>
      <c r="O53" s="39" t="str">
        <f>IF(O$4=0,"",INDEX(ジャンル別集計!$7:$26,MATCH(実績集計!$C53,ジャンル別集計!$B$7:$B$27,0),MATCH(実績集計!O$3,ジャンル別集計!$7:$7,0)))</f>
        <v/>
      </c>
      <c r="P53" s="97" t="e">
        <f t="shared" si="57"/>
        <v>#DIV/0!</v>
      </c>
      <c r="Q53" s="97">
        <f t="shared" si="58"/>
        <v>0</v>
      </c>
    </row>
    <row r="54" spans="2:17">
      <c r="B54" s="52"/>
      <c r="C54" s="50" t="s">
        <v>24</v>
      </c>
      <c r="D54" s="39" t="str">
        <f>IF(D$4=0,"",INDEX(ジャンル別集計!$7:$26,MATCH(実績集計!$C54,ジャンル別集計!$B$7:$B$27,0),MATCH(実績集計!D$3,ジャンル別集計!$7:$7,0)))</f>
        <v/>
      </c>
      <c r="E54" s="39" t="str">
        <f>IF(E$4=0,"",INDEX(ジャンル別集計!$7:$26,MATCH(実績集計!$C54,ジャンル別集計!$B$7:$B$27,0),MATCH(実績集計!E$3,ジャンル別集計!$7:$7,0)))</f>
        <v/>
      </c>
      <c r="F54" s="39" t="str">
        <f>IF(F$4=0,"",INDEX(ジャンル別集計!$7:$26,MATCH(実績集計!$C54,ジャンル別集計!$B$7:$B$27,0),MATCH(実績集計!F$3,ジャンル別集計!$7:$7,0)))</f>
        <v/>
      </c>
      <c r="G54" s="82" t="str">
        <f>IF(G$4=0,"",INDEX(ジャンル別集計!$7:$26,MATCH(実績集計!$C54,ジャンル別集計!$B$7:$B$27,0),MATCH(実績集計!G$3,ジャンル別集計!$7:$7,0)))</f>
        <v/>
      </c>
      <c r="H54" s="39" t="str">
        <f>IF(H$4=0,"",INDEX(ジャンル別集計!$7:$26,MATCH(実績集計!$C54,ジャンル別集計!$B$7:$B$27,0),MATCH(実績集計!H$3,ジャンル別集計!$7:$7,0)))</f>
        <v/>
      </c>
      <c r="I54" s="39" t="str">
        <f>IF(I$4=0,"",INDEX(ジャンル別集計!$7:$26,MATCH(実績集計!$C54,ジャンル別集計!$B$7:$B$27,0),MATCH(実績集計!I$3,ジャンル別集計!$7:$7,0)))</f>
        <v/>
      </c>
      <c r="J54" s="39" t="str">
        <f>IF(J$4=0,"",INDEX(ジャンル別集計!$7:$26,MATCH(実績集計!$C54,ジャンル別集計!$B$7:$B$27,0),MATCH(実績集計!J$3,ジャンル別集計!$7:$7,0)))</f>
        <v/>
      </c>
      <c r="K54" s="39" t="str">
        <f>IF(K$4=0,"",INDEX(ジャンル別集計!$7:$26,MATCH(実績集計!$C54,ジャンル別集計!$B$7:$B$27,0),MATCH(実績集計!K$3,ジャンル別集計!$7:$7,0)))</f>
        <v/>
      </c>
      <c r="L54" s="39" t="str">
        <f>IF(L$4=0,"",INDEX(ジャンル別集計!$7:$26,MATCH(実績集計!$C54,ジャンル別集計!$B$7:$B$27,0),MATCH(実績集計!L$3,ジャンル別集計!$7:$7,0)))</f>
        <v/>
      </c>
      <c r="M54" s="39" t="str">
        <f>IF(M$4=0,"",INDEX(ジャンル別集計!$7:$26,MATCH(実績集計!$C54,ジャンル別集計!$B$7:$B$27,0),MATCH(実績集計!M$3,ジャンル別集計!$7:$7,0)))</f>
        <v/>
      </c>
      <c r="N54" s="39" t="str">
        <f>IF(N$4=0,"",INDEX(ジャンル別集計!$7:$26,MATCH(実績集計!$C54,ジャンル別集計!$B$7:$B$27,0),MATCH(実績集計!N$3,ジャンル別集計!$7:$7,0)))</f>
        <v/>
      </c>
      <c r="O54" s="39" t="str">
        <f>IF(O$4=0,"",INDEX(ジャンル別集計!$7:$26,MATCH(実績集計!$C54,ジャンル別集計!$B$7:$B$27,0),MATCH(実績集計!O$3,ジャンル別集計!$7:$7,0)))</f>
        <v/>
      </c>
      <c r="P54" s="97" t="e">
        <f t="shared" si="57"/>
        <v>#DIV/0!</v>
      </c>
      <c r="Q54" s="97">
        <f t="shared" si="58"/>
        <v>0</v>
      </c>
    </row>
    <row r="55" spans="2:17">
      <c r="B55" s="52"/>
      <c r="C55" s="50" t="s">
        <v>30</v>
      </c>
      <c r="D55" s="39" t="str">
        <f>IF(D$4=0,"",INDEX(ジャンル別集計!$7:$26,MATCH(実績集計!$C55,ジャンル別集計!$B$7:$B$27,0),MATCH(実績集計!D$3,ジャンル別集計!$7:$7,0)))</f>
        <v/>
      </c>
      <c r="E55" s="39" t="str">
        <f>IF(E$4=0,"",INDEX(ジャンル別集計!$7:$26,MATCH(実績集計!$C55,ジャンル別集計!$B$7:$B$27,0),MATCH(実績集計!E$3,ジャンル別集計!$7:$7,0)))</f>
        <v/>
      </c>
      <c r="F55" s="39" t="str">
        <f>IF(F$4=0,"",INDEX(ジャンル別集計!$7:$26,MATCH(実績集計!$C55,ジャンル別集計!$B$7:$B$27,0),MATCH(実績集計!F$3,ジャンル別集計!$7:$7,0)))</f>
        <v/>
      </c>
      <c r="G55" s="82" t="str">
        <f>IF(G$4=0,"",INDEX(ジャンル別集計!$7:$26,MATCH(実績集計!$C55,ジャンル別集計!$B$7:$B$27,0),MATCH(実績集計!G$3,ジャンル別集計!$7:$7,0)))</f>
        <v/>
      </c>
      <c r="H55" s="39" t="str">
        <f>IF(H$4=0,"",INDEX(ジャンル別集計!$7:$26,MATCH(実績集計!$C55,ジャンル別集計!$B$7:$B$27,0),MATCH(実績集計!H$3,ジャンル別集計!$7:$7,0)))</f>
        <v/>
      </c>
      <c r="I55" s="39" t="str">
        <f>IF(I$4=0,"",INDEX(ジャンル別集計!$7:$26,MATCH(実績集計!$C55,ジャンル別集計!$B$7:$B$27,0),MATCH(実績集計!I$3,ジャンル別集計!$7:$7,0)))</f>
        <v/>
      </c>
      <c r="J55" s="39" t="str">
        <f>IF(J$4=0,"",INDEX(ジャンル別集計!$7:$26,MATCH(実績集計!$C55,ジャンル別集計!$B$7:$B$27,0),MATCH(実績集計!J$3,ジャンル別集計!$7:$7,0)))</f>
        <v/>
      </c>
      <c r="K55" s="39" t="str">
        <f>IF(K$4=0,"",INDEX(ジャンル別集計!$7:$26,MATCH(実績集計!$C55,ジャンル別集計!$B$7:$B$27,0),MATCH(実績集計!K$3,ジャンル別集計!$7:$7,0)))</f>
        <v/>
      </c>
      <c r="L55" s="39" t="str">
        <f>IF(L$4=0,"",INDEX(ジャンル別集計!$7:$26,MATCH(実績集計!$C55,ジャンル別集計!$B$7:$B$27,0),MATCH(実績集計!L$3,ジャンル別集計!$7:$7,0)))</f>
        <v/>
      </c>
      <c r="M55" s="39" t="str">
        <f>IF(M$4=0,"",INDEX(ジャンル別集計!$7:$26,MATCH(実績集計!$C55,ジャンル別集計!$B$7:$B$27,0),MATCH(実績集計!M$3,ジャンル別集計!$7:$7,0)))</f>
        <v/>
      </c>
      <c r="N55" s="39" t="str">
        <f>IF(N$4=0,"",INDEX(ジャンル別集計!$7:$26,MATCH(実績集計!$C55,ジャンル別集計!$B$7:$B$27,0),MATCH(実績集計!N$3,ジャンル別集計!$7:$7,0)))</f>
        <v/>
      </c>
      <c r="O55" s="39" t="str">
        <f>IF(O$4=0,"",INDEX(ジャンル別集計!$7:$26,MATCH(実績集計!$C55,ジャンル別集計!$B$7:$B$27,0),MATCH(実績集計!O$3,ジャンル別集計!$7:$7,0)))</f>
        <v/>
      </c>
      <c r="P55" s="97" t="e">
        <f t="shared" si="57"/>
        <v>#DIV/0!</v>
      </c>
      <c r="Q55" s="97">
        <f t="shared" si="58"/>
        <v>0</v>
      </c>
    </row>
    <row r="56" spans="2:17">
      <c r="B56" s="52"/>
      <c r="C56" s="50" t="s">
        <v>29</v>
      </c>
      <c r="D56" s="39" t="str">
        <f>IF(D$4=0,"",INDEX(ジャンル別集計!$7:$26,MATCH(実績集計!$C56,ジャンル別集計!$B$7:$B$27,0),MATCH(実績集計!D$3,ジャンル別集計!$7:$7,0)))</f>
        <v/>
      </c>
      <c r="E56" s="39" t="str">
        <f>IF(E$4=0,"",INDEX(ジャンル別集計!$7:$26,MATCH(実績集計!$C56,ジャンル別集計!$B$7:$B$27,0),MATCH(実績集計!E$3,ジャンル別集計!$7:$7,0)))</f>
        <v/>
      </c>
      <c r="F56" s="39" t="str">
        <f>IF(F$4=0,"",INDEX(ジャンル別集計!$7:$26,MATCH(実績集計!$C56,ジャンル別集計!$B$7:$B$27,0),MATCH(実績集計!F$3,ジャンル別集計!$7:$7,0)))</f>
        <v/>
      </c>
      <c r="G56" s="82" t="str">
        <f>IF(G$4=0,"",INDEX(ジャンル別集計!$7:$26,MATCH(実績集計!$C56,ジャンル別集計!$B$7:$B$27,0),MATCH(実績集計!G$3,ジャンル別集計!$7:$7,0)))</f>
        <v/>
      </c>
      <c r="H56" s="39" t="str">
        <f>IF(H$4=0,"",INDEX(ジャンル別集計!$7:$26,MATCH(実績集計!$C56,ジャンル別集計!$B$7:$B$27,0),MATCH(実績集計!H$3,ジャンル別集計!$7:$7,0)))</f>
        <v/>
      </c>
      <c r="I56" s="39" t="str">
        <f>IF(I$4=0,"",INDEX(ジャンル別集計!$7:$26,MATCH(実績集計!$C56,ジャンル別集計!$B$7:$B$27,0),MATCH(実績集計!I$3,ジャンル別集計!$7:$7,0)))</f>
        <v/>
      </c>
      <c r="J56" s="39" t="str">
        <f>IF(J$4=0,"",INDEX(ジャンル別集計!$7:$26,MATCH(実績集計!$C56,ジャンル別集計!$B$7:$B$27,0),MATCH(実績集計!J$3,ジャンル別集計!$7:$7,0)))</f>
        <v/>
      </c>
      <c r="K56" s="39" t="str">
        <f>IF(K$4=0,"",INDEX(ジャンル別集計!$7:$26,MATCH(実績集計!$C56,ジャンル別集計!$B$7:$B$27,0),MATCH(実績集計!K$3,ジャンル別集計!$7:$7,0)))</f>
        <v/>
      </c>
      <c r="L56" s="39" t="str">
        <f>IF(L$4=0,"",INDEX(ジャンル別集計!$7:$26,MATCH(実績集計!$C56,ジャンル別集計!$B$7:$B$27,0),MATCH(実績集計!L$3,ジャンル別集計!$7:$7,0)))</f>
        <v/>
      </c>
      <c r="M56" s="39" t="str">
        <f>IF(M$4=0,"",INDEX(ジャンル別集計!$7:$26,MATCH(実績集計!$C56,ジャンル別集計!$B$7:$B$27,0),MATCH(実績集計!M$3,ジャンル別集計!$7:$7,0)))</f>
        <v/>
      </c>
      <c r="N56" s="39" t="str">
        <f>IF(N$4=0,"",INDEX(ジャンル別集計!$7:$26,MATCH(実績集計!$C56,ジャンル別集計!$B$7:$B$27,0),MATCH(実績集計!N$3,ジャンル別集計!$7:$7,0)))</f>
        <v/>
      </c>
      <c r="O56" s="39" t="str">
        <f>IF(O$4=0,"",INDEX(ジャンル別集計!$7:$26,MATCH(実績集計!$C56,ジャンル別集計!$B$7:$B$27,0),MATCH(実績集計!O$3,ジャンル別集計!$7:$7,0)))</f>
        <v/>
      </c>
      <c r="P56" s="97" t="e">
        <f t="shared" si="57"/>
        <v>#DIV/0!</v>
      </c>
      <c r="Q56" s="97">
        <f t="shared" si="58"/>
        <v>0</v>
      </c>
    </row>
    <row r="57" spans="2:17">
      <c r="B57" s="52"/>
      <c r="C57" s="50" t="s">
        <v>163</v>
      </c>
      <c r="D57" s="39" t="str">
        <f>IF(D$4=0,"",INDEX(ジャンル別集計!$7:$26,MATCH(実績集計!$C57,ジャンル別集計!$B$7:$B$27,0),MATCH(実績集計!D$3,ジャンル別集計!$7:$7,0)))</f>
        <v/>
      </c>
      <c r="E57" s="39" t="str">
        <f>IF(E$4=0,"",INDEX(ジャンル別集計!$7:$26,MATCH(実績集計!$C57,ジャンル別集計!$B$7:$B$27,0),MATCH(実績集計!E$3,ジャンル別集計!$7:$7,0)))</f>
        <v/>
      </c>
      <c r="F57" s="39" t="str">
        <f>IF(F$4=0,"",INDEX(ジャンル別集計!$7:$26,MATCH(実績集計!$C57,ジャンル別集計!$B$7:$B$27,0),MATCH(実績集計!F$3,ジャンル別集計!$7:$7,0)))</f>
        <v/>
      </c>
      <c r="G57" s="82" t="str">
        <f>IF(G$4=0,"",INDEX(ジャンル別集計!$7:$26,MATCH(実績集計!$C57,ジャンル別集計!$B$7:$B$27,0),MATCH(実績集計!G$3,ジャンル別集計!$7:$7,0)))</f>
        <v/>
      </c>
      <c r="H57" s="39" t="str">
        <f>IF(H$4=0,"",INDEX(ジャンル別集計!$7:$26,MATCH(実績集計!$C57,ジャンル別集計!$B$7:$B$27,0),MATCH(実績集計!H$3,ジャンル別集計!$7:$7,0)))</f>
        <v/>
      </c>
      <c r="I57" s="39" t="str">
        <f>IF(I$4=0,"",INDEX(ジャンル別集計!$7:$26,MATCH(実績集計!$C57,ジャンル別集計!$B$7:$B$27,0),MATCH(実績集計!I$3,ジャンル別集計!$7:$7,0)))</f>
        <v/>
      </c>
      <c r="J57" s="39" t="str">
        <f>IF(J$4=0,"",INDEX(ジャンル別集計!$7:$26,MATCH(実績集計!$C57,ジャンル別集計!$B$7:$B$27,0),MATCH(実績集計!J$3,ジャンル別集計!$7:$7,0)))</f>
        <v/>
      </c>
      <c r="K57" s="39" t="str">
        <f>IF(K$4=0,"",INDEX(ジャンル別集計!$7:$26,MATCH(実績集計!$C57,ジャンル別集計!$B$7:$B$27,0),MATCH(実績集計!K$3,ジャンル別集計!$7:$7,0)))</f>
        <v/>
      </c>
      <c r="L57" s="39" t="str">
        <f>IF(L$4=0,"",INDEX(ジャンル別集計!$7:$26,MATCH(実績集計!$C57,ジャンル別集計!$B$7:$B$27,0),MATCH(実績集計!L$3,ジャンル別集計!$7:$7,0)))</f>
        <v/>
      </c>
      <c r="M57" s="39" t="str">
        <f>IF(M$4=0,"",INDEX(ジャンル別集計!$7:$26,MATCH(実績集計!$C57,ジャンル別集計!$B$7:$B$27,0),MATCH(実績集計!M$3,ジャンル別集計!$7:$7,0)))</f>
        <v/>
      </c>
      <c r="N57" s="39" t="str">
        <f>IF(N$4=0,"",INDEX(ジャンル別集計!$7:$26,MATCH(実績集計!$C57,ジャンル別集計!$B$7:$B$27,0),MATCH(実績集計!N$3,ジャンル別集計!$7:$7,0)))</f>
        <v/>
      </c>
      <c r="O57" s="39" t="str">
        <f>IF(O$4=0,"",INDEX(ジャンル別集計!$7:$26,MATCH(実績集計!$C57,ジャンル別集計!$B$7:$B$27,0),MATCH(実績集計!O$3,ジャンル別集計!$7:$7,0)))</f>
        <v/>
      </c>
      <c r="P57" s="97" t="e">
        <f t="shared" si="57"/>
        <v>#DIV/0!</v>
      </c>
      <c r="Q57" s="97">
        <f t="shared" si="58"/>
        <v>0</v>
      </c>
    </row>
    <row r="58" spans="2:17">
      <c r="B58" s="112"/>
      <c r="C58" s="113" t="s">
        <v>164</v>
      </c>
      <c r="D58" s="114" t="str">
        <f>IF(D$4=0,"",INDEX(ジャンル別集計!$7:$26,MATCH(実績集計!$C58,ジャンル別集計!$B$7:$B$27,0),MATCH(実績集計!D$3,ジャンル別集計!$7:$7,0)))</f>
        <v/>
      </c>
      <c r="E58" s="114" t="str">
        <f>IF(E$4=0,"",INDEX(ジャンル別集計!$7:$26,MATCH(実績集計!$C58,ジャンル別集計!$B$7:$B$27,0),MATCH(実績集計!E$3,ジャンル別集計!$7:$7,0)))</f>
        <v/>
      </c>
      <c r="F58" s="114" t="str">
        <f>IF(F$4=0,"",INDEX(ジャンル別集計!$7:$26,MATCH(実績集計!$C58,ジャンル別集計!$B$7:$B$27,0),MATCH(実績集計!F$3,ジャンル別集計!$7:$7,0)))</f>
        <v/>
      </c>
      <c r="G58" s="115" t="str">
        <f>IF(G$4=0,"",INDEX(ジャンル別集計!$7:$26,MATCH(実績集計!$C58,ジャンル別集計!$B$7:$B$27,0),MATCH(実績集計!G$3,ジャンル別集計!$7:$7,0)))</f>
        <v/>
      </c>
      <c r="H58" s="114" t="str">
        <f>IF(H$4=0,"",INDEX(ジャンル別集計!$7:$26,MATCH(実績集計!$C58,ジャンル別集計!$B$7:$B$27,0),MATCH(実績集計!H$3,ジャンル別集計!$7:$7,0)))</f>
        <v/>
      </c>
      <c r="I58" s="114" t="str">
        <f>IF(I$4=0,"",INDEX(ジャンル別集計!$7:$26,MATCH(実績集計!$C58,ジャンル別集計!$B$7:$B$27,0),MATCH(実績集計!I$3,ジャンル別集計!$7:$7,0)))</f>
        <v/>
      </c>
      <c r="J58" s="114" t="str">
        <f>IF(J$4=0,"",INDEX(ジャンル別集計!$7:$26,MATCH(実績集計!$C58,ジャンル別集計!$B$7:$B$27,0),MATCH(実績集計!J$3,ジャンル別集計!$7:$7,0)))</f>
        <v/>
      </c>
      <c r="K58" s="114" t="str">
        <f>IF(K$4=0,"",INDEX(ジャンル別集計!$7:$26,MATCH(実績集計!$C58,ジャンル別集計!$B$7:$B$27,0),MATCH(実績集計!K$3,ジャンル別集計!$7:$7,0)))</f>
        <v/>
      </c>
      <c r="L58" s="114" t="str">
        <f>IF(L$4=0,"",INDEX(ジャンル別集計!$7:$26,MATCH(実績集計!$C58,ジャンル別集計!$B$7:$B$27,0),MATCH(実績集計!L$3,ジャンル別集計!$7:$7,0)))</f>
        <v/>
      </c>
      <c r="M58" s="114" t="str">
        <f>IF(M$4=0,"",INDEX(ジャンル別集計!$7:$26,MATCH(実績集計!$C58,ジャンル別集計!$B$7:$B$27,0),MATCH(実績集計!M$3,ジャンル別集計!$7:$7,0)))</f>
        <v/>
      </c>
      <c r="N58" s="114" t="str">
        <f>IF(N$4=0,"",INDEX(ジャンル別集計!$7:$26,MATCH(実績集計!$C58,ジャンル別集計!$B$7:$B$27,0),MATCH(実績集計!N$3,ジャンル別集計!$7:$7,0)))</f>
        <v/>
      </c>
      <c r="O58" s="114" t="str">
        <f>IF(O$4=0,"",INDEX(ジャンル別集計!$7:$26,MATCH(実績集計!$C58,ジャンル別集計!$B$7:$B$27,0),MATCH(実績集計!O$3,ジャンル別集計!$7:$7,0)))</f>
        <v/>
      </c>
      <c r="P58" s="97" t="e">
        <f t="shared" si="57"/>
        <v>#DIV/0!</v>
      </c>
      <c r="Q58" s="97">
        <f t="shared" si="58"/>
        <v>0</v>
      </c>
    </row>
    <row r="59" spans="2:17">
      <c r="B59" s="112"/>
      <c r="C59" s="113" t="s">
        <v>165</v>
      </c>
      <c r="D59" s="114" t="str">
        <f>IF(D$4=0,"",INDEX(ジャンル別集計!$7:$26,MATCH(実績集計!$C59,ジャンル別集計!$B$7:$B$27,0),MATCH(実績集計!D$3,ジャンル別集計!$7:$7,0)))</f>
        <v/>
      </c>
      <c r="E59" s="114" t="str">
        <f>IF(E$4=0,"",INDEX(ジャンル別集計!$7:$26,MATCH(実績集計!$C59,ジャンル別集計!$B$7:$B$27,0),MATCH(実績集計!E$3,ジャンル別集計!$7:$7,0)))</f>
        <v/>
      </c>
      <c r="F59" s="114" t="str">
        <f>IF(F$4=0,"",INDEX(ジャンル別集計!$7:$26,MATCH(実績集計!$C59,ジャンル別集計!$B$7:$B$27,0),MATCH(実績集計!F$3,ジャンル別集計!$7:$7,0)))</f>
        <v/>
      </c>
      <c r="G59" s="115" t="str">
        <f>IF(G$4=0,"",INDEX(ジャンル別集計!$7:$26,MATCH(実績集計!$C59,ジャンル別集計!$B$7:$B$27,0),MATCH(実績集計!G$3,ジャンル別集計!$7:$7,0)))</f>
        <v/>
      </c>
      <c r="H59" s="114" t="str">
        <f>IF(H$4=0,"",INDEX(ジャンル別集計!$7:$26,MATCH(実績集計!$C59,ジャンル別集計!$B$7:$B$27,0),MATCH(実績集計!H$3,ジャンル別集計!$7:$7,0)))</f>
        <v/>
      </c>
      <c r="I59" s="114" t="str">
        <f>IF(I$4=0,"",INDEX(ジャンル別集計!$7:$26,MATCH(実績集計!$C59,ジャンル別集計!$B$7:$B$27,0),MATCH(実績集計!I$3,ジャンル別集計!$7:$7,0)))</f>
        <v/>
      </c>
      <c r="J59" s="114" t="str">
        <f>IF(J$4=0,"",INDEX(ジャンル別集計!$7:$26,MATCH(実績集計!$C59,ジャンル別集計!$B$7:$B$27,0),MATCH(実績集計!J$3,ジャンル別集計!$7:$7,0)))</f>
        <v/>
      </c>
      <c r="K59" s="114" t="str">
        <f>IF(K$4=0,"",INDEX(ジャンル別集計!$7:$26,MATCH(実績集計!$C59,ジャンル別集計!$B$7:$B$27,0),MATCH(実績集計!K$3,ジャンル別集計!$7:$7,0)))</f>
        <v/>
      </c>
      <c r="L59" s="114" t="str">
        <f>IF(L$4=0,"",INDEX(ジャンル別集計!$7:$26,MATCH(実績集計!$C59,ジャンル別集計!$B$7:$B$27,0),MATCH(実績集計!L$3,ジャンル別集計!$7:$7,0)))</f>
        <v/>
      </c>
      <c r="M59" s="114" t="str">
        <f>IF(M$4=0,"",INDEX(ジャンル別集計!$7:$26,MATCH(実績集計!$C59,ジャンル別集計!$B$7:$B$27,0),MATCH(実績集計!M$3,ジャンル別集計!$7:$7,0)))</f>
        <v/>
      </c>
      <c r="N59" s="114" t="str">
        <f>IF(N$4=0,"",INDEX(ジャンル別集計!$7:$26,MATCH(実績集計!$C59,ジャンル別集計!$B$7:$B$27,0),MATCH(実績集計!N$3,ジャンル別集計!$7:$7,0)))</f>
        <v/>
      </c>
      <c r="O59" s="114" t="str">
        <f>IF(O$4=0,"",INDEX(ジャンル別集計!$7:$26,MATCH(実績集計!$C59,ジャンル別集計!$B$7:$B$27,0),MATCH(実績集計!O$3,ジャンル別集計!$7:$7,0)))</f>
        <v/>
      </c>
      <c r="P59" s="97" t="e">
        <f t="shared" si="57"/>
        <v>#DIV/0!</v>
      </c>
      <c r="Q59" s="97">
        <f t="shared" si="58"/>
        <v>0</v>
      </c>
    </row>
    <row r="60" spans="2:17">
      <c r="B60" s="112"/>
      <c r="C60" s="113" t="s">
        <v>166</v>
      </c>
      <c r="D60" s="114" t="str">
        <f>IF(D$4=0,"",INDEX(ジャンル別集計!$7:$26,MATCH(実績集計!$C60,ジャンル別集計!$B$7:$B$27,0),MATCH(実績集計!D$3,ジャンル別集計!$7:$7,0)))</f>
        <v/>
      </c>
      <c r="E60" s="114" t="str">
        <f>IF(E$4=0,"",INDEX(ジャンル別集計!$7:$26,MATCH(実績集計!$C60,ジャンル別集計!$B$7:$B$27,0),MATCH(実績集計!E$3,ジャンル別集計!$7:$7,0)))</f>
        <v/>
      </c>
      <c r="F60" s="114" t="str">
        <f>IF(F$4=0,"",INDEX(ジャンル別集計!$7:$26,MATCH(実績集計!$C60,ジャンル別集計!$B$7:$B$27,0),MATCH(実績集計!F$3,ジャンル別集計!$7:$7,0)))</f>
        <v/>
      </c>
      <c r="G60" s="115" t="str">
        <f>IF(G$4=0,"",INDEX(ジャンル別集計!$7:$26,MATCH(実績集計!$C60,ジャンル別集計!$B$7:$B$27,0),MATCH(実績集計!G$3,ジャンル別集計!$7:$7,0)))</f>
        <v/>
      </c>
      <c r="H60" s="114" t="str">
        <f>IF(H$4=0,"",INDEX(ジャンル別集計!$7:$26,MATCH(実績集計!$C60,ジャンル別集計!$B$7:$B$27,0),MATCH(実績集計!H$3,ジャンル別集計!$7:$7,0)))</f>
        <v/>
      </c>
      <c r="I60" s="114" t="str">
        <f>IF(I$4=0,"",INDEX(ジャンル別集計!$7:$26,MATCH(実績集計!$C60,ジャンル別集計!$B$7:$B$27,0),MATCH(実績集計!I$3,ジャンル別集計!$7:$7,0)))</f>
        <v/>
      </c>
      <c r="J60" s="114" t="str">
        <f>IF(J$4=0,"",INDEX(ジャンル別集計!$7:$26,MATCH(実績集計!$C60,ジャンル別集計!$B$7:$B$27,0),MATCH(実績集計!J$3,ジャンル別集計!$7:$7,0)))</f>
        <v/>
      </c>
      <c r="K60" s="114" t="str">
        <f>IF(K$4=0,"",INDEX(ジャンル別集計!$7:$26,MATCH(実績集計!$C60,ジャンル別集計!$B$7:$B$27,0),MATCH(実績集計!K$3,ジャンル別集計!$7:$7,0)))</f>
        <v/>
      </c>
      <c r="L60" s="114" t="str">
        <f>IF(L$4=0,"",INDEX(ジャンル別集計!$7:$26,MATCH(実績集計!$C60,ジャンル別集計!$B$7:$B$27,0),MATCH(実績集計!L$3,ジャンル別集計!$7:$7,0)))</f>
        <v/>
      </c>
      <c r="M60" s="114" t="str">
        <f>IF(M$4=0,"",INDEX(ジャンル別集計!$7:$26,MATCH(実績集計!$C60,ジャンル別集計!$B$7:$B$27,0),MATCH(実績集計!M$3,ジャンル別集計!$7:$7,0)))</f>
        <v/>
      </c>
      <c r="N60" s="114" t="str">
        <f>IF(N$4=0,"",INDEX(ジャンル別集計!$7:$26,MATCH(実績集計!$C60,ジャンル別集計!$B$7:$B$27,0),MATCH(実績集計!N$3,ジャンル別集計!$7:$7,0)))</f>
        <v/>
      </c>
      <c r="O60" s="114" t="str">
        <f>IF(O$4=0,"",INDEX(ジャンル別集計!$7:$26,MATCH(実績集計!$C60,ジャンル別集計!$B$7:$B$27,0),MATCH(実績集計!O$3,ジャンル別集計!$7:$7,0)))</f>
        <v/>
      </c>
      <c r="P60" s="97" t="e">
        <f t="shared" si="57"/>
        <v>#DIV/0!</v>
      </c>
      <c r="Q60" s="97">
        <f t="shared" si="58"/>
        <v>0</v>
      </c>
    </row>
    <row r="61" spans="2:17">
      <c r="B61" s="42"/>
      <c r="C61" s="51" t="s">
        <v>167</v>
      </c>
      <c r="D61" s="44" t="str">
        <f>IF(D$4=0,"",INDEX(ジャンル別集計!$7:$26,MATCH(実績集計!$C61,ジャンル別集計!$B$7:$B$27,0),MATCH(実績集計!D$3,ジャンル別集計!$7:$7,0)))</f>
        <v/>
      </c>
      <c r="E61" s="44" t="str">
        <f>IF(E$4=0,"",INDEX(ジャンル別集計!$7:$26,MATCH(実績集計!$C61,ジャンル別集計!$B$7:$B$27,0),MATCH(実績集計!E$3,ジャンル別集計!$7:$7,0)))</f>
        <v/>
      </c>
      <c r="F61" s="44" t="str">
        <f>IF(F$4=0,"",INDEX(ジャンル別集計!$7:$26,MATCH(実績集計!$C61,ジャンル別集計!$B$7:$B$27,0),MATCH(実績集計!F$3,ジャンル別集計!$7:$7,0)))</f>
        <v/>
      </c>
      <c r="G61" s="83" t="str">
        <f>IF(G$4=0,"",INDEX(ジャンル別集計!$7:$26,MATCH(実績集計!$C61,ジャンル別集計!$B$7:$B$27,0),MATCH(実績集計!G$3,ジャンル別集計!$7:$7,0)))</f>
        <v/>
      </c>
      <c r="H61" s="44" t="str">
        <f>IF(H$4=0,"",INDEX(ジャンル別集計!$7:$26,MATCH(実績集計!$C61,ジャンル別集計!$B$7:$B$27,0),MATCH(実績集計!H$3,ジャンル別集計!$7:$7,0)))</f>
        <v/>
      </c>
      <c r="I61" s="44" t="str">
        <f>IF(I$4=0,"",INDEX(ジャンル別集計!$7:$26,MATCH(実績集計!$C61,ジャンル別集計!$B$7:$B$27,0),MATCH(実績集計!I$3,ジャンル別集計!$7:$7,0)))</f>
        <v/>
      </c>
      <c r="J61" s="44" t="str">
        <f>IF(J$4=0,"",INDEX(ジャンル別集計!$7:$26,MATCH(実績集計!$C61,ジャンル別集計!$B$7:$B$27,0),MATCH(実績集計!J$3,ジャンル別集計!$7:$7,0)))</f>
        <v/>
      </c>
      <c r="K61" s="44" t="str">
        <f>IF(K$4=0,"",INDEX(ジャンル別集計!$7:$26,MATCH(実績集計!$C61,ジャンル別集計!$B$7:$B$27,0),MATCH(実績集計!K$3,ジャンル別集計!$7:$7,0)))</f>
        <v/>
      </c>
      <c r="L61" s="44" t="str">
        <f>IF(L$4=0,"",INDEX(ジャンル別集計!$7:$26,MATCH(実績集計!$C61,ジャンル別集計!$B$7:$B$27,0),MATCH(実績集計!L$3,ジャンル別集計!$7:$7,0)))</f>
        <v/>
      </c>
      <c r="M61" s="44" t="str">
        <f>IF(M$4=0,"",INDEX(ジャンル別集計!$7:$26,MATCH(実績集計!$C61,ジャンル別集計!$B$7:$B$27,0),MATCH(実績集計!M$3,ジャンル別集計!$7:$7,0)))</f>
        <v/>
      </c>
      <c r="N61" s="44" t="str">
        <f>IF(N$4=0,"",INDEX(ジャンル別集計!$7:$26,MATCH(実績集計!$C61,ジャンル別集計!$B$7:$B$27,0),MATCH(実績集計!N$3,ジャンル別集計!$7:$7,0)))</f>
        <v/>
      </c>
      <c r="O61" s="44" t="str">
        <f>IF(O$4=0,"",INDEX(ジャンル別集計!$7:$26,MATCH(実績集計!$C61,ジャンル別集計!$B$7:$B$27,0),MATCH(実績集計!O$3,ジャンル別集計!$7:$7,0)))</f>
        <v/>
      </c>
      <c r="P61" s="97" t="e">
        <f t="shared" si="57"/>
        <v>#DIV/0!</v>
      </c>
      <c r="Q61" s="97">
        <f t="shared" si="58"/>
        <v>0</v>
      </c>
    </row>
    <row r="62" spans="2:17">
      <c r="B62" s="108"/>
      <c r="C62" s="109"/>
      <c r="D62" s="110"/>
      <c r="E62" s="110"/>
      <c r="F62" s="110"/>
      <c r="G62" s="111"/>
      <c r="H62" s="110"/>
      <c r="I62" s="110"/>
      <c r="J62" s="110"/>
      <c r="K62" s="110"/>
      <c r="L62" s="110"/>
      <c r="M62" s="110"/>
      <c r="N62" s="110"/>
      <c r="O62" s="110"/>
      <c r="P62" s="98"/>
    </row>
    <row r="63" spans="2:17">
      <c r="B63" s="41" t="s">
        <v>66</v>
      </c>
      <c r="C63" s="54" t="str">
        <f t="shared" ref="C63:C80" si="59">C44</f>
        <v>家電</v>
      </c>
      <c r="D63" s="46">
        <f>IFERROR(D101/D120,0)</f>
        <v>0</v>
      </c>
      <c r="E63" s="46">
        <f t="shared" ref="E63:O63" si="60">IFERROR(E101/E120,0)</f>
        <v>0</v>
      </c>
      <c r="F63" s="46">
        <f t="shared" si="60"/>
        <v>0</v>
      </c>
      <c r="G63" s="74">
        <f t="shared" si="60"/>
        <v>0</v>
      </c>
      <c r="H63" s="46">
        <f t="shared" si="60"/>
        <v>0</v>
      </c>
      <c r="I63" s="46">
        <f t="shared" si="60"/>
        <v>0</v>
      </c>
      <c r="J63" s="46">
        <f t="shared" si="60"/>
        <v>0</v>
      </c>
      <c r="K63" s="46">
        <f t="shared" si="60"/>
        <v>0</v>
      </c>
      <c r="L63" s="46">
        <f t="shared" si="60"/>
        <v>0</v>
      </c>
      <c r="M63" s="46">
        <f t="shared" si="60"/>
        <v>0</v>
      </c>
      <c r="N63" s="46">
        <f t="shared" si="60"/>
        <v>0</v>
      </c>
      <c r="O63" s="46">
        <f t="shared" si="60"/>
        <v>0</v>
      </c>
      <c r="P63" s="98">
        <f t="shared" si="57"/>
        <v>0</v>
      </c>
    </row>
    <row r="64" spans="2:17">
      <c r="B64" s="118" t="s">
        <v>185</v>
      </c>
      <c r="C64" s="55" t="str">
        <f t="shared" si="59"/>
        <v>家具</v>
      </c>
      <c r="D64" s="47">
        <f t="shared" ref="D64:O64" si="61">IFERROR(D102/D121,0)</f>
        <v>0</v>
      </c>
      <c r="E64" s="47">
        <f t="shared" si="61"/>
        <v>0</v>
      </c>
      <c r="F64" s="47">
        <f t="shared" si="61"/>
        <v>0</v>
      </c>
      <c r="G64" s="75">
        <f t="shared" si="61"/>
        <v>0</v>
      </c>
      <c r="H64" s="47">
        <f t="shared" si="61"/>
        <v>0</v>
      </c>
      <c r="I64" s="47">
        <f t="shared" si="61"/>
        <v>0</v>
      </c>
      <c r="J64" s="47">
        <f t="shared" si="61"/>
        <v>0</v>
      </c>
      <c r="K64" s="47">
        <f t="shared" si="61"/>
        <v>0</v>
      </c>
      <c r="L64" s="47">
        <f t="shared" si="61"/>
        <v>0</v>
      </c>
      <c r="M64" s="47">
        <f t="shared" si="61"/>
        <v>0</v>
      </c>
      <c r="N64" s="47">
        <f t="shared" si="61"/>
        <v>0</v>
      </c>
      <c r="O64" s="47">
        <f t="shared" si="61"/>
        <v>0</v>
      </c>
      <c r="P64" s="98">
        <f t="shared" si="57"/>
        <v>0</v>
      </c>
    </row>
    <row r="65" spans="2:16">
      <c r="B65" s="52"/>
      <c r="C65" s="55" t="str">
        <f t="shared" si="59"/>
        <v>雑貨</v>
      </c>
      <c r="D65" s="47">
        <f t="shared" ref="D65:O65" si="62">IFERROR(D103/D122,0)</f>
        <v>0</v>
      </c>
      <c r="E65" s="47">
        <f t="shared" si="62"/>
        <v>0</v>
      </c>
      <c r="F65" s="47">
        <f t="shared" si="62"/>
        <v>0</v>
      </c>
      <c r="G65" s="75">
        <f t="shared" si="62"/>
        <v>0</v>
      </c>
      <c r="H65" s="47">
        <f t="shared" si="62"/>
        <v>0</v>
      </c>
      <c r="I65" s="47">
        <f t="shared" si="62"/>
        <v>0</v>
      </c>
      <c r="J65" s="47">
        <f t="shared" si="62"/>
        <v>0</v>
      </c>
      <c r="K65" s="47">
        <f t="shared" si="62"/>
        <v>0</v>
      </c>
      <c r="L65" s="47">
        <f t="shared" si="62"/>
        <v>0</v>
      </c>
      <c r="M65" s="47">
        <f t="shared" si="62"/>
        <v>0</v>
      </c>
      <c r="N65" s="47">
        <f t="shared" si="62"/>
        <v>0</v>
      </c>
      <c r="O65" s="47">
        <f t="shared" si="62"/>
        <v>0</v>
      </c>
      <c r="P65" s="98">
        <f t="shared" si="57"/>
        <v>0</v>
      </c>
    </row>
    <row r="66" spans="2:16">
      <c r="B66" s="52"/>
      <c r="C66" s="55" t="str">
        <f t="shared" si="59"/>
        <v>ブランド</v>
      </c>
      <c r="D66" s="47">
        <f t="shared" ref="D66:O66" si="63">IFERROR(D104/D123,0)</f>
        <v>0</v>
      </c>
      <c r="E66" s="47">
        <f t="shared" si="63"/>
        <v>0</v>
      </c>
      <c r="F66" s="47">
        <f t="shared" si="63"/>
        <v>0</v>
      </c>
      <c r="G66" s="75">
        <f t="shared" si="63"/>
        <v>0</v>
      </c>
      <c r="H66" s="47">
        <f t="shared" si="63"/>
        <v>0</v>
      </c>
      <c r="I66" s="47">
        <f t="shared" si="63"/>
        <v>0</v>
      </c>
      <c r="J66" s="47">
        <f t="shared" si="63"/>
        <v>0</v>
      </c>
      <c r="K66" s="47">
        <f t="shared" si="63"/>
        <v>0</v>
      </c>
      <c r="L66" s="47">
        <f t="shared" si="63"/>
        <v>0</v>
      </c>
      <c r="M66" s="47">
        <f t="shared" si="63"/>
        <v>0</v>
      </c>
      <c r="N66" s="47">
        <f t="shared" si="63"/>
        <v>0</v>
      </c>
      <c r="O66" s="47">
        <f t="shared" si="63"/>
        <v>0</v>
      </c>
      <c r="P66" s="98">
        <f t="shared" si="57"/>
        <v>0</v>
      </c>
    </row>
    <row r="67" spans="2:16">
      <c r="B67" s="52"/>
      <c r="C67" s="55" t="str">
        <f t="shared" si="59"/>
        <v>貴金属</v>
      </c>
      <c r="D67" s="47">
        <f t="shared" ref="D67:O67" si="64">IFERROR(D105/D124,0)</f>
        <v>0</v>
      </c>
      <c r="E67" s="47">
        <f t="shared" si="64"/>
        <v>0</v>
      </c>
      <c r="F67" s="47">
        <f t="shared" si="64"/>
        <v>0</v>
      </c>
      <c r="G67" s="75">
        <f t="shared" si="64"/>
        <v>0</v>
      </c>
      <c r="H67" s="47">
        <f t="shared" si="64"/>
        <v>0</v>
      </c>
      <c r="I67" s="47">
        <f t="shared" si="64"/>
        <v>0</v>
      </c>
      <c r="J67" s="47">
        <f t="shared" si="64"/>
        <v>0</v>
      </c>
      <c r="K67" s="47">
        <f t="shared" si="64"/>
        <v>0</v>
      </c>
      <c r="L67" s="47">
        <f t="shared" si="64"/>
        <v>0</v>
      </c>
      <c r="M67" s="47">
        <f t="shared" si="64"/>
        <v>0</v>
      </c>
      <c r="N67" s="47">
        <f t="shared" si="64"/>
        <v>0</v>
      </c>
      <c r="O67" s="47">
        <f t="shared" si="64"/>
        <v>0</v>
      </c>
      <c r="P67" s="98">
        <f t="shared" si="57"/>
        <v>0</v>
      </c>
    </row>
    <row r="68" spans="2:16">
      <c r="B68" s="52"/>
      <c r="C68" s="55" t="str">
        <f t="shared" si="59"/>
        <v>金券（課税）</v>
      </c>
      <c r="D68" s="47">
        <f t="shared" ref="D68:O68" si="65">IFERROR(D106/D125,0)</f>
        <v>0</v>
      </c>
      <c r="E68" s="47">
        <f t="shared" si="65"/>
        <v>0</v>
      </c>
      <c r="F68" s="47">
        <f t="shared" si="65"/>
        <v>0</v>
      </c>
      <c r="G68" s="75">
        <f t="shared" si="65"/>
        <v>0</v>
      </c>
      <c r="H68" s="47">
        <f t="shared" si="65"/>
        <v>0</v>
      </c>
      <c r="I68" s="47">
        <f t="shared" si="65"/>
        <v>0</v>
      </c>
      <c r="J68" s="47">
        <f t="shared" si="65"/>
        <v>0</v>
      </c>
      <c r="K68" s="47">
        <f t="shared" si="65"/>
        <v>0</v>
      </c>
      <c r="L68" s="47">
        <f t="shared" si="65"/>
        <v>0</v>
      </c>
      <c r="M68" s="47">
        <f t="shared" si="65"/>
        <v>0</v>
      </c>
      <c r="N68" s="47">
        <f t="shared" si="65"/>
        <v>0</v>
      </c>
      <c r="O68" s="47">
        <f t="shared" si="65"/>
        <v>0</v>
      </c>
      <c r="P68" s="98">
        <f t="shared" si="57"/>
        <v>0</v>
      </c>
    </row>
    <row r="69" spans="2:16">
      <c r="B69" s="52"/>
      <c r="C69" s="55" t="str">
        <f t="shared" si="59"/>
        <v>金券（非課税）</v>
      </c>
      <c r="D69" s="47">
        <f t="shared" ref="D69:O69" si="66">IFERROR(D107/D126,0)</f>
        <v>0</v>
      </c>
      <c r="E69" s="47">
        <f t="shared" si="66"/>
        <v>0</v>
      </c>
      <c r="F69" s="47">
        <f t="shared" si="66"/>
        <v>0</v>
      </c>
      <c r="G69" s="75">
        <f t="shared" si="66"/>
        <v>0</v>
      </c>
      <c r="H69" s="47">
        <f t="shared" si="66"/>
        <v>0</v>
      </c>
      <c r="I69" s="47">
        <f t="shared" si="66"/>
        <v>0</v>
      </c>
      <c r="J69" s="47">
        <f t="shared" si="66"/>
        <v>0</v>
      </c>
      <c r="K69" s="47">
        <f t="shared" si="66"/>
        <v>0</v>
      </c>
      <c r="L69" s="47">
        <f t="shared" si="66"/>
        <v>0</v>
      </c>
      <c r="M69" s="47">
        <f t="shared" si="66"/>
        <v>0</v>
      </c>
      <c r="N69" s="47">
        <f t="shared" si="66"/>
        <v>0</v>
      </c>
      <c r="O69" s="47">
        <f t="shared" si="66"/>
        <v>0</v>
      </c>
      <c r="P69" s="98">
        <f t="shared" si="57"/>
        <v>0</v>
      </c>
    </row>
    <row r="70" spans="2:16">
      <c r="B70" s="52"/>
      <c r="C70" s="55" t="str">
        <f t="shared" si="59"/>
        <v>衣料</v>
      </c>
      <c r="D70" s="47">
        <f t="shared" ref="D70:O70" si="67">IFERROR(D108/D127,0)</f>
        <v>0</v>
      </c>
      <c r="E70" s="47">
        <f t="shared" si="67"/>
        <v>0</v>
      </c>
      <c r="F70" s="47">
        <f t="shared" si="67"/>
        <v>0</v>
      </c>
      <c r="G70" s="75">
        <f t="shared" si="67"/>
        <v>0</v>
      </c>
      <c r="H70" s="47">
        <f t="shared" si="67"/>
        <v>0</v>
      </c>
      <c r="I70" s="47">
        <f t="shared" si="67"/>
        <v>0</v>
      </c>
      <c r="J70" s="47">
        <f t="shared" si="67"/>
        <v>0</v>
      </c>
      <c r="K70" s="47">
        <f t="shared" si="67"/>
        <v>0</v>
      </c>
      <c r="L70" s="47">
        <f t="shared" si="67"/>
        <v>0</v>
      </c>
      <c r="M70" s="47">
        <f t="shared" si="67"/>
        <v>0</v>
      </c>
      <c r="N70" s="47">
        <f t="shared" si="67"/>
        <v>0</v>
      </c>
      <c r="O70" s="47">
        <f t="shared" si="67"/>
        <v>0</v>
      </c>
      <c r="P70" s="98">
        <f t="shared" si="57"/>
        <v>0</v>
      </c>
    </row>
    <row r="71" spans="2:16">
      <c r="B71" s="52"/>
      <c r="C71" s="55" t="str">
        <f t="shared" si="59"/>
        <v>服飾雑貨</v>
      </c>
      <c r="D71" s="47">
        <f t="shared" ref="D71:O71" si="68">IFERROR(D109/D128,0)</f>
        <v>0</v>
      </c>
      <c r="E71" s="47">
        <f t="shared" si="68"/>
        <v>0</v>
      </c>
      <c r="F71" s="47">
        <f t="shared" si="68"/>
        <v>0</v>
      </c>
      <c r="G71" s="75">
        <f t="shared" si="68"/>
        <v>0</v>
      </c>
      <c r="H71" s="47">
        <f t="shared" si="68"/>
        <v>0</v>
      </c>
      <c r="I71" s="47">
        <f t="shared" si="68"/>
        <v>0</v>
      </c>
      <c r="J71" s="47">
        <f t="shared" si="68"/>
        <v>0</v>
      </c>
      <c r="K71" s="47">
        <f t="shared" si="68"/>
        <v>0</v>
      </c>
      <c r="L71" s="47">
        <f t="shared" si="68"/>
        <v>0</v>
      </c>
      <c r="M71" s="47">
        <f t="shared" si="68"/>
        <v>0</v>
      </c>
      <c r="N71" s="47">
        <f t="shared" si="68"/>
        <v>0</v>
      </c>
      <c r="O71" s="47">
        <f t="shared" si="68"/>
        <v>0</v>
      </c>
      <c r="P71" s="98">
        <f t="shared" si="57"/>
        <v>0</v>
      </c>
    </row>
    <row r="72" spans="2:16">
      <c r="B72" s="52"/>
      <c r="C72" s="55" t="str">
        <f t="shared" si="59"/>
        <v>携帯電話</v>
      </c>
      <c r="D72" s="47">
        <f t="shared" ref="D72:O72" si="69">IFERROR(D110/D129,0)</f>
        <v>0</v>
      </c>
      <c r="E72" s="47">
        <f t="shared" si="69"/>
        <v>0</v>
      </c>
      <c r="F72" s="47">
        <f t="shared" si="69"/>
        <v>0</v>
      </c>
      <c r="G72" s="75">
        <f t="shared" si="69"/>
        <v>0</v>
      </c>
      <c r="H72" s="47">
        <f t="shared" si="69"/>
        <v>0</v>
      </c>
      <c r="I72" s="47">
        <f t="shared" si="69"/>
        <v>0</v>
      </c>
      <c r="J72" s="47">
        <f t="shared" si="69"/>
        <v>0</v>
      </c>
      <c r="K72" s="47">
        <f t="shared" si="69"/>
        <v>0</v>
      </c>
      <c r="L72" s="47">
        <f t="shared" si="69"/>
        <v>0</v>
      </c>
      <c r="M72" s="47">
        <f t="shared" si="69"/>
        <v>0</v>
      </c>
      <c r="N72" s="47">
        <f t="shared" si="69"/>
        <v>0</v>
      </c>
      <c r="O72" s="47">
        <f t="shared" si="69"/>
        <v>0</v>
      </c>
      <c r="P72" s="98">
        <f t="shared" si="57"/>
        <v>0</v>
      </c>
    </row>
    <row r="73" spans="2:16">
      <c r="B73" s="52"/>
      <c r="C73" s="50" t="str">
        <f t="shared" si="59"/>
        <v>工具</v>
      </c>
      <c r="D73" s="47">
        <f t="shared" ref="D73:O73" si="70">IFERROR(D111/D130,0)</f>
        <v>0</v>
      </c>
      <c r="E73" s="47">
        <f t="shared" si="70"/>
        <v>0</v>
      </c>
      <c r="F73" s="47">
        <f t="shared" si="70"/>
        <v>0</v>
      </c>
      <c r="G73" s="47">
        <f t="shared" si="70"/>
        <v>0</v>
      </c>
      <c r="H73" s="47">
        <f t="shared" si="70"/>
        <v>0</v>
      </c>
      <c r="I73" s="47">
        <f t="shared" si="70"/>
        <v>0</v>
      </c>
      <c r="J73" s="47">
        <f t="shared" si="70"/>
        <v>0</v>
      </c>
      <c r="K73" s="47">
        <f t="shared" si="70"/>
        <v>0</v>
      </c>
      <c r="L73" s="47">
        <f t="shared" si="70"/>
        <v>0</v>
      </c>
      <c r="M73" s="47">
        <f t="shared" si="70"/>
        <v>0</v>
      </c>
      <c r="N73" s="47">
        <f t="shared" si="70"/>
        <v>0</v>
      </c>
      <c r="O73" s="47">
        <f t="shared" si="70"/>
        <v>0</v>
      </c>
      <c r="P73" s="98">
        <f t="shared" si="57"/>
        <v>0</v>
      </c>
    </row>
    <row r="74" spans="2:16">
      <c r="B74" s="52"/>
      <c r="C74" s="50" t="str">
        <f t="shared" si="59"/>
        <v>楽器</v>
      </c>
      <c r="D74" s="47">
        <f t="shared" ref="D74:O74" si="71">IFERROR(D112/D131,0)</f>
        <v>0</v>
      </c>
      <c r="E74" s="47">
        <f t="shared" si="71"/>
        <v>0</v>
      </c>
      <c r="F74" s="47">
        <f t="shared" si="71"/>
        <v>0</v>
      </c>
      <c r="G74" s="47">
        <f t="shared" si="71"/>
        <v>0</v>
      </c>
      <c r="H74" s="47">
        <f t="shared" si="71"/>
        <v>0</v>
      </c>
      <c r="I74" s="47">
        <f t="shared" si="71"/>
        <v>0</v>
      </c>
      <c r="J74" s="47">
        <f t="shared" si="71"/>
        <v>0</v>
      </c>
      <c r="K74" s="47">
        <f t="shared" si="71"/>
        <v>0</v>
      </c>
      <c r="L74" s="47">
        <f t="shared" si="71"/>
        <v>0</v>
      </c>
      <c r="M74" s="47">
        <f t="shared" si="71"/>
        <v>0</v>
      </c>
      <c r="N74" s="47">
        <f t="shared" si="71"/>
        <v>0</v>
      </c>
      <c r="O74" s="47">
        <f t="shared" si="71"/>
        <v>0</v>
      </c>
      <c r="P74" s="98">
        <f t="shared" si="57"/>
        <v>0</v>
      </c>
    </row>
    <row r="75" spans="2:16">
      <c r="B75" s="52"/>
      <c r="C75" s="50" t="str">
        <f t="shared" si="59"/>
        <v>スポーツアウトドア</v>
      </c>
      <c r="D75" s="47">
        <f t="shared" ref="D75:O75" si="72">IFERROR(D113/D132,0)</f>
        <v>0</v>
      </c>
      <c r="E75" s="47">
        <f t="shared" si="72"/>
        <v>0</v>
      </c>
      <c r="F75" s="47">
        <f t="shared" si="72"/>
        <v>0</v>
      </c>
      <c r="G75" s="47">
        <f t="shared" si="72"/>
        <v>0</v>
      </c>
      <c r="H75" s="47">
        <f t="shared" si="72"/>
        <v>0</v>
      </c>
      <c r="I75" s="47">
        <f t="shared" si="72"/>
        <v>0</v>
      </c>
      <c r="J75" s="47">
        <f t="shared" si="72"/>
        <v>0</v>
      </c>
      <c r="K75" s="47">
        <f t="shared" si="72"/>
        <v>0</v>
      </c>
      <c r="L75" s="47">
        <f t="shared" si="72"/>
        <v>0</v>
      </c>
      <c r="M75" s="47">
        <f t="shared" si="72"/>
        <v>0</v>
      </c>
      <c r="N75" s="47">
        <f t="shared" si="72"/>
        <v>0</v>
      </c>
      <c r="O75" s="47">
        <f t="shared" si="72"/>
        <v>0</v>
      </c>
      <c r="P75" s="98">
        <f t="shared" si="57"/>
        <v>0</v>
      </c>
    </row>
    <row r="76" spans="2:16">
      <c r="B76" s="52"/>
      <c r="C76" s="50" t="str">
        <f t="shared" si="59"/>
        <v>ホビー・玩具</v>
      </c>
      <c r="D76" s="47">
        <f t="shared" ref="D76:O76" si="73">IFERROR(D114/D133,0)</f>
        <v>0</v>
      </c>
      <c r="E76" s="47">
        <f t="shared" si="73"/>
        <v>0</v>
      </c>
      <c r="F76" s="47">
        <f t="shared" si="73"/>
        <v>0</v>
      </c>
      <c r="G76" s="47">
        <f t="shared" si="73"/>
        <v>0</v>
      </c>
      <c r="H76" s="47">
        <f t="shared" si="73"/>
        <v>0</v>
      </c>
      <c r="I76" s="47">
        <f t="shared" si="73"/>
        <v>0</v>
      </c>
      <c r="J76" s="47">
        <f t="shared" si="73"/>
        <v>0</v>
      </c>
      <c r="K76" s="47">
        <f t="shared" si="73"/>
        <v>0</v>
      </c>
      <c r="L76" s="47">
        <f t="shared" si="73"/>
        <v>0</v>
      </c>
      <c r="M76" s="47">
        <f t="shared" si="73"/>
        <v>0</v>
      </c>
      <c r="N76" s="47">
        <f t="shared" si="73"/>
        <v>0</v>
      </c>
      <c r="O76" s="47">
        <f t="shared" si="73"/>
        <v>0</v>
      </c>
      <c r="P76" s="98">
        <f t="shared" si="57"/>
        <v>0</v>
      </c>
    </row>
    <row r="77" spans="2:16">
      <c r="B77" s="112"/>
      <c r="C77" s="113" t="str">
        <f t="shared" si="59"/>
        <v>美容・健康</v>
      </c>
      <c r="D77" s="47">
        <f t="shared" ref="D77:O77" si="74">IFERROR(D115/D134,0)</f>
        <v>0</v>
      </c>
      <c r="E77" s="47">
        <f t="shared" si="74"/>
        <v>0</v>
      </c>
      <c r="F77" s="47">
        <f t="shared" si="74"/>
        <v>0</v>
      </c>
      <c r="G77" s="47">
        <f t="shared" si="74"/>
        <v>0</v>
      </c>
      <c r="H77" s="47">
        <f t="shared" si="74"/>
        <v>0</v>
      </c>
      <c r="I77" s="47">
        <f t="shared" si="74"/>
        <v>0</v>
      </c>
      <c r="J77" s="47">
        <f t="shared" si="74"/>
        <v>0</v>
      </c>
      <c r="K77" s="47">
        <f t="shared" si="74"/>
        <v>0</v>
      </c>
      <c r="L77" s="47">
        <f t="shared" si="74"/>
        <v>0</v>
      </c>
      <c r="M77" s="47">
        <f t="shared" si="74"/>
        <v>0</v>
      </c>
      <c r="N77" s="47">
        <f t="shared" si="74"/>
        <v>0</v>
      </c>
      <c r="O77" s="116">
        <f t="shared" si="74"/>
        <v>0</v>
      </c>
      <c r="P77" s="98">
        <f t="shared" si="57"/>
        <v>0</v>
      </c>
    </row>
    <row r="78" spans="2:16">
      <c r="B78" s="112"/>
      <c r="C78" s="113" t="str">
        <f t="shared" si="59"/>
        <v>事務用品・厨房用品</v>
      </c>
      <c r="D78" s="116">
        <f t="shared" ref="D78:O78" si="75">IFERROR(D116/D135,0)</f>
        <v>0</v>
      </c>
      <c r="E78" s="116">
        <f t="shared" si="75"/>
        <v>0</v>
      </c>
      <c r="F78" s="116">
        <f t="shared" si="75"/>
        <v>0</v>
      </c>
      <c r="G78" s="116">
        <f t="shared" si="75"/>
        <v>0</v>
      </c>
      <c r="H78" s="116">
        <f t="shared" si="75"/>
        <v>0</v>
      </c>
      <c r="I78" s="116">
        <f t="shared" si="75"/>
        <v>0</v>
      </c>
      <c r="J78" s="116">
        <f t="shared" si="75"/>
        <v>0</v>
      </c>
      <c r="K78" s="116">
        <f t="shared" si="75"/>
        <v>0</v>
      </c>
      <c r="L78" s="116">
        <f t="shared" si="75"/>
        <v>0</v>
      </c>
      <c r="M78" s="116">
        <f t="shared" si="75"/>
        <v>0</v>
      </c>
      <c r="N78" s="116">
        <f t="shared" si="75"/>
        <v>0</v>
      </c>
      <c r="O78" s="116">
        <f t="shared" si="75"/>
        <v>0</v>
      </c>
      <c r="P78" s="98">
        <f t="shared" si="57"/>
        <v>0</v>
      </c>
    </row>
    <row r="79" spans="2:16">
      <c r="B79" s="112"/>
      <c r="C79" s="113" t="str">
        <f t="shared" si="59"/>
        <v>車用品・バイク用品</v>
      </c>
      <c r="D79" s="116">
        <f t="shared" ref="D79:O79" si="76">IFERROR(D117/D136,0)</f>
        <v>0</v>
      </c>
      <c r="E79" s="116">
        <f t="shared" si="76"/>
        <v>0</v>
      </c>
      <c r="F79" s="116">
        <f t="shared" si="76"/>
        <v>0</v>
      </c>
      <c r="G79" s="116">
        <f t="shared" si="76"/>
        <v>0</v>
      </c>
      <c r="H79" s="116">
        <f t="shared" si="76"/>
        <v>0</v>
      </c>
      <c r="I79" s="116">
        <f t="shared" si="76"/>
        <v>0</v>
      </c>
      <c r="J79" s="116">
        <f t="shared" si="76"/>
        <v>0</v>
      </c>
      <c r="K79" s="116">
        <f t="shared" si="76"/>
        <v>0</v>
      </c>
      <c r="L79" s="116">
        <f t="shared" si="76"/>
        <v>0</v>
      </c>
      <c r="M79" s="116">
        <f t="shared" si="76"/>
        <v>0</v>
      </c>
      <c r="N79" s="116">
        <f t="shared" si="76"/>
        <v>0</v>
      </c>
      <c r="O79" s="116">
        <f t="shared" si="76"/>
        <v>0</v>
      </c>
      <c r="P79" s="98">
        <f t="shared" si="57"/>
        <v>0</v>
      </c>
    </row>
    <row r="80" spans="2:16">
      <c r="B80" s="112"/>
      <c r="C80" s="52" t="str">
        <f t="shared" si="59"/>
        <v>ベビー・キッズ用品</v>
      </c>
      <c r="D80" s="116">
        <f t="shared" ref="D80:O80" si="77">IFERROR(D118/D137,0)</f>
        <v>0</v>
      </c>
      <c r="E80" s="116">
        <f t="shared" si="77"/>
        <v>0</v>
      </c>
      <c r="F80" s="116">
        <f t="shared" si="77"/>
        <v>0</v>
      </c>
      <c r="G80" s="116">
        <f t="shared" si="77"/>
        <v>0</v>
      </c>
      <c r="H80" s="116">
        <f t="shared" si="77"/>
        <v>0</v>
      </c>
      <c r="I80" s="116">
        <f t="shared" si="77"/>
        <v>0</v>
      </c>
      <c r="J80" s="116">
        <f t="shared" si="77"/>
        <v>0</v>
      </c>
      <c r="K80" s="116">
        <f t="shared" si="77"/>
        <v>0</v>
      </c>
      <c r="L80" s="116">
        <f t="shared" si="77"/>
        <v>0</v>
      </c>
      <c r="M80" s="116">
        <f t="shared" si="77"/>
        <v>0</v>
      </c>
      <c r="N80" s="116">
        <f t="shared" si="77"/>
        <v>0</v>
      </c>
      <c r="O80" s="116">
        <f t="shared" si="77"/>
        <v>0</v>
      </c>
      <c r="P80" s="98">
        <f t="shared" si="57"/>
        <v>0</v>
      </c>
    </row>
    <row r="81" spans="2:17">
      <c r="B81" s="42"/>
      <c r="C81" s="42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97"/>
    </row>
    <row r="82" spans="2:17">
      <c r="B82" s="41" t="s">
        <v>98</v>
      </c>
      <c r="C82" s="54" t="str">
        <f t="shared" ref="C82:C99" si="78">C44</f>
        <v>家電</v>
      </c>
      <c r="D82" s="38">
        <f>IFERROR(D44/D101,0)</f>
        <v>0</v>
      </c>
      <c r="E82" s="38">
        <f t="shared" ref="E82:O82" si="79">IFERROR(E44/E101,0)</f>
        <v>0</v>
      </c>
      <c r="F82" s="38">
        <f t="shared" si="79"/>
        <v>0</v>
      </c>
      <c r="G82" s="38">
        <f t="shared" si="79"/>
        <v>0</v>
      </c>
      <c r="H82" s="38">
        <f t="shared" si="79"/>
        <v>0</v>
      </c>
      <c r="I82" s="38">
        <f t="shared" si="79"/>
        <v>0</v>
      </c>
      <c r="J82" s="38">
        <f t="shared" si="79"/>
        <v>0</v>
      </c>
      <c r="K82" s="38">
        <f t="shared" si="79"/>
        <v>0</v>
      </c>
      <c r="L82" s="38">
        <f t="shared" si="79"/>
        <v>0</v>
      </c>
      <c r="M82" s="38">
        <f t="shared" si="79"/>
        <v>0</v>
      </c>
      <c r="N82" s="38">
        <f t="shared" si="79"/>
        <v>0</v>
      </c>
      <c r="O82" s="38">
        <f t="shared" si="79"/>
        <v>0</v>
      </c>
      <c r="P82" s="97">
        <f>AVERAGE(D82:O82)</f>
        <v>0</v>
      </c>
    </row>
    <row r="83" spans="2:17">
      <c r="B83" s="52"/>
      <c r="C83" s="55" t="str">
        <f t="shared" si="78"/>
        <v>家具</v>
      </c>
      <c r="D83" s="39">
        <f t="shared" ref="D83:O83" si="80">IFERROR(D45/D102,0)</f>
        <v>0</v>
      </c>
      <c r="E83" s="39">
        <f t="shared" si="80"/>
        <v>0</v>
      </c>
      <c r="F83" s="39">
        <f t="shared" si="80"/>
        <v>0</v>
      </c>
      <c r="G83" s="39">
        <f t="shared" si="80"/>
        <v>0</v>
      </c>
      <c r="H83" s="39">
        <f t="shared" si="80"/>
        <v>0</v>
      </c>
      <c r="I83" s="39">
        <f t="shared" si="80"/>
        <v>0</v>
      </c>
      <c r="J83" s="39">
        <f t="shared" si="80"/>
        <v>0</v>
      </c>
      <c r="K83" s="39">
        <f t="shared" si="80"/>
        <v>0</v>
      </c>
      <c r="L83" s="39">
        <f t="shared" si="80"/>
        <v>0</v>
      </c>
      <c r="M83" s="39">
        <f t="shared" si="80"/>
        <v>0</v>
      </c>
      <c r="N83" s="39">
        <f t="shared" si="80"/>
        <v>0</v>
      </c>
      <c r="O83" s="39">
        <f t="shared" si="80"/>
        <v>0</v>
      </c>
      <c r="P83" s="97">
        <f t="shared" ref="P83:P146" si="81">AVERAGE(D83:O83)</f>
        <v>0</v>
      </c>
    </row>
    <row r="84" spans="2:17">
      <c r="B84" s="52"/>
      <c r="C84" s="55" t="str">
        <f t="shared" si="78"/>
        <v>雑貨</v>
      </c>
      <c r="D84" s="39">
        <f t="shared" ref="D84:O84" si="82">IFERROR(D46/D103,0)</f>
        <v>0</v>
      </c>
      <c r="E84" s="39">
        <f t="shared" si="82"/>
        <v>0</v>
      </c>
      <c r="F84" s="39">
        <f t="shared" si="82"/>
        <v>0</v>
      </c>
      <c r="G84" s="39">
        <f t="shared" si="82"/>
        <v>0</v>
      </c>
      <c r="H84" s="39">
        <f t="shared" si="82"/>
        <v>0</v>
      </c>
      <c r="I84" s="39">
        <f t="shared" si="82"/>
        <v>0</v>
      </c>
      <c r="J84" s="39">
        <f t="shared" si="82"/>
        <v>0</v>
      </c>
      <c r="K84" s="39">
        <f t="shared" si="82"/>
        <v>0</v>
      </c>
      <c r="L84" s="39">
        <f t="shared" si="82"/>
        <v>0</v>
      </c>
      <c r="M84" s="39">
        <f t="shared" si="82"/>
        <v>0</v>
      </c>
      <c r="N84" s="39">
        <f t="shared" si="82"/>
        <v>0</v>
      </c>
      <c r="O84" s="39">
        <f t="shared" si="82"/>
        <v>0</v>
      </c>
      <c r="P84" s="97">
        <f t="shared" si="81"/>
        <v>0</v>
      </c>
    </row>
    <row r="85" spans="2:17">
      <c r="B85" s="52"/>
      <c r="C85" s="55" t="str">
        <f t="shared" si="78"/>
        <v>ブランド</v>
      </c>
      <c r="D85" s="39">
        <f t="shared" ref="D85:O85" si="83">IFERROR(D47/D104,0)</f>
        <v>0</v>
      </c>
      <c r="E85" s="39">
        <f t="shared" si="83"/>
        <v>0</v>
      </c>
      <c r="F85" s="39">
        <f t="shared" si="83"/>
        <v>0</v>
      </c>
      <c r="G85" s="39">
        <f t="shared" si="83"/>
        <v>0</v>
      </c>
      <c r="H85" s="39">
        <f t="shared" si="83"/>
        <v>0</v>
      </c>
      <c r="I85" s="39">
        <f t="shared" si="83"/>
        <v>0</v>
      </c>
      <c r="J85" s="39">
        <f t="shared" si="83"/>
        <v>0</v>
      </c>
      <c r="K85" s="39">
        <f t="shared" si="83"/>
        <v>0</v>
      </c>
      <c r="L85" s="39">
        <f t="shared" si="83"/>
        <v>0</v>
      </c>
      <c r="M85" s="39">
        <f t="shared" si="83"/>
        <v>0</v>
      </c>
      <c r="N85" s="39">
        <f t="shared" si="83"/>
        <v>0</v>
      </c>
      <c r="O85" s="39">
        <f t="shared" si="83"/>
        <v>0</v>
      </c>
      <c r="P85" s="97">
        <f t="shared" si="81"/>
        <v>0</v>
      </c>
    </row>
    <row r="86" spans="2:17">
      <c r="B86" s="52"/>
      <c r="C86" s="55" t="str">
        <f t="shared" si="78"/>
        <v>貴金属</v>
      </c>
      <c r="D86" s="39">
        <f t="shared" ref="D86:O86" si="84">IFERROR(D48/D105,0)</f>
        <v>0</v>
      </c>
      <c r="E86" s="39">
        <f t="shared" si="84"/>
        <v>0</v>
      </c>
      <c r="F86" s="39">
        <f t="shared" si="84"/>
        <v>0</v>
      </c>
      <c r="G86" s="39">
        <f t="shared" si="84"/>
        <v>0</v>
      </c>
      <c r="H86" s="39">
        <f t="shared" si="84"/>
        <v>0</v>
      </c>
      <c r="I86" s="39">
        <f t="shared" si="84"/>
        <v>0</v>
      </c>
      <c r="J86" s="39">
        <f t="shared" si="84"/>
        <v>0</v>
      </c>
      <c r="K86" s="39">
        <f t="shared" si="84"/>
        <v>0</v>
      </c>
      <c r="L86" s="39">
        <f t="shared" si="84"/>
        <v>0</v>
      </c>
      <c r="M86" s="39">
        <f t="shared" si="84"/>
        <v>0</v>
      </c>
      <c r="N86" s="39">
        <f t="shared" si="84"/>
        <v>0</v>
      </c>
      <c r="O86" s="39">
        <f t="shared" si="84"/>
        <v>0</v>
      </c>
      <c r="P86" s="97">
        <f t="shared" si="81"/>
        <v>0</v>
      </c>
    </row>
    <row r="87" spans="2:17">
      <c r="B87" s="52"/>
      <c r="C87" s="55" t="str">
        <f t="shared" si="78"/>
        <v>金券（課税）</v>
      </c>
      <c r="D87" s="39">
        <f t="shared" ref="D87:O87" si="85">IFERROR(D49/D106,0)</f>
        <v>0</v>
      </c>
      <c r="E87" s="39">
        <f t="shared" si="85"/>
        <v>0</v>
      </c>
      <c r="F87" s="39">
        <f t="shared" si="85"/>
        <v>0</v>
      </c>
      <c r="G87" s="39">
        <f t="shared" si="85"/>
        <v>0</v>
      </c>
      <c r="H87" s="39">
        <f t="shared" si="85"/>
        <v>0</v>
      </c>
      <c r="I87" s="39">
        <f t="shared" si="85"/>
        <v>0</v>
      </c>
      <c r="J87" s="39">
        <f t="shared" si="85"/>
        <v>0</v>
      </c>
      <c r="K87" s="39">
        <f t="shared" si="85"/>
        <v>0</v>
      </c>
      <c r="L87" s="39">
        <f t="shared" si="85"/>
        <v>0</v>
      </c>
      <c r="M87" s="39">
        <f t="shared" si="85"/>
        <v>0</v>
      </c>
      <c r="N87" s="39">
        <f t="shared" si="85"/>
        <v>0</v>
      </c>
      <c r="O87" s="39">
        <f t="shared" si="85"/>
        <v>0</v>
      </c>
      <c r="P87" s="97">
        <f t="shared" si="81"/>
        <v>0</v>
      </c>
    </row>
    <row r="88" spans="2:17">
      <c r="B88" s="52"/>
      <c r="C88" s="55" t="str">
        <f t="shared" si="78"/>
        <v>金券（非課税）</v>
      </c>
      <c r="D88" s="39">
        <f t="shared" ref="D88:O88" si="86">IFERROR(D50/D107,0)</f>
        <v>0</v>
      </c>
      <c r="E88" s="39">
        <f t="shared" si="86"/>
        <v>0</v>
      </c>
      <c r="F88" s="39">
        <f t="shared" si="86"/>
        <v>0</v>
      </c>
      <c r="G88" s="39">
        <f t="shared" si="86"/>
        <v>0</v>
      </c>
      <c r="H88" s="39">
        <f t="shared" si="86"/>
        <v>0</v>
      </c>
      <c r="I88" s="39">
        <f t="shared" si="86"/>
        <v>0</v>
      </c>
      <c r="J88" s="39">
        <f t="shared" si="86"/>
        <v>0</v>
      </c>
      <c r="K88" s="39">
        <f t="shared" si="86"/>
        <v>0</v>
      </c>
      <c r="L88" s="39">
        <f t="shared" si="86"/>
        <v>0</v>
      </c>
      <c r="M88" s="39">
        <f t="shared" si="86"/>
        <v>0</v>
      </c>
      <c r="N88" s="39">
        <f t="shared" si="86"/>
        <v>0</v>
      </c>
      <c r="O88" s="39">
        <f t="shared" si="86"/>
        <v>0</v>
      </c>
      <c r="P88" s="97">
        <f t="shared" si="81"/>
        <v>0</v>
      </c>
    </row>
    <row r="89" spans="2:17">
      <c r="B89" s="52"/>
      <c r="C89" s="55" t="str">
        <f t="shared" si="78"/>
        <v>衣料</v>
      </c>
      <c r="D89" s="39">
        <f t="shared" ref="D89:O89" si="87">IFERROR(D51/D108,0)</f>
        <v>0</v>
      </c>
      <c r="E89" s="39">
        <f t="shared" si="87"/>
        <v>0</v>
      </c>
      <c r="F89" s="39">
        <f t="shared" si="87"/>
        <v>0</v>
      </c>
      <c r="G89" s="39">
        <f t="shared" si="87"/>
        <v>0</v>
      </c>
      <c r="H89" s="39">
        <f t="shared" si="87"/>
        <v>0</v>
      </c>
      <c r="I89" s="39">
        <f t="shared" si="87"/>
        <v>0</v>
      </c>
      <c r="J89" s="39">
        <f t="shared" si="87"/>
        <v>0</v>
      </c>
      <c r="K89" s="39">
        <f t="shared" si="87"/>
        <v>0</v>
      </c>
      <c r="L89" s="39">
        <f t="shared" si="87"/>
        <v>0</v>
      </c>
      <c r="M89" s="39">
        <f t="shared" si="87"/>
        <v>0</v>
      </c>
      <c r="N89" s="39">
        <f t="shared" si="87"/>
        <v>0</v>
      </c>
      <c r="O89" s="39">
        <f t="shared" si="87"/>
        <v>0</v>
      </c>
      <c r="P89" s="97">
        <f t="shared" si="81"/>
        <v>0</v>
      </c>
    </row>
    <row r="90" spans="2:17">
      <c r="B90" s="52"/>
      <c r="C90" s="55" t="str">
        <f t="shared" si="78"/>
        <v>服飾雑貨</v>
      </c>
      <c r="D90" s="39">
        <f t="shared" ref="D90:O90" si="88">IFERROR(D52/D109,0)</f>
        <v>0</v>
      </c>
      <c r="E90" s="39">
        <f t="shared" si="88"/>
        <v>0</v>
      </c>
      <c r="F90" s="39">
        <f t="shared" si="88"/>
        <v>0</v>
      </c>
      <c r="G90" s="39">
        <f t="shared" si="88"/>
        <v>0</v>
      </c>
      <c r="H90" s="39">
        <f t="shared" si="88"/>
        <v>0</v>
      </c>
      <c r="I90" s="39">
        <f t="shared" si="88"/>
        <v>0</v>
      </c>
      <c r="J90" s="39">
        <f t="shared" si="88"/>
        <v>0</v>
      </c>
      <c r="K90" s="39">
        <f t="shared" si="88"/>
        <v>0</v>
      </c>
      <c r="L90" s="39">
        <f t="shared" si="88"/>
        <v>0</v>
      </c>
      <c r="M90" s="39">
        <f t="shared" si="88"/>
        <v>0</v>
      </c>
      <c r="N90" s="39">
        <f t="shared" si="88"/>
        <v>0</v>
      </c>
      <c r="O90" s="39">
        <f t="shared" si="88"/>
        <v>0</v>
      </c>
      <c r="P90" s="97">
        <f t="shared" si="81"/>
        <v>0</v>
      </c>
    </row>
    <row r="91" spans="2:17">
      <c r="B91" s="52"/>
      <c r="C91" s="55" t="str">
        <f t="shared" si="78"/>
        <v>携帯電話</v>
      </c>
      <c r="D91" s="39">
        <f t="shared" ref="D91:O91" si="89">IFERROR(D53/D110,0)</f>
        <v>0</v>
      </c>
      <c r="E91" s="39">
        <f t="shared" si="89"/>
        <v>0</v>
      </c>
      <c r="F91" s="39">
        <f t="shared" si="89"/>
        <v>0</v>
      </c>
      <c r="G91" s="39">
        <f t="shared" si="89"/>
        <v>0</v>
      </c>
      <c r="H91" s="39">
        <f t="shared" si="89"/>
        <v>0</v>
      </c>
      <c r="I91" s="39">
        <f t="shared" si="89"/>
        <v>0</v>
      </c>
      <c r="J91" s="39">
        <f t="shared" si="89"/>
        <v>0</v>
      </c>
      <c r="K91" s="39">
        <f t="shared" si="89"/>
        <v>0</v>
      </c>
      <c r="L91" s="39">
        <f t="shared" si="89"/>
        <v>0</v>
      </c>
      <c r="M91" s="39">
        <f t="shared" si="89"/>
        <v>0</v>
      </c>
      <c r="N91" s="39">
        <f t="shared" si="89"/>
        <v>0</v>
      </c>
      <c r="O91" s="39">
        <f t="shared" si="89"/>
        <v>0</v>
      </c>
      <c r="P91" s="97">
        <f t="shared" si="81"/>
        <v>0</v>
      </c>
    </row>
    <row r="92" spans="2:17">
      <c r="B92" s="52"/>
      <c r="C92" s="50" t="str">
        <f t="shared" si="78"/>
        <v>工具</v>
      </c>
      <c r="D92" s="39">
        <f t="shared" ref="D92:O92" si="90">IFERROR(D54/D111,0)</f>
        <v>0</v>
      </c>
      <c r="E92" s="39">
        <f t="shared" si="90"/>
        <v>0</v>
      </c>
      <c r="F92" s="39">
        <f t="shared" si="90"/>
        <v>0</v>
      </c>
      <c r="G92" s="39">
        <f t="shared" si="90"/>
        <v>0</v>
      </c>
      <c r="H92" s="39">
        <f t="shared" si="90"/>
        <v>0</v>
      </c>
      <c r="I92" s="39">
        <f t="shared" si="90"/>
        <v>0</v>
      </c>
      <c r="J92" s="39">
        <f t="shared" si="90"/>
        <v>0</v>
      </c>
      <c r="K92" s="39">
        <f t="shared" si="90"/>
        <v>0</v>
      </c>
      <c r="L92" s="39">
        <f t="shared" si="90"/>
        <v>0</v>
      </c>
      <c r="M92" s="39">
        <f t="shared" si="90"/>
        <v>0</v>
      </c>
      <c r="N92" s="39">
        <f t="shared" si="90"/>
        <v>0</v>
      </c>
      <c r="O92" s="39">
        <f t="shared" si="90"/>
        <v>0</v>
      </c>
      <c r="P92" s="97">
        <f t="shared" si="81"/>
        <v>0</v>
      </c>
    </row>
    <row r="93" spans="2:17">
      <c r="B93" s="52"/>
      <c r="C93" s="50" t="str">
        <f t="shared" si="78"/>
        <v>楽器</v>
      </c>
      <c r="D93" s="39">
        <f t="shared" ref="D93:O93" si="91">IFERROR(D55/D112,0)</f>
        <v>0</v>
      </c>
      <c r="E93" s="39">
        <f t="shared" si="91"/>
        <v>0</v>
      </c>
      <c r="F93" s="39">
        <f t="shared" si="91"/>
        <v>0</v>
      </c>
      <c r="G93" s="39">
        <f t="shared" si="91"/>
        <v>0</v>
      </c>
      <c r="H93" s="39">
        <f t="shared" si="91"/>
        <v>0</v>
      </c>
      <c r="I93" s="39">
        <f t="shared" si="91"/>
        <v>0</v>
      </c>
      <c r="J93" s="39">
        <f t="shared" si="91"/>
        <v>0</v>
      </c>
      <c r="K93" s="39">
        <f t="shared" si="91"/>
        <v>0</v>
      </c>
      <c r="L93" s="39">
        <f t="shared" si="91"/>
        <v>0</v>
      </c>
      <c r="M93" s="39">
        <f t="shared" si="91"/>
        <v>0</v>
      </c>
      <c r="N93" s="39">
        <f t="shared" si="91"/>
        <v>0</v>
      </c>
      <c r="O93" s="39">
        <f t="shared" si="91"/>
        <v>0</v>
      </c>
      <c r="P93" s="97">
        <f t="shared" si="81"/>
        <v>0</v>
      </c>
    </row>
    <row r="94" spans="2:17">
      <c r="B94" s="52"/>
      <c r="C94" s="50" t="str">
        <f t="shared" si="78"/>
        <v>スポーツアウトドア</v>
      </c>
      <c r="D94" s="39">
        <f t="shared" ref="D94:O94" si="92">IFERROR(D56/D113,0)</f>
        <v>0</v>
      </c>
      <c r="E94" s="39">
        <f t="shared" si="92"/>
        <v>0</v>
      </c>
      <c r="F94" s="39">
        <f t="shared" si="92"/>
        <v>0</v>
      </c>
      <c r="G94" s="39">
        <f t="shared" si="92"/>
        <v>0</v>
      </c>
      <c r="H94" s="39">
        <f t="shared" si="92"/>
        <v>0</v>
      </c>
      <c r="I94" s="39">
        <f t="shared" si="92"/>
        <v>0</v>
      </c>
      <c r="J94" s="39">
        <f t="shared" si="92"/>
        <v>0</v>
      </c>
      <c r="K94" s="39">
        <f t="shared" si="92"/>
        <v>0</v>
      </c>
      <c r="L94" s="39">
        <f t="shared" si="92"/>
        <v>0</v>
      </c>
      <c r="M94" s="39">
        <f t="shared" si="92"/>
        <v>0</v>
      </c>
      <c r="N94" s="39">
        <f t="shared" si="92"/>
        <v>0</v>
      </c>
      <c r="O94" s="39">
        <f t="shared" si="92"/>
        <v>0</v>
      </c>
      <c r="P94" s="97">
        <f t="shared" si="81"/>
        <v>0</v>
      </c>
      <c r="Q94" s="79"/>
    </row>
    <row r="95" spans="2:17">
      <c r="B95" s="52"/>
      <c r="C95" s="50" t="str">
        <f t="shared" si="78"/>
        <v>ホビー・玩具</v>
      </c>
      <c r="D95" s="39">
        <f t="shared" ref="D95:O95" si="93">IFERROR(D57/D114,0)</f>
        <v>0</v>
      </c>
      <c r="E95" s="39">
        <f t="shared" si="93"/>
        <v>0</v>
      </c>
      <c r="F95" s="39">
        <f t="shared" si="93"/>
        <v>0</v>
      </c>
      <c r="G95" s="39">
        <f t="shared" si="93"/>
        <v>0</v>
      </c>
      <c r="H95" s="39">
        <f t="shared" si="93"/>
        <v>0</v>
      </c>
      <c r="I95" s="39">
        <f t="shared" si="93"/>
        <v>0</v>
      </c>
      <c r="J95" s="39">
        <f t="shared" si="93"/>
        <v>0</v>
      </c>
      <c r="K95" s="39">
        <f t="shared" si="93"/>
        <v>0</v>
      </c>
      <c r="L95" s="39">
        <f t="shared" si="93"/>
        <v>0</v>
      </c>
      <c r="M95" s="39">
        <f t="shared" si="93"/>
        <v>0</v>
      </c>
      <c r="N95" s="39">
        <f t="shared" si="93"/>
        <v>0</v>
      </c>
      <c r="O95" s="39">
        <f t="shared" si="93"/>
        <v>0</v>
      </c>
      <c r="P95" s="97">
        <f t="shared" si="81"/>
        <v>0</v>
      </c>
      <c r="Q95" s="79"/>
    </row>
    <row r="96" spans="2:17">
      <c r="B96" s="112"/>
      <c r="C96" s="113" t="str">
        <f t="shared" si="78"/>
        <v>美容・健康</v>
      </c>
      <c r="D96" s="114">
        <f t="shared" ref="D96:O96" si="94">IFERROR(D58/D115,0)</f>
        <v>0</v>
      </c>
      <c r="E96" s="114">
        <f t="shared" si="94"/>
        <v>0</v>
      </c>
      <c r="F96" s="114">
        <f t="shared" si="94"/>
        <v>0</v>
      </c>
      <c r="G96" s="114">
        <f t="shared" si="94"/>
        <v>0</v>
      </c>
      <c r="H96" s="114">
        <f t="shared" si="94"/>
        <v>0</v>
      </c>
      <c r="I96" s="114">
        <f t="shared" si="94"/>
        <v>0</v>
      </c>
      <c r="J96" s="114">
        <f t="shared" si="94"/>
        <v>0</v>
      </c>
      <c r="K96" s="114">
        <f t="shared" si="94"/>
        <v>0</v>
      </c>
      <c r="L96" s="114">
        <f t="shared" si="94"/>
        <v>0</v>
      </c>
      <c r="M96" s="114">
        <f t="shared" si="94"/>
        <v>0</v>
      </c>
      <c r="N96" s="114">
        <f t="shared" si="94"/>
        <v>0</v>
      </c>
      <c r="O96" s="114">
        <f t="shared" si="94"/>
        <v>0</v>
      </c>
      <c r="P96" s="97">
        <f t="shared" si="81"/>
        <v>0</v>
      </c>
      <c r="Q96" s="79"/>
    </row>
    <row r="97" spans="2:17">
      <c r="B97" s="112"/>
      <c r="C97" s="113" t="str">
        <f t="shared" si="78"/>
        <v>事務用品・厨房用品</v>
      </c>
      <c r="D97" s="114">
        <f t="shared" ref="D97:O97" si="95">IFERROR(D59/D116,0)</f>
        <v>0</v>
      </c>
      <c r="E97" s="114">
        <f t="shared" si="95"/>
        <v>0</v>
      </c>
      <c r="F97" s="114">
        <f t="shared" si="95"/>
        <v>0</v>
      </c>
      <c r="G97" s="114">
        <f t="shared" si="95"/>
        <v>0</v>
      </c>
      <c r="H97" s="114">
        <f t="shared" si="95"/>
        <v>0</v>
      </c>
      <c r="I97" s="114">
        <f t="shared" si="95"/>
        <v>0</v>
      </c>
      <c r="J97" s="114">
        <f t="shared" si="95"/>
        <v>0</v>
      </c>
      <c r="K97" s="114">
        <f t="shared" si="95"/>
        <v>0</v>
      </c>
      <c r="L97" s="114">
        <f t="shared" si="95"/>
        <v>0</v>
      </c>
      <c r="M97" s="114">
        <f t="shared" si="95"/>
        <v>0</v>
      </c>
      <c r="N97" s="114">
        <f t="shared" si="95"/>
        <v>0</v>
      </c>
      <c r="O97" s="114">
        <f t="shared" si="95"/>
        <v>0</v>
      </c>
      <c r="P97" s="97">
        <f t="shared" si="81"/>
        <v>0</v>
      </c>
      <c r="Q97" s="79"/>
    </row>
    <row r="98" spans="2:17">
      <c r="B98" s="112"/>
      <c r="C98" s="113" t="str">
        <f t="shared" si="78"/>
        <v>車用品・バイク用品</v>
      </c>
      <c r="D98" s="114">
        <f t="shared" ref="D98:O98" si="96">IFERROR(D60/D117,0)</f>
        <v>0</v>
      </c>
      <c r="E98" s="114">
        <f t="shared" si="96"/>
        <v>0</v>
      </c>
      <c r="F98" s="114">
        <f t="shared" si="96"/>
        <v>0</v>
      </c>
      <c r="G98" s="114">
        <f t="shared" si="96"/>
        <v>0</v>
      </c>
      <c r="H98" s="114">
        <f t="shared" si="96"/>
        <v>0</v>
      </c>
      <c r="I98" s="114">
        <f t="shared" si="96"/>
        <v>0</v>
      </c>
      <c r="J98" s="114">
        <f t="shared" si="96"/>
        <v>0</v>
      </c>
      <c r="K98" s="114">
        <f t="shared" si="96"/>
        <v>0</v>
      </c>
      <c r="L98" s="114">
        <f t="shared" si="96"/>
        <v>0</v>
      </c>
      <c r="M98" s="114">
        <f t="shared" si="96"/>
        <v>0</v>
      </c>
      <c r="N98" s="114">
        <f t="shared" si="96"/>
        <v>0</v>
      </c>
      <c r="O98" s="114">
        <f t="shared" si="96"/>
        <v>0</v>
      </c>
      <c r="P98" s="97">
        <f t="shared" si="81"/>
        <v>0</v>
      </c>
      <c r="Q98" s="79"/>
    </row>
    <row r="99" spans="2:17">
      <c r="B99" s="112"/>
      <c r="C99" s="52" t="str">
        <f t="shared" si="78"/>
        <v>ベビー・キッズ用品</v>
      </c>
      <c r="D99" s="114">
        <f t="shared" ref="D99:O99" si="97">IFERROR(D61/D118,0)</f>
        <v>0</v>
      </c>
      <c r="E99" s="114">
        <f t="shared" si="97"/>
        <v>0</v>
      </c>
      <c r="F99" s="114">
        <f t="shared" si="97"/>
        <v>0</v>
      </c>
      <c r="G99" s="114">
        <f t="shared" si="97"/>
        <v>0</v>
      </c>
      <c r="H99" s="114">
        <f t="shared" si="97"/>
        <v>0</v>
      </c>
      <c r="I99" s="114">
        <f t="shared" si="97"/>
        <v>0</v>
      </c>
      <c r="J99" s="114">
        <f t="shared" si="97"/>
        <v>0</v>
      </c>
      <c r="K99" s="114">
        <f t="shared" si="97"/>
        <v>0</v>
      </c>
      <c r="L99" s="114">
        <f t="shared" si="97"/>
        <v>0</v>
      </c>
      <c r="M99" s="114">
        <f t="shared" si="97"/>
        <v>0</v>
      </c>
      <c r="N99" s="114">
        <f t="shared" si="97"/>
        <v>0</v>
      </c>
      <c r="O99" s="114">
        <f t="shared" si="97"/>
        <v>0</v>
      </c>
      <c r="P99" s="97">
        <f t="shared" si="81"/>
        <v>0</v>
      </c>
      <c r="Q99" s="79"/>
    </row>
    <row r="100" spans="2:17">
      <c r="B100" s="42"/>
      <c r="C100" s="51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59"/>
      <c r="Q100" s="79"/>
    </row>
    <row r="101" spans="2:17">
      <c r="B101" s="41" t="s">
        <v>87</v>
      </c>
      <c r="C101" s="49" t="str">
        <f t="shared" ref="C101:C118" si="98">C44</f>
        <v>家電</v>
      </c>
      <c r="D101" s="45">
        <f>IF(D$4=0,0,INDEX(ジャンル別集計!$40:$60,MATCH(実績集計!$C101,ジャンル別集計!$B$40:$B$60,0),MATCH(実績集計!D$3,ジャンル別集計!$40:$40,0)))</f>
        <v>0</v>
      </c>
      <c r="E101" s="45">
        <f>IF(E$4=0,0,INDEX(ジャンル別集計!$40:$60,MATCH(実績集計!$C101,ジャンル別集計!$B$40:$B$60,0),MATCH(実績集計!E$3,ジャンル別集計!$40:$40,0)))</f>
        <v>0</v>
      </c>
      <c r="F101" s="45">
        <f>IF(F$4=0,0,INDEX(ジャンル別集計!$40:$60,MATCH(実績集計!$C101,ジャンル別集計!$B$40:$B$60,0),MATCH(実績集計!F$3,ジャンル別集計!$40:$40,0)))</f>
        <v>0</v>
      </c>
      <c r="G101" s="45">
        <f>IF(G$4=0,0,INDEX(ジャンル別集計!$40:$60,MATCH(実績集計!$C101,ジャンル別集計!$B$40:$B$60,0),MATCH(実績集計!G$3,ジャンル別集計!$40:$40,0)))</f>
        <v>0</v>
      </c>
      <c r="H101" s="45">
        <f>IF(H$4=0,0,INDEX(ジャンル別集計!$40:$60,MATCH(実績集計!$C101,ジャンル別集計!$B$40:$B$60,0),MATCH(実績集計!H$3,ジャンル別集計!$40:$40,0)))</f>
        <v>0</v>
      </c>
      <c r="I101" s="45">
        <f>IF(I$4=0,0,INDEX(ジャンル別集計!$40:$60,MATCH(実績集計!$C101,ジャンル別集計!$B$40:$B$60,0),MATCH(実績集計!I$3,ジャンル別集計!$40:$40,0)))</f>
        <v>0</v>
      </c>
      <c r="J101" s="45">
        <f>IF(J$4=0,0,INDEX(ジャンル別集計!$40:$60,MATCH(実績集計!$C101,ジャンル別集計!$B$40:$B$60,0),MATCH(実績集計!J$3,ジャンル別集計!$40:$40,0)))</f>
        <v>0</v>
      </c>
      <c r="K101" s="45">
        <f>IF(K$4=0,0,INDEX(ジャンル別集計!$40:$60,MATCH(実績集計!$C101,ジャンル別集計!$B$40:$B$60,0),MATCH(実績集計!K$3,ジャンル別集計!$40:$40,0)))</f>
        <v>0</v>
      </c>
      <c r="L101" s="45">
        <f>IF(L$4=0,0,INDEX(ジャンル別集計!$40:$60,MATCH(実績集計!$C101,ジャンル別集計!$B$40:$B$60,0),MATCH(実績集計!L$3,ジャンル別集計!$40:$40,0)))</f>
        <v>0</v>
      </c>
      <c r="M101" s="45">
        <f>IF(M$4=0,0,INDEX(ジャンル別集計!$40:$60,MATCH(実績集計!$C101,ジャンル別集計!$B$40:$B$60,0),MATCH(実績集計!M$3,ジャンル別集計!$40:$40,0)))</f>
        <v>0</v>
      </c>
      <c r="N101" s="45">
        <f>IF(N$4=0,0,INDEX(ジャンル別集計!$40:$60,MATCH(実績集計!$C101,ジャンル別集計!$B$40:$B$60,0),MATCH(実績集計!N$3,ジャンル別集計!$40:$40,0)))</f>
        <v>0</v>
      </c>
      <c r="O101" s="45">
        <f>IF(O$4=0,0,INDEX(ジャンル別集計!$40:$60,MATCH(実績集計!$C101,ジャンル別集計!$B$40:$B$60,0),MATCH(実績集計!O$3,ジャンル別集計!$40:$40,0)))</f>
        <v>0</v>
      </c>
      <c r="P101" s="97">
        <f t="shared" si="81"/>
        <v>0</v>
      </c>
      <c r="Q101" s="97">
        <f t="shared" ref="Q101:Q118" si="99">SUM(D101:O101)</f>
        <v>0</v>
      </c>
    </row>
    <row r="102" spans="2:17">
      <c r="B102" s="52"/>
      <c r="C102" s="50" t="str">
        <f t="shared" si="98"/>
        <v>家具</v>
      </c>
      <c r="D102" s="40">
        <f>IF(D$4=0,0,INDEX(ジャンル別集計!$40:$60,MATCH(実績集計!$C102,ジャンル別集計!$B$40:$B$60,0),MATCH(実績集計!D$3,ジャンル別集計!$40:$40,0)))</f>
        <v>0</v>
      </c>
      <c r="E102" s="40">
        <f>IF(E$4=0,0,INDEX(ジャンル別集計!$40:$60,MATCH(実績集計!$C102,ジャンル別集計!$B$40:$B$60,0),MATCH(実績集計!E$3,ジャンル別集計!$40:$40,0)))</f>
        <v>0</v>
      </c>
      <c r="F102" s="40">
        <f>IF(F$4=0,0,INDEX(ジャンル別集計!$40:$60,MATCH(実績集計!$C102,ジャンル別集計!$B$40:$B$60,0),MATCH(実績集計!F$3,ジャンル別集計!$40:$40,0)))</f>
        <v>0</v>
      </c>
      <c r="G102" s="40">
        <f>IF(G$4=0,0,INDEX(ジャンル別集計!$40:$60,MATCH(実績集計!$C102,ジャンル別集計!$B$40:$B$60,0),MATCH(実績集計!G$3,ジャンル別集計!$40:$40,0)))</f>
        <v>0</v>
      </c>
      <c r="H102" s="40">
        <f>IF(H$4=0,0,INDEX(ジャンル別集計!$40:$60,MATCH(実績集計!$C102,ジャンル別集計!$B$40:$B$60,0),MATCH(実績集計!H$3,ジャンル別集計!$40:$40,0)))</f>
        <v>0</v>
      </c>
      <c r="I102" s="40">
        <f>IF(I$4=0,0,INDEX(ジャンル別集計!$40:$60,MATCH(実績集計!$C102,ジャンル別集計!$B$40:$B$60,0),MATCH(実績集計!I$3,ジャンル別集計!$40:$40,0)))</f>
        <v>0</v>
      </c>
      <c r="J102" s="40">
        <f>IF(J$4=0,0,INDEX(ジャンル別集計!$40:$60,MATCH(実績集計!$C102,ジャンル別集計!$B$40:$B$60,0),MATCH(実績集計!J$3,ジャンル別集計!$40:$40,0)))</f>
        <v>0</v>
      </c>
      <c r="K102" s="40">
        <f>IF(K$4=0,0,INDEX(ジャンル別集計!$40:$60,MATCH(実績集計!$C102,ジャンル別集計!$B$40:$B$60,0),MATCH(実績集計!K$3,ジャンル別集計!$40:$40,0)))</f>
        <v>0</v>
      </c>
      <c r="L102" s="40">
        <f>IF(L$4=0,0,INDEX(ジャンル別集計!$40:$60,MATCH(実績集計!$C102,ジャンル別集計!$B$40:$B$60,0),MATCH(実績集計!L$3,ジャンル別集計!$40:$40,0)))</f>
        <v>0</v>
      </c>
      <c r="M102" s="40">
        <f>IF(M$4=0,0,INDEX(ジャンル別集計!$40:$60,MATCH(実績集計!$C102,ジャンル別集計!$B$40:$B$60,0),MATCH(実績集計!M$3,ジャンル別集計!$40:$40,0)))</f>
        <v>0</v>
      </c>
      <c r="N102" s="40">
        <f>IF(N$4=0,0,INDEX(ジャンル別集計!$40:$60,MATCH(実績集計!$C102,ジャンル別集計!$B$40:$B$60,0),MATCH(実績集計!N$3,ジャンル別集計!$40:$40,0)))</f>
        <v>0</v>
      </c>
      <c r="O102" s="40">
        <f>IF(O$4=0,0,INDEX(ジャンル別集計!$40:$60,MATCH(実績集計!$C102,ジャンル別集計!$B$40:$B$60,0),MATCH(実績集計!O$3,ジャンル別集計!$40:$40,0)))</f>
        <v>0</v>
      </c>
      <c r="P102" s="97">
        <f t="shared" si="81"/>
        <v>0</v>
      </c>
      <c r="Q102" s="97">
        <f t="shared" si="99"/>
        <v>0</v>
      </c>
    </row>
    <row r="103" spans="2:17">
      <c r="B103" s="52"/>
      <c r="C103" s="50" t="str">
        <f t="shared" si="98"/>
        <v>雑貨</v>
      </c>
      <c r="D103" s="40">
        <f>IF(D$4=0,0,INDEX(ジャンル別集計!$40:$60,MATCH(実績集計!$C103,ジャンル別集計!$B$40:$B$60,0),MATCH(実績集計!D$3,ジャンル別集計!$40:$40,0)))</f>
        <v>0</v>
      </c>
      <c r="E103" s="40">
        <f>IF(E$4=0,0,INDEX(ジャンル別集計!$40:$60,MATCH(実績集計!$C103,ジャンル別集計!$B$40:$B$60,0),MATCH(実績集計!E$3,ジャンル別集計!$40:$40,0)))</f>
        <v>0</v>
      </c>
      <c r="F103" s="40">
        <f>IF(F$4=0,0,INDEX(ジャンル別集計!$40:$60,MATCH(実績集計!$C103,ジャンル別集計!$B$40:$B$60,0),MATCH(実績集計!F$3,ジャンル別集計!$40:$40,0)))</f>
        <v>0</v>
      </c>
      <c r="G103" s="40">
        <f>IF(G$4=0,0,INDEX(ジャンル別集計!$40:$60,MATCH(実績集計!$C103,ジャンル別集計!$B$40:$B$60,0),MATCH(実績集計!G$3,ジャンル別集計!$40:$40,0)))</f>
        <v>0</v>
      </c>
      <c r="H103" s="40">
        <f>IF(H$4=0,0,INDEX(ジャンル別集計!$40:$60,MATCH(実績集計!$C103,ジャンル別集計!$B$40:$B$60,0),MATCH(実績集計!H$3,ジャンル別集計!$40:$40,0)))</f>
        <v>0</v>
      </c>
      <c r="I103" s="40">
        <f>IF(I$4=0,0,INDEX(ジャンル別集計!$40:$60,MATCH(実績集計!$C103,ジャンル別集計!$B$40:$B$60,0),MATCH(実績集計!I$3,ジャンル別集計!$40:$40,0)))</f>
        <v>0</v>
      </c>
      <c r="J103" s="40">
        <f>IF(J$4=0,0,INDEX(ジャンル別集計!$40:$60,MATCH(実績集計!$C103,ジャンル別集計!$B$40:$B$60,0),MATCH(実績集計!J$3,ジャンル別集計!$40:$40,0)))</f>
        <v>0</v>
      </c>
      <c r="K103" s="40">
        <f>IF(K$4=0,0,INDEX(ジャンル別集計!$40:$60,MATCH(実績集計!$C103,ジャンル別集計!$B$40:$B$60,0),MATCH(実績集計!K$3,ジャンル別集計!$40:$40,0)))</f>
        <v>0</v>
      </c>
      <c r="L103" s="40">
        <f>IF(L$4=0,0,INDEX(ジャンル別集計!$40:$60,MATCH(実績集計!$C103,ジャンル別集計!$B$40:$B$60,0),MATCH(実績集計!L$3,ジャンル別集計!$40:$40,0)))</f>
        <v>0</v>
      </c>
      <c r="M103" s="40">
        <f>IF(M$4=0,0,INDEX(ジャンル別集計!$40:$60,MATCH(実績集計!$C103,ジャンル別集計!$B$40:$B$60,0),MATCH(実績集計!M$3,ジャンル別集計!$40:$40,0)))</f>
        <v>0</v>
      </c>
      <c r="N103" s="40">
        <f>IF(N$4=0,0,INDEX(ジャンル別集計!$40:$60,MATCH(実績集計!$C103,ジャンル別集計!$B$40:$B$60,0),MATCH(実績集計!N$3,ジャンル別集計!$40:$40,0)))</f>
        <v>0</v>
      </c>
      <c r="O103" s="40">
        <f>IF(O$4=0,0,INDEX(ジャンル別集計!$40:$60,MATCH(実績集計!$C103,ジャンル別集計!$B$40:$B$60,0),MATCH(実績集計!O$3,ジャンル別集計!$40:$40,0)))</f>
        <v>0</v>
      </c>
      <c r="P103" s="97">
        <f t="shared" si="81"/>
        <v>0</v>
      </c>
      <c r="Q103" s="97">
        <f t="shared" si="99"/>
        <v>0</v>
      </c>
    </row>
    <row r="104" spans="2:17">
      <c r="B104" s="52"/>
      <c r="C104" s="50" t="str">
        <f t="shared" si="98"/>
        <v>ブランド</v>
      </c>
      <c r="D104" s="40">
        <f>IF(D$4=0,0,INDEX(ジャンル別集計!$40:$60,MATCH(実績集計!$C104,ジャンル別集計!$B$40:$B$60,0),MATCH(実績集計!D$3,ジャンル別集計!$40:$40,0)))</f>
        <v>0</v>
      </c>
      <c r="E104" s="40">
        <f>IF(E$4=0,0,INDEX(ジャンル別集計!$40:$60,MATCH(実績集計!$C104,ジャンル別集計!$B$40:$B$60,0),MATCH(実績集計!E$3,ジャンル別集計!$40:$40,0)))</f>
        <v>0</v>
      </c>
      <c r="F104" s="40">
        <f>IF(F$4=0,0,INDEX(ジャンル別集計!$40:$60,MATCH(実績集計!$C104,ジャンル別集計!$B$40:$B$60,0),MATCH(実績集計!F$3,ジャンル別集計!$40:$40,0)))</f>
        <v>0</v>
      </c>
      <c r="G104" s="40">
        <f>IF(G$4=0,0,INDEX(ジャンル別集計!$40:$60,MATCH(実績集計!$C104,ジャンル別集計!$B$40:$B$60,0),MATCH(実績集計!G$3,ジャンル別集計!$40:$40,0)))</f>
        <v>0</v>
      </c>
      <c r="H104" s="40">
        <f>IF(H$4=0,0,INDEX(ジャンル別集計!$40:$60,MATCH(実績集計!$C104,ジャンル別集計!$B$40:$B$60,0),MATCH(実績集計!H$3,ジャンル別集計!$40:$40,0)))</f>
        <v>0</v>
      </c>
      <c r="I104" s="40">
        <f>IF(I$4=0,0,INDEX(ジャンル別集計!$40:$60,MATCH(実績集計!$C104,ジャンル別集計!$B$40:$B$60,0),MATCH(実績集計!I$3,ジャンル別集計!$40:$40,0)))</f>
        <v>0</v>
      </c>
      <c r="J104" s="40">
        <f>IF(J$4=0,0,INDEX(ジャンル別集計!$40:$60,MATCH(実績集計!$C104,ジャンル別集計!$B$40:$B$60,0),MATCH(実績集計!J$3,ジャンル別集計!$40:$40,0)))</f>
        <v>0</v>
      </c>
      <c r="K104" s="40">
        <f>IF(K$4=0,0,INDEX(ジャンル別集計!$40:$60,MATCH(実績集計!$C104,ジャンル別集計!$B$40:$B$60,0),MATCH(実績集計!K$3,ジャンル別集計!$40:$40,0)))</f>
        <v>0</v>
      </c>
      <c r="L104" s="40">
        <f>IF(L$4=0,0,INDEX(ジャンル別集計!$40:$60,MATCH(実績集計!$C104,ジャンル別集計!$B$40:$B$60,0),MATCH(実績集計!L$3,ジャンル別集計!$40:$40,0)))</f>
        <v>0</v>
      </c>
      <c r="M104" s="40">
        <f>IF(M$4=0,0,INDEX(ジャンル別集計!$40:$60,MATCH(実績集計!$C104,ジャンル別集計!$B$40:$B$60,0),MATCH(実績集計!M$3,ジャンル別集計!$40:$40,0)))</f>
        <v>0</v>
      </c>
      <c r="N104" s="40">
        <f>IF(N$4=0,0,INDEX(ジャンル別集計!$40:$60,MATCH(実績集計!$C104,ジャンル別集計!$B$40:$B$60,0),MATCH(実績集計!N$3,ジャンル別集計!$40:$40,0)))</f>
        <v>0</v>
      </c>
      <c r="O104" s="40">
        <f>IF(O$4=0,0,INDEX(ジャンル別集計!$40:$60,MATCH(実績集計!$C104,ジャンル別集計!$B$40:$B$60,0),MATCH(実績集計!O$3,ジャンル別集計!$40:$40,0)))</f>
        <v>0</v>
      </c>
      <c r="P104" s="97">
        <f t="shared" si="81"/>
        <v>0</v>
      </c>
      <c r="Q104" s="97">
        <f t="shared" si="99"/>
        <v>0</v>
      </c>
    </row>
    <row r="105" spans="2:17">
      <c r="B105" s="52"/>
      <c r="C105" s="50" t="str">
        <f t="shared" si="98"/>
        <v>貴金属</v>
      </c>
      <c r="D105" s="40">
        <f>IF(D$4=0,0,INDEX(ジャンル別集計!$40:$60,MATCH(実績集計!$C105,ジャンル別集計!$B$40:$B$60,0),MATCH(実績集計!D$3,ジャンル別集計!$40:$40,0)))</f>
        <v>0</v>
      </c>
      <c r="E105" s="40">
        <f>IF(E$4=0,0,INDEX(ジャンル別集計!$40:$60,MATCH(実績集計!$C105,ジャンル別集計!$B$40:$B$60,0),MATCH(実績集計!E$3,ジャンル別集計!$40:$40,0)))</f>
        <v>0</v>
      </c>
      <c r="F105" s="40">
        <f>IF(F$4=0,0,INDEX(ジャンル別集計!$40:$60,MATCH(実績集計!$C105,ジャンル別集計!$B$40:$B$60,0),MATCH(実績集計!F$3,ジャンル別集計!$40:$40,0)))</f>
        <v>0</v>
      </c>
      <c r="G105" s="40">
        <f>IF(G$4=0,0,INDEX(ジャンル別集計!$40:$60,MATCH(実績集計!$C105,ジャンル別集計!$B$40:$B$60,0),MATCH(実績集計!G$3,ジャンル別集計!$40:$40,0)))</f>
        <v>0</v>
      </c>
      <c r="H105" s="40">
        <f>IF(H$4=0,0,INDEX(ジャンル別集計!$40:$60,MATCH(実績集計!$C105,ジャンル別集計!$B$40:$B$60,0),MATCH(実績集計!H$3,ジャンル別集計!$40:$40,0)))</f>
        <v>0</v>
      </c>
      <c r="I105" s="40">
        <f>IF(I$4=0,0,INDEX(ジャンル別集計!$40:$60,MATCH(実績集計!$C105,ジャンル別集計!$B$40:$B$60,0),MATCH(実績集計!I$3,ジャンル別集計!$40:$40,0)))</f>
        <v>0</v>
      </c>
      <c r="J105" s="40">
        <f>IF(J$4=0,0,INDEX(ジャンル別集計!$40:$60,MATCH(実績集計!$C105,ジャンル別集計!$B$40:$B$60,0),MATCH(実績集計!J$3,ジャンル別集計!$40:$40,0)))</f>
        <v>0</v>
      </c>
      <c r="K105" s="40">
        <f>IF(K$4=0,0,INDEX(ジャンル別集計!$40:$60,MATCH(実績集計!$C105,ジャンル別集計!$B$40:$B$60,0),MATCH(実績集計!K$3,ジャンル別集計!$40:$40,0)))</f>
        <v>0</v>
      </c>
      <c r="L105" s="40">
        <f>IF(L$4=0,0,INDEX(ジャンル別集計!$40:$60,MATCH(実績集計!$C105,ジャンル別集計!$B$40:$B$60,0),MATCH(実績集計!L$3,ジャンル別集計!$40:$40,0)))</f>
        <v>0</v>
      </c>
      <c r="M105" s="40">
        <f>IF(M$4=0,0,INDEX(ジャンル別集計!$40:$60,MATCH(実績集計!$C105,ジャンル別集計!$B$40:$B$60,0),MATCH(実績集計!M$3,ジャンル別集計!$40:$40,0)))</f>
        <v>0</v>
      </c>
      <c r="N105" s="40">
        <f>IF(N$4=0,0,INDEX(ジャンル別集計!$40:$60,MATCH(実績集計!$C105,ジャンル別集計!$B$40:$B$60,0),MATCH(実績集計!N$3,ジャンル別集計!$40:$40,0)))</f>
        <v>0</v>
      </c>
      <c r="O105" s="40">
        <f>IF(O$4=0,0,INDEX(ジャンル別集計!$40:$60,MATCH(実績集計!$C105,ジャンル別集計!$B$40:$B$60,0),MATCH(実績集計!O$3,ジャンル別集計!$40:$40,0)))</f>
        <v>0</v>
      </c>
      <c r="P105" s="97">
        <f t="shared" si="81"/>
        <v>0</v>
      </c>
      <c r="Q105" s="97">
        <f t="shared" si="99"/>
        <v>0</v>
      </c>
    </row>
    <row r="106" spans="2:17">
      <c r="B106" s="52"/>
      <c r="C106" s="50" t="str">
        <f t="shared" si="98"/>
        <v>金券（課税）</v>
      </c>
      <c r="D106" s="40">
        <f>IF(D$4=0,0,INDEX(ジャンル別集計!$40:$60,MATCH(実績集計!$C106,ジャンル別集計!$B$40:$B$60,0),MATCH(実績集計!D$3,ジャンル別集計!$40:$40,0)))</f>
        <v>0</v>
      </c>
      <c r="E106" s="40">
        <f>IF(E$4=0,0,INDEX(ジャンル別集計!$40:$60,MATCH(実績集計!$C106,ジャンル別集計!$B$40:$B$60,0),MATCH(実績集計!E$3,ジャンル別集計!$40:$40,0)))</f>
        <v>0</v>
      </c>
      <c r="F106" s="40">
        <f>IF(F$4=0,0,INDEX(ジャンル別集計!$40:$60,MATCH(実績集計!$C106,ジャンル別集計!$B$40:$B$60,0),MATCH(実績集計!F$3,ジャンル別集計!$40:$40,0)))</f>
        <v>0</v>
      </c>
      <c r="G106" s="40">
        <f>IF(G$4=0,0,INDEX(ジャンル別集計!$40:$60,MATCH(実績集計!$C106,ジャンル別集計!$B$40:$B$60,0),MATCH(実績集計!G$3,ジャンル別集計!$40:$40,0)))</f>
        <v>0</v>
      </c>
      <c r="H106" s="40">
        <f>IF(H$4=0,0,INDEX(ジャンル別集計!$40:$60,MATCH(実績集計!$C106,ジャンル別集計!$B$40:$B$60,0),MATCH(実績集計!H$3,ジャンル別集計!$40:$40,0)))</f>
        <v>0</v>
      </c>
      <c r="I106" s="40">
        <f>IF(I$4=0,0,INDEX(ジャンル別集計!$40:$60,MATCH(実績集計!$C106,ジャンル別集計!$B$40:$B$60,0),MATCH(実績集計!I$3,ジャンル別集計!$40:$40,0)))</f>
        <v>0</v>
      </c>
      <c r="J106" s="40">
        <f>IF(J$4=0,0,INDEX(ジャンル別集計!$40:$60,MATCH(実績集計!$C106,ジャンル別集計!$B$40:$B$60,0),MATCH(実績集計!J$3,ジャンル別集計!$40:$40,0)))</f>
        <v>0</v>
      </c>
      <c r="K106" s="40">
        <f>IF(K$4=0,0,INDEX(ジャンル別集計!$40:$60,MATCH(実績集計!$C106,ジャンル別集計!$B$40:$B$60,0),MATCH(実績集計!K$3,ジャンル別集計!$40:$40,0)))</f>
        <v>0</v>
      </c>
      <c r="L106" s="40">
        <f>IF(L$4=0,0,INDEX(ジャンル別集計!$40:$60,MATCH(実績集計!$C106,ジャンル別集計!$B$40:$B$60,0),MATCH(実績集計!L$3,ジャンル別集計!$40:$40,0)))</f>
        <v>0</v>
      </c>
      <c r="M106" s="40">
        <f>IF(M$4=0,0,INDEX(ジャンル別集計!$40:$60,MATCH(実績集計!$C106,ジャンル別集計!$B$40:$B$60,0),MATCH(実績集計!M$3,ジャンル別集計!$40:$40,0)))</f>
        <v>0</v>
      </c>
      <c r="N106" s="40">
        <f>IF(N$4=0,0,INDEX(ジャンル別集計!$40:$60,MATCH(実績集計!$C106,ジャンル別集計!$B$40:$B$60,0),MATCH(実績集計!N$3,ジャンル別集計!$40:$40,0)))</f>
        <v>0</v>
      </c>
      <c r="O106" s="40">
        <f>IF(O$4=0,0,INDEX(ジャンル別集計!$40:$60,MATCH(実績集計!$C106,ジャンル別集計!$B$40:$B$60,0),MATCH(実績集計!O$3,ジャンル別集計!$40:$40,0)))</f>
        <v>0</v>
      </c>
      <c r="P106" s="97">
        <f t="shared" si="81"/>
        <v>0</v>
      </c>
      <c r="Q106" s="97">
        <f t="shared" si="99"/>
        <v>0</v>
      </c>
    </row>
    <row r="107" spans="2:17">
      <c r="B107" s="52"/>
      <c r="C107" s="50" t="str">
        <f t="shared" si="98"/>
        <v>金券（非課税）</v>
      </c>
      <c r="D107" s="40">
        <f>IF(D$4=0,0,INDEX(ジャンル別集計!$40:$60,MATCH(実績集計!$C107,ジャンル別集計!$B$40:$B$60,0),MATCH(実績集計!D$3,ジャンル別集計!$40:$40,0)))</f>
        <v>0</v>
      </c>
      <c r="E107" s="40">
        <f>IF(E$4=0,0,INDEX(ジャンル別集計!$40:$60,MATCH(実績集計!$C107,ジャンル別集計!$B$40:$B$60,0),MATCH(実績集計!E$3,ジャンル別集計!$40:$40,0)))</f>
        <v>0</v>
      </c>
      <c r="F107" s="40">
        <f>IF(F$4=0,0,INDEX(ジャンル別集計!$40:$60,MATCH(実績集計!$C107,ジャンル別集計!$B$40:$B$60,0),MATCH(実績集計!F$3,ジャンル別集計!$40:$40,0)))</f>
        <v>0</v>
      </c>
      <c r="G107" s="40">
        <f>IF(G$4=0,0,INDEX(ジャンル別集計!$40:$60,MATCH(実績集計!$C107,ジャンル別集計!$B$40:$B$60,0),MATCH(実績集計!G$3,ジャンル別集計!$40:$40,0)))</f>
        <v>0</v>
      </c>
      <c r="H107" s="40">
        <f>IF(H$4=0,0,INDEX(ジャンル別集計!$40:$60,MATCH(実績集計!$C107,ジャンル別集計!$B$40:$B$60,0),MATCH(実績集計!H$3,ジャンル別集計!$40:$40,0)))</f>
        <v>0</v>
      </c>
      <c r="I107" s="40">
        <f>IF(I$4=0,0,INDEX(ジャンル別集計!$40:$60,MATCH(実績集計!$C107,ジャンル別集計!$B$40:$B$60,0),MATCH(実績集計!I$3,ジャンル別集計!$40:$40,0)))</f>
        <v>0</v>
      </c>
      <c r="J107" s="40">
        <f>IF(J$4=0,0,INDEX(ジャンル別集計!$40:$60,MATCH(実績集計!$C107,ジャンル別集計!$B$40:$B$60,0),MATCH(実績集計!J$3,ジャンル別集計!$40:$40,0)))</f>
        <v>0</v>
      </c>
      <c r="K107" s="40">
        <f>IF(K$4=0,0,INDEX(ジャンル別集計!$40:$60,MATCH(実績集計!$C107,ジャンル別集計!$B$40:$B$60,0),MATCH(実績集計!K$3,ジャンル別集計!$40:$40,0)))</f>
        <v>0</v>
      </c>
      <c r="L107" s="40">
        <f>IF(L$4=0,0,INDEX(ジャンル別集計!$40:$60,MATCH(実績集計!$C107,ジャンル別集計!$B$40:$B$60,0),MATCH(実績集計!L$3,ジャンル別集計!$40:$40,0)))</f>
        <v>0</v>
      </c>
      <c r="M107" s="40">
        <f>IF(M$4=0,0,INDEX(ジャンル別集計!$40:$60,MATCH(実績集計!$C107,ジャンル別集計!$B$40:$B$60,0),MATCH(実績集計!M$3,ジャンル別集計!$40:$40,0)))</f>
        <v>0</v>
      </c>
      <c r="N107" s="40">
        <f>IF(N$4=0,0,INDEX(ジャンル別集計!$40:$60,MATCH(実績集計!$C107,ジャンル別集計!$B$40:$B$60,0),MATCH(実績集計!N$3,ジャンル別集計!$40:$40,0)))</f>
        <v>0</v>
      </c>
      <c r="O107" s="40">
        <f>IF(O$4=0,0,INDEX(ジャンル別集計!$40:$60,MATCH(実績集計!$C107,ジャンル別集計!$B$40:$B$60,0),MATCH(実績集計!O$3,ジャンル別集計!$40:$40,0)))</f>
        <v>0</v>
      </c>
      <c r="P107" s="97">
        <f t="shared" si="81"/>
        <v>0</v>
      </c>
      <c r="Q107" s="97">
        <f t="shared" si="99"/>
        <v>0</v>
      </c>
    </row>
    <row r="108" spans="2:17">
      <c r="B108" s="52"/>
      <c r="C108" s="50" t="str">
        <f t="shared" si="98"/>
        <v>衣料</v>
      </c>
      <c r="D108" s="40">
        <f>IF(D$4=0,0,INDEX(ジャンル別集計!$40:$60,MATCH(実績集計!$C108,ジャンル別集計!$B$40:$B$60,0),MATCH(実績集計!D$3,ジャンル別集計!$40:$40,0)))</f>
        <v>0</v>
      </c>
      <c r="E108" s="40">
        <f>IF(E$4=0,0,INDEX(ジャンル別集計!$40:$60,MATCH(実績集計!$C108,ジャンル別集計!$B$40:$B$60,0),MATCH(実績集計!E$3,ジャンル別集計!$40:$40,0)))</f>
        <v>0</v>
      </c>
      <c r="F108" s="40">
        <f>IF(F$4=0,0,INDEX(ジャンル別集計!$40:$60,MATCH(実績集計!$C108,ジャンル別集計!$B$40:$B$60,0),MATCH(実績集計!F$3,ジャンル別集計!$40:$40,0)))</f>
        <v>0</v>
      </c>
      <c r="G108" s="40">
        <f>IF(G$4=0,0,INDEX(ジャンル別集計!$40:$60,MATCH(実績集計!$C108,ジャンル別集計!$B$40:$B$60,0),MATCH(実績集計!G$3,ジャンル別集計!$40:$40,0)))</f>
        <v>0</v>
      </c>
      <c r="H108" s="40">
        <f>IF(H$4=0,0,INDEX(ジャンル別集計!$40:$60,MATCH(実績集計!$C108,ジャンル別集計!$B$40:$B$60,0),MATCH(実績集計!H$3,ジャンル別集計!$40:$40,0)))</f>
        <v>0</v>
      </c>
      <c r="I108" s="40">
        <f>IF(I$4=0,0,INDEX(ジャンル別集計!$40:$60,MATCH(実績集計!$C108,ジャンル別集計!$B$40:$B$60,0),MATCH(実績集計!I$3,ジャンル別集計!$40:$40,0)))</f>
        <v>0</v>
      </c>
      <c r="J108" s="40">
        <f>IF(J$4=0,0,INDEX(ジャンル別集計!$40:$60,MATCH(実績集計!$C108,ジャンル別集計!$B$40:$B$60,0),MATCH(実績集計!J$3,ジャンル別集計!$40:$40,0)))</f>
        <v>0</v>
      </c>
      <c r="K108" s="40">
        <f>IF(K$4=0,0,INDEX(ジャンル別集計!$40:$60,MATCH(実績集計!$C108,ジャンル別集計!$B$40:$B$60,0),MATCH(実績集計!K$3,ジャンル別集計!$40:$40,0)))</f>
        <v>0</v>
      </c>
      <c r="L108" s="40">
        <f>IF(L$4=0,0,INDEX(ジャンル別集計!$40:$60,MATCH(実績集計!$C108,ジャンル別集計!$B$40:$B$60,0),MATCH(実績集計!L$3,ジャンル別集計!$40:$40,0)))</f>
        <v>0</v>
      </c>
      <c r="M108" s="40">
        <f>IF(M$4=0,0,INDEX(ジャンル別集計!$40:$60,MATCH(実績集計!$C108,ジャンル別集計!$B$40:$B$60,0),MATCH(実績集計!M$3,ジャンル別集計!$40:$40,0)))</f>
        <v>0</v>
      </c>
      <c r="N108" s="40">
        <f>IF(N$4=0,0,INDEX(ジャンル別集計!$40:$60,MATCH(実績集計!$C108,ジャンル別集計!$B$40:$B$60,0),MATCH(実績集計!N$3,ジャンル別集計!$40:$40,0)))</f>
        <v>0</v>
      </c>
      <c r="O108" s="40">
        <f>IF(O$4=0,0,INDEX(ジャンル別集計!$40:$60,MATCH(実績集計!$C108,ジャンル別集計!$B$40:$B$60,0),MATCH(実績集計!O$3,ジャンル別集計!$40:$40,0)))</f>
        <v>0</v>
      </c>
      <c r="P108" s="97">
        <f t="shared" si="81"/>
        <v>0</v>
      </c>
      <c r="Q108" s="97">
        <f t="shared" si="99"/>
        <v>0</v>
      </c>
    </row>
    <row r="109" spans="2:17">
      <c r="B109" s="52"/>
      <c r="C109" s="50" t="str">
        <f t="shared" si="98"/>
        <v>服飾雑貨</v>
      </c>
      <c r="D109" s="40">
        <f>IF(D$4=0,0,INDEX(ジャンル別集計!$40:$60,MATCH(実績集計!$C109,ジャンル別集計!$B$40:$B$60,0),MATCH(実績集計!D$3,ジャンル別集計!$40:$40,0)))</f>
        <v>0</v>
      </c>
      <c r="E109" s="40">
        <f>IF(E$4=0,0,INDEX(ジャンル別集計!$40:$60,MATCH(実績集計!$C109,ジャンル別集計!$B$40:$B$60,0),MATCH(実績集計!E$3,ジャンル別集計!$40:$40,0)))</f>
        <v>0</v>
      </c>
      <c r="F109" s="40">
        <f>IF(F$4=0,0,INDEX(ジャンル別集計!$40:$60,MATCH(実績集計!$C109,ジャンル別集計!$B$40:$B$60,0),MATCH(実績集計!F$3,ジャンル別集計!$40:$40,0)))</f>
        <v>0</v>
      </c>
      <c r="G109" s="40">
        <f>IF(G$4=0,0,INDEX(ジャンル別集計!$40:$60,MATCH(実績集計!$C109,ジャンル別集計!$B$40:$B$60,0),MATCH(実績集計!G$3,ジャンル別集計!$40:$40,0)))</f>
        <v>0</v>
      </c>
      <c r="H109" s="40">
        <f>IF(H$4=0,0,INDEX(ジャンル別集計!$40:$60,MATCH(実績集計!$C109,ジャンル別集計!$B$40:$B$60,0),MATCH(実績集計!H$3,ジャンル別集計!$40:$40,0)))</f>
        <v>0</v>
      </c>
      <c r="I109" s="40">
        <f>IF(I$4=0,0,INDEX(ジャンル別集計!$40:$60,MATCH(実績集計!$C109,ジャンル別集計!$B$40:$B$60,0),MATCH(実績集計!I$3,ジャンル別集計!$40:$40,0)))</f>
        <v>0</v>
      </c>
      <c r="J109" s="40">
        <f>IF(J$4=0,0,INDEX(ジャンル別集計!$40:$60,MATCH(実績集計!$C109,ジャンル別集計!$B$40:$B$60,0),MATCH(実績集計!J$3,ジャンル別集計!$40:$40,0)))</f>
        <v>0</v>
      </c>
      <c r="K109" s="40">
        <f>IF(K$4=0,0,INDEX(ジャンル別集計!$40:$60,MATCH(実績集計!$C109,ジャンル別集計!$B$40:$B$60,0),MATCH(実績集計!K$3,ジャンル別集計!$40:$40,0)))</f>
        <v>0</v>
      </c>
      <c r="L109" s="40">
        <f>IF(L$4=0,0,INDEX(ジャンル別集計!$40:$60,MATCH(実績集計!$C109,ジャンル別集計!$B$40:$B$60,0),MATCH(実績集計!L$3,ジャンル別集計!$40:$40,0)))</f>
        <v>0</v>
      </c>
      <c r="M109" s="40">
        <f>IF(M$4=0,0,INDEX(ジャンル別集計!$40:$60,MATCH(実績集計!$C109,ジャンル別集計!$B$40:$B$60,0),MATCH(実績集計!M$3,ジャンル別集計!$40:$40,0)))</f>
        <v>0</v>
      </c>
      <c r="N109" s="40">
        <f>IF(N$4=0,0,INDEX(ジャンル別集計!$40:$60,MATCH(実績集計!$C109,ジャンル別集計!$B$40:$B$60,0),MATCH(実績集計!N$3,ジャンル別集計!$40:$40,0)))</f>
        <v>0</v>
      </c>
      <c r="O109" s="40">
        <f>IF(O$4=0,0,INDEX(ジャンル別集計!$40:$60,MATCH(実績集計!$C109,ジャンル別集計!$B$40:$B$60,0),MATCH(実績集計!O$3,ジャンル別集計!$40:$40,0)))</f>
        <v>0</v>
      </c>
      <c r="P109" s="97">
        <f t="shared" si="81"/>
        <v>0</v>
      </c>
      <c r="Q109" s="97">
        <f t="shared" si="99"/>
        <v>0</v>
      </c>
    </row>
    <row r="110" spans="2:17">
      <c r="B110" s="52"/>
      <c r="C110" s="50" t="str">
        <f t="shared" si="98"/>
        <v>携帯電話</v>
      </c>
      <c r="D110" s="40">
        <f>IF(D$4=0,0,INDEX(ジャンル別集計!$40:$60,MATCH(実績集計!$C110,ジャンル別集計!$B$40:$B$60,0),MATCH(実績集計!D$3,ジャンル別集計!$40:$40,0)))</f>
        <v>0</v>
      </c>
      <c r="E110" s="40">
        <f>IF(E$4=0,0,INDEX(ジャンル別集計!$40:$60,MATCH(実績集計!$C110,ジャンル別集計!$B$40:$B$60,0),MATCH(実績集計!E$3,ジャンル別集計!$40:$40,0)))</f>
        <v>0</v>
      </c>
      <c r="F110" s="40">
        <f>IF(F$4=0,0,INDEX(ジャンル別集計!$40:$60,MATCH(実績集計!$C110,ジャンル別集計!$B$40:$B$60,0),MATCH(実績集計!F$3,ジャンル別集計!$40:$40,0)))</f>
        <v>0</v>
      </c>
      <c r="G110" s="40">
        <f>IF(G$4=0,0,INDEX(ジャンル別集計!$40:$60,MATCH(実績集計!$C110,ジャンル別集計!$B$40:$B$60,0),MATCH(実績集計!G$3,ジャンル別集計!$40:$40,0)))</f>
        <v>0</v>
      </c>
      <c r="H110" s="40">
        <f>IF(H$4=0,0,INDEX(ジャンル別集計!$40:$60,MATCH(実績集計!$C110,ジャンル別集計!$B$40:$B$60,0),MATCH(実績集計!H$3,ジャンル別集計!$40:$40,0)))</f>
        <v>0</v>
      </c>
      <c r="I110" s="40">
        <f>IF(I$4=0,0,INDEX(ジャンル別集計!$40:$60,MATCH(実績集計!$C110,ジャンル別集計!$B$40:$B$60,0),MATCH(実績集計!I$3,ジャンル別集計!$40:$40,0)))</f>
        <v>0</v>
      </c>
      <c r="J110" s="40">
        <f>IF(J$4=0,0,INDEX(ジャンル別集計!$40:$60,MATCH(実績集計!$C110,ジャンル別集計!$B$40:$B$60,0),MATCH(実績集計!J$3,ジャンル別集計!$40:$40,0)))</f>
        <v>0</v>
      </c>
      <c r="K110" s="40">
        <f>IF(K$4=0,0,INDEX(ジャンル別集計!$40:$60,MATCH(実績集計!$C110,ジャンル別集計!$B$40:$B$60,0),MATCH(実績集計!K$3,ジャンル別集計!$40:$40,0)))</f>
        <v>0</v>
      </c>
      <c r="L110" s="40">
        <f>IF(L$4=0,0,INDEX(ジャンル別集計!$40:$60,MATCH(実績集計!$C110,ジャンル別集計!$B$40:$B$60,0),MATCH(実績集計!L$3,ジャンル別集計!$40:$40,0)))</f>
        <v>0</v>
      </c>
      <c r="M110" s="40">
        <f>IF(M$4=0,0,INDEX(ジャンル別集計!$40:$60,MATCH(実績集計!$C110,ジャンル別集計!$B$40:$B$60,0),MATCH(実績集計!M$3,ジャンル別集計!$40:$40,0)))</f>
        <v>0</v>
      </c>
      <c r="N110" s="40">
        <f>IF(N$4=0,0,INDEX(ジャンル別集計!$40:$60,MATCH(実績集計!$C110,ジャンル別集計!$B$40:$B$60,0),MATCH(実績集計!N$3,ジャンル別集計!$40:$40,0)))</f>
        <v>0</v>
      </c>
      <c r="O110" s="40">
        <f>IF(O$4=0,0,INDEX(ジャンル別集計!$40:$60,MATCH(実績集計!$C110,ジャンル別集計!$B$40:$B$60,0),MATCH(実績集計!O$3,ジャンル別集計!$40:$40,0)))</f>
        <v>0</v>
      </c>
      <c r="P110" s="97">
        <f t="shared" si="81"/>
        <v>0</v>
      </c>
      <c r="Q110" s="97">
        <f t="shared" si="99"/>
        <v>0</v>
      </c>
    </row>
    <row r="111" spans="2:17">
      <c r="B111" s="52"/>
      <c r="C111" s="50" t="str">
        <f t="shared" si="98"/>
        <v>工具</v>
      </c>
      <c r="D111" s="40">
        <f>IF(D$4=0,0,INDEX(ジャンル別集計!$40:$60,MATCH(実績集計!$C111,ジャンル別集計!$B$40:$B$60,0),MATCH(実績集計!D$3,ジャンル別集計!$40:$40,0)))</f>
        <v>0</v>
      </c>
      <c r="E111" s="40">
        <f>IF(E$4=0,0,INDEX(ジャンル別集計!$40:$60,MATCH(実績集計!$C111,ジャンル別集計!$B$40:$B$60,0),MATCH(実績集計!E$3,ジャンル別集計!$40:$40,0)))</f>
        <v>0</v>
      </c>
      <c r="F111" s="40">
        <f>IF(F$4=0,0,INDEX(ジャンル別集計!$40:$60,MATCH(実績集計!$C111,ジャンル別集計!$B$40:$B$60,0),MATCH(実績集計!F$3,ジャンル別集計!$40:$40,0)))</f>
        <v>0</v>
      </c>
      <c r="G111" s="40">
        <f>IF(G$4=0,0,INDEX(ジャンル別集計!$40:$60,MATCH(実績集計!$C111,ジャンル別集計!$B$40:$B$60,0),MATCH(実績集計!G$3,ジャンル別集計!$40:$40,0)))</f>
        <v>0</v>
      </c>
      <c r="H111" s="40">
        <f>IF(H$4=0,0,INDEX(ジャンル別集計!$40:$60,MATCH(実績集計!$C111,ジャンル別集計!$B$40:$B$60,0),MATCH(実績集計!H$3,ジャンル別集計!$40:$40,0)))</f>
        <v>0</v>
      </c>
      <c r="I111" s="40">
        <f>IF(I$4=0,0,INDEX(ジャンル別集計!$40:$60,MATCH(実績集計!$C111,ジャンル別集計!$B$40:$B$60,0),MATCH(実績集計!I$3,ジャンル別集計!$40:$40,0)))</f>
        <v>0</v>
      </c>
      <c r="J111" s="40">
        <f>IF(J$4=0,0,INDEX(ジャンル別集計!$40:$60,MATCH(実績集計!$C111,ジャンル別集計!$B$40:$B$60,0),MATCH(実績集計!J$3,ジャンル別集計!$40:$40,0)))</f>
        <v>0</v>
      </c>
      <c r="K111" s="40">
        <f>IF(K$4=0,0,INDEX(ジャンル別集計!$40:$60,MATCH(実績集計!$C111,ジャンル別集計!$B$40:$B$60,0),MATCH(実績集計!K$3,ジャンル別集計!$40:$40,0)))</f>
        <v>0</v>
      </c>
      <c r="L111" s="40">
        <f>IF(L$4=0,0,INDEX(ジャンル別集計!$40:$60,MATCH(実績集計!$C111,ジャンル別集計!$B$40:$B$60,0),MATCH(実績集計!L$3,ジャンル別集計!$40:$40,0)))</f>
        <v>0</v>
      </c>
      <c r="M111" s="40">
        <f>IF(M$4=0,0,INDEX(ジャンル別集計!$40:$60,MATCH(実績集計!$C111,ジャンル別集計!$B$40:$B$60,0),MATCH(実績集計!M$3,ジャンル別集計!$40:$40,0)))</f>
        <v>0</v>
      </c>
      <c r="N111" s="40">
        <f>IF(N$4=0,0,INDEX(ジャンル別集計!$40:$60,MATCH(実績集計!$C111,ジャンル別集計!$B$40:$B$60,0),MATCH(実績集計!N$3,ジャンル別集計!$40:$40,0)))</f>
        <v>0</v>
      </c>
      <c r="O111" s="40">
        <f>IF(O$4=0,0,INDEX(ジャンル別集計!$40:$60,MATCH(実績集計!$C111,ジャンル別集計!$B$40:$B$60,0),MATCH(実績集計!O$3,ジャンル別集計!$40:$40,0)))</f>
        <v>0</v>
      </c>
      <c r="P111" s="97">
        <f t="shared" si="81"/>
        <v>0</v>
      </c>
      <c r="Q111" s="97">
        <f t="shared" si="99"/>
        <v>0</v>
      </c>
    </row>
    <row r="112" spans="2:17">
      <c r="B112" s="52"/>
      <c r="C112" s="50" t="str">
        <f t="shared" si="98"/>
        <v>楽器</v>
      </c>
      <c r="D112" s="40">
        <f>IF(D$4=0,0,INDEX(ジャンル別集計!$40:$60,MATCH(実績集計!$C112,ジャンル別集計!$B$40:$B$60,0),MATCH(実績集計!D$3,ジャンル別集計!$40:$40,0)))</f>
        <v>0</v>
      </c>
      <c r="E112" s="40">
        <f>IF(E$4=0,0,INDEX(ジャンル別集計!$40:$60,MATCH(実績集計!$C112,ジャンル別集計!$B$40:$B$60,0),MATCH(実績集計!E$3,ジャンル別集計!$40:$40,0)))</f>
        <v>0</v>
      </c>
      <c r="F112" s="40">
        <f>IF(F$4=0,0,INDEX(ジャンル別集計!$40:$60,MATCH(実績集計!$C112,ジャンル別集計!$B$40:$B$60,0),MATCH(実績集計!F$3,ジャンル別集計!$40:$40,0)))</f>
        <v>0</v>
      </c>
      <c r="G112" s="40">
        <f>IF(G$4=0,0,INDEX(ジャンル別集計!$40:$60,MATCH(実績集計!$C112,ジャンル別集計!$B$40:$B$60,0),MATCH(実績集計!G$3,ジャンル別集計!$40:$40,0)))</f>
        <v>0</v>
      </c>
      <c r="H112" s="40">
        <f>IF(H$4=0,0,INDEX(ジャンル別集計!$40:$60,MATCH(実績集計!$C112,ジャンル別集計!$B$40:$B$60,0),MATCH(実績集計!H$3,ジャンル別集計!$40:$40,0)))</f>
        <v>0</v>
      </c>
      <c r="I112" s="40">
        <f>IF(I$4=0,0,INDEX(ジャンル別集計!$40:$60,MATCH(実績集計!$C112,ジャンル別集計!$B$40:$B$60,0),MATCH(実績集計!I$3,ジャンル別集計!$40:$40,0)))</f>
        <v>0</v>
      </c>
      <c r="J112" s="40">
        <f>IF(J$4=0,0,INDEX(ジャンル別集計!$40:$60,MATCH(実績集計!$C112,ジャンル別集計!$B$40:$B$60,0),MATCH(実績集計!J$3,ジャンル別集計!$40:$40,0)))</f>
        <v>0</v>
      </c>
      <c r="K112" s="40">
        <f>IF(K$4=0,0,INDEX(ジャンル別集計!$40:$60,MATCH(実績集計!$C112,ジャンル別集計!$B$40:$B$60,0),MATCH(実績集計!K$3,ジャンル別集計!$40:$40,0)))</f>
        <v>0</v>
      </c>
      <c r="L112" s="40">
        <f>IF(L$4=0,0,INDEX(ジャンル別集計!$40:$60,MATCH(実績集計!$C112,ジャンル別集計!$B$40:$B$60,0),MATCH(実績集計!L$3,ジャンル別集計!$40:$40,0)))</f>
        <v>0</v>
      </c>
      <c r="M112" s="40">
        <f>IF(M$4=0,0,INDEX(ジャンル別集計!$40:$60,MATCH(実績集計!$C112,ジャンル別集計!$B$40:$B$60,0),MATCH(実績集計!M$3,ジャンル別集計!$40:$40,0)))</f>
        <v>0</v>
      </c>
      <c r="N112" s="40">
        <f>IF(N$4=0,0,INDEX(ジャンル別集計!$40:$60,MATCH(実績集計!$C112,ジャンル別集計!$B$40:$B$60,0),MATCH(実績集計!N$3,ジャンル別集計!$40:$40,0)))</f>
        <v>0</v>
      </c>
      <c r="O112" s="40">
        <f>IF(O$4=0,0,INDEX(ジャンル別集計!$40:$60,MATCH(実績集計!$C112,ジャンル別集計!$B$40:$B$60,0),MATCH(実績集計!O$3,ジャンル別集計!$40:$40,0)))</f>
        <v>0</v>
      </c>
      <c r="P112" s="97">
        <f t="shared" si="81"/>
        <v>0</v>
      </c>
      <c r="Q112" s="97">
        <f t="shared" si="99"/>
        <v>0</v>
      </c>
    </row>
    <row r="113" spans="2:17">
      <c r="B113" s="52"/>
      <c r="C113" s="50" t="str">
        <f t="shared" si="98"/>
        <v>スポーツアウトドア</v>
      </c>
      <c r="D113" s="40">
        <f>IF(D$4=0,0,INDEX(ジャンル別集計!$40:$60,MATCH(実績集計!$C113,ジャンル別集計!$B$40:$B$60,0),MATCH(実績集計!D$3,ジャンル別集計!$40:$40,0)))</f>
        <v>0</v>
      </c>
      <c r="E113" s="40">
        <f>IF(E$4=0,0,INDEX(ジャンル別集計!$40:$60,MATCH(実績集計!$C113,ジャンル別集計!$B$40:$B$60,0),MATCH(実績集計!E$3,ジャンル別集計!$40:$40,0)))</f>
        <v>0</v>
      </c>
      <c r="F113" s="40">
        <f>IF(F$4=0,0,INDEX(ジャンル別集計!$40:$60,MATCH(実績集計!$C113,ジャンル別集計!$B$40:$B$60,0),MATCH(実績集計!F$3,ジャンル別集計!$40:$40,0)))</f>
        <v>0</v>
      </c>
      <c r="G113" s="40">
        <f>IF(G$4=0,0,INDEX(ジャンル別集計!$40:$60,MATCH(実績集計!$C113,ジャンル別集計!$B$40:$B$60,0),MATCH(実績集計!G$3,ジャンル別集計!$40:$40,0)))</f>
        <v>0</v>
      </c>
      <c r="H113" s="40">
        <f>IF(H$4=0,0,INDEX(ジャンル別集計!$40:$60,MATCH(実績集計!$C113,ジャンル別集計!$B$40:$B$60,0),MATCH(実績集計!H$3,ジャンル別集計!$40:$40,0)))</f>
        <v>0</v>
      </c>
      <c r="I113" s="40">
        <f>IF(I$4=0,0,INDEX(ジャンル別集計!$40:$60,MATCH(実績集計!$C113,ジャンル別集計!$B$40:$B$60,0),MATCH(実績集計!I$3,ジャンル別集計!$40:$40,0)))</f>
        <v>0</v>
      </c>
      <c r="J113" s="40">
        <f>IF(J$4=0,0,INDEX(ジャンル別集計!$40:$60,MATCH(実績集計!$C113,ジャンル別集計!$B$40:$B$60,0),MATCH(実績集計!J$3,ジャンル別集計!$40:$40,0)))</f>
        <v>0</v>
      </c>
      <c r="K113" s="40">
        <f>IF(K$4=0,0,INDEX(ジャンル別集計!$40:$60,MATCH(実績集計!$C113,ジャンル別集計!$B$40:$B$60,0),MATCH(実績集計!K$3,ジャンル別集計!$40:$40,0)))</f>
        <v>0</v>
      </c>
      <c r="L113" s="40">
        <f>IF(L$4=0,0,INDEX(ジャンル別集計!$40:$60,MATCH(実績集計!$C113,ジャンル別集計!$B$40:$B$60,0),MATCH(実績集計!L$3,ジャンル別集計!$40:$40,0)))</f>
        <v>0</v>
      </c>
      <c r="M113" s="40">
        <f>IF(M$4=0,0,INDEX(ジャンル別集計!$40:$60,MATCH(実績集計!$C113,ジャンル別集計!$B$40:$B$60,0),MATCH(実績集計!M$3,ジャンル別集計!$40:$40,0)))</f>
        <v>0</v>
      </c>
      <c r="N113" s="40">
        <f>IF(N$4=0,0,INDEX(ジャンル別集計!$40:$60,MATCH(実績集計!$C113,ジャンル別集計!$B$40:$B$60,0),MATCH(実績集計!N$3,ジャンル別集計!$40:$40,0)))</f>
        <v>0</v>
      </c>
      <c r="O113" s="40">
        <f>IF(O$4=0,0,INDEX(ジャンル別集計!$40:$60,MATCH(実績集計!$C113,ジャンル別集計!$B$40:$B$60,0),MATCH(実績集計!O$3,ジャンル別集計!$40:$40,0)))</f>
        <v>0</v>
      </c>
      <c r="P113" s="97">
        <f t="shared" si="81"/>
        <v>0</v>
      </c>
      <c r="Q113" s="97">
        <f t="shared" si="99"/>
        <v>0</v>
      </c>
    </row>
    <row r="114" spans="2:17">
      <c r="B114" s="52"/>
      <c r="C114" s="50" t="str">
        <f t="shared" si="98"/>
        <v>ホビー・玩具</v>
      </c>
      <c r="D114" s="40">
        <f>IF(D$4=0,0,INDEX(ジャンル別集計!$40:$60,MATCH(実績集計!$C114,ジャンル別集計!$B$40:$B$60,0),MATCH(実績集計!D$3,ジャンル別集計!$40:$40,0)))</f>
        <v>0</v>
      </c>
      <c r="E114" s="40">
        <f>IF(E$4=0,0,INDEX(ジャンル別集計!$40:$60,MATCH(実績集計!$C114,ジャンル別集計!$B$40:$B$60,0),MATCH(実績集計!E$3,ジャンル別集計!$40:$40,0)))</f>
        <v>0</v>
      </c>
      <c r="F114" s="40">
        <f>IF(F$4=0,0,INDEX(ジャンル別集計!$40:$60,MATCH(実績集計!$C114,ジャンル別集計!$B$40:$B$60,0),MATCH(実績集計!F$3,ジャンル別集計!$40:$40,0)))</f>
        <v>0</v>
      </c>
      <c r="G114" s="40">
        <f>IF(G$4=0,0,INDEX(ジャンル別集計!$40:$60,MATCH(実績集計!$C114,ジャンル別集計!$B$40:$B$60,0),MATCH(実績集計!G$3,ジャンル別集計!$40:$40,0)))</f>
        <v>0</v>
      </c>
      <c r="H114" s="40">
        <f>IF(H$4=0,0,INDEX(ジャンル別集計!$40:$60,MATCH(実績集計!$C114,ジャンル別集計!$B$40:$B$60,0),MATCH(実績集計!H$3,ジャンル別集計!$40:$40,0)))</f>
        <v>0</v>
      </c>
      <c r="I114" s="40">
        <f>IF(I$4=0,0,INDEX(ジャンル別集計!$40:$60,MATCH(実績集計!$C114,ジャンル別集計!$B$40:$B$60,0),MATCH(実績集計!I$3,ジャンル別集計!$40:$40,0)))</f>
        <v>0</v>
      </c>
      <c r="J114" s="40">
        <f>IF(J$4=0,0,INDEX(ジャンル別集計!$40:$60,MATCH(実績集計!$C114,ジャンル別集計!$B$40:$B$60,0),MATCH(実績集計!J$3,ジャンル別集計!$40:$40,0)))</f>
        <v>0</v>
      </c>
      <c r="K114" s="40">
        <f>IF(K$4=0,0,INDEX(ジャンル別集計!$40:$60,MATCH(実績集計!$C114,ジャンル別集計!$B$40:$B$60,0),MATCH(実績集計!K$3,ジャンル別集計!$40:$40,0)))</f>
        <v>0</v>
      </c>
      <c r="L114" s="40">
        <f>IF(L$4=0,0,INDEX(ジャンル別集計!$40:$60,MATCH(実績集計!$C114,ジャンル別集計!$B$40:$B$60,0),MATCH(実績集計!L$3,ジャンル別集計!$40:$40,0)))</f>
        <v>0</v>
      </c>
      <c r="M114" s="40">
        <f>IF(M$4=0,0,INDEX(ジャンル別集計!$40:$60,MATCH(実績集計!$C114,ジャンル別集計!$B$40:$B$60,0),MATCH(実績集計!M$3,ジャンル別集計!$40:$40,0)))</f>
        <v>0</v>
      </c>
      <c r="N114" s="40">
        <f>IF(N$4=0,0,INDEX(ジャンル別集計!$40:$60,MATCH(実績集計!$C114,ジャンル別集計!$B$40:$B$60,0),MATCH(実績集計!N$3,ジャンル別集計!$40:$40,0)))</f>
        <v>0</v>
      </c>
      <c r="O114" s="40">
        <f>IF(O$4=0,0,INDEX(ジャンル別集計!$40:$60,MATCH(実績集計!$C114,ジャンル別集計!$B$40:$B$60,0),MATCH(実績集計!O$3,ジャンル別集計!$40:$40,0)))</f>
        <v>0</v>
      </c>
      <c r="P114" s="97">
        <f t="shared" si="81"/>
        <v>0</v>
      </c>
      <c r="Q114" s="97">
        <f t="shared" si="99"/>
        <v>0</v>
      </c>
    </row>
    <row r="115" spans="2:17">
      <c r="B115" s="112"/>
      <c r="C115" s="113" t="str">
        <f t="shared" si="98"/>
        <v>美容・健康</v>
      </c>
      <c r="D115" s="117">
        <f>IF(D$4=0,0,INDEX(ジャンル別集計!$40:$60,MATCH(実績集計!$C115,ジャンル別集計!$B$40:$B$60,0),MATCH(実績集計!D$3,ジャンル別集計!$40:$40,0)))</f>
        <v>0</v>
      </c>
      <c r="E115" s="117">
        <f>IF(E$4=0,0,INDEX(ジャンル別集計!$40:$60,MATCH(実績集計!$C115,ジャンル別集計!$B$40:$B$60,0),MATCH(実績集計!E$3,ジャンル別集計!$40:$40,0)))</f>
        <v>0</v>
      </c>
      <c r="F115" s="117">
        <f>IF(F$4=0,0,INDEX(ジャンル別集計!$40:$60,MATCH(実績集計!$C115,ジャンル別集計!$B$40:$B$60,0),MATCH(実績集計!F$3,ジャンル別集計!$40:$40,0)))</f>
        <v>0</v>
      </c>
      <c r="G115" s="117">
        <f>IF(G$4=0,0,INDEX(ジャンル別集計!$40:$60,MATCH(実績集計!$C115,ジャンル別集計!$B$40:$B$60,0),MATCH(実績集計!G$3,ジャンル別集計!$40:$40,0)))</f>
        <v>0</v>
      </c>
      <c r="H115" s="117">
        <f>IF(H$4=0,0,INDEX(ジャンル別集計!$40:$60,MATCH(実績集計!$C115,ジャンル別集計!$B$40:$B$60,0),MATCH(実績集計!H$3,ジャンル別集計!$40:$40,0)))</f>
        <v>0</v>
      </c>
      <c r="I115" s="117">
        <f>IF(I$4=0,0,INDEX(ジャンル別集計!$40:$60,MATCH(実績集計!$C115,ジャンル別集計!$B$40:$B$60,0),MATCH(実績集計!I$3,ジャンル別集計!$40:$40,0)))</f>
        <v>0</v>
      </c>
      <c r="J115" s="117">
        <f>IF(J$4=0,0,INDEX(ジャンル別集計!$40:$60,MATCH(実績集計!$C115,ジャンル別集計!$B$40:$B$60,0),MATCH(実績集計!J$3,ジャンル別集計!$40:$40,0)))</f>
        <v>0</v>
      </c>
      <c r="K115" s="117">
        <f>IF(K$4=0,0,INDEX(ジャンル別集計!$40:$60,MATCH(実績集計!$C115,ジャンル別集計!$B$40:$B$60,0),MATCH(実績集計!K$3,ジャンル別集計!$40:$40,0)))</f>
        <v>0</v>
      </c>
      <c r="L115" s="117">
        <f>IF(L$4=0,0,INDEX(ジャンル別集計!$40:$60,MATCH(実績集計!$C115,ジャンル別集計!$B$40:$B$60,0),MATCH(実績集計!L$3,ジャンル別集計!$40:$40,0)))</f>
        <v>0</v>
      </c>
      <c r="M115" s="117">
        <f>IF(M$4=0,0,INDEX(ジャンル別集計!$40:$60,MATCH(実績集計!$C115,ジャンル別集計!$B$40:$B$60,0),MATCH(実績集計!M$3,ジャンル別集計!$40:$40,0)))</f>
        <v>0</v>
      </c>
      <c r="N115" s="117">
        <f>IF(N$4=0,0,INDEX(ジャンル別集計!$40:$60,MATCH(実績集計!$C115,ジャンル別集計!$B$40:$B$60,0),MATCH(実績集計!N$3,ジャンル別集計!$40:$40,0)))</f>
        <v>0</v>
      </c>
      <c r="O115" s="117">
        <f>IF(O$4=0,0,INDEX(ジャンル別集計!$40:$60,MATCH(実績集計!$C115,ジャンル別集計!$B$40:$B$60,0),MATCH(実績集計!O$3,ジャンル別集計!$40:$40,0)))</f>
        <v>0</v>
      </c>
      <c r="P115" s="97">
        <f t="shared" si="81"/>
        <v>0</v>
      </c>
      <c r="Q115" s="97">
        <f t="shared" si="99"/>
        <v>0</v>
      </c>
    </row>
    <row r="116" spans="2:17">
      <c r="B116" s="112"/>
      <c r="C116" s="113" t="str">
        <f t="shared" si="98"/>
        <v>事務用品・厨房用品</v>
      </c>
      <c r="D116" s="117">
        <f>IF(D$4=0,0,INDEX(ジャンル別集計!$40:$60,MATCH(実績集計!$C116,ジャンル別集計!$B$40:$B$60,0),MATCH(実績集計!D$3,ジャンル別集計!$40:$40,0)))</f>
        <v>0</v>
      </c>
      <c r="E116" s="117">
        <f>IF(E$4=0,0,INDEX(ジャンル別集計!$40:$60,MATCH(実績集計!$C116,ジャンル別集計!$B$40:$B$60,0),MATCH(実績集計!E$3,ジャンル別集計!$40:$40,0)))</f>
        <v>0</v>
      </c>
      <c r="F116" s="117">
        <f>IF(F$4=0,0,INDEX(ジャンル別集計!$40:$60,MATCH(実績集計!$C116,ジャンル別集計!$B$40:$B$60,0),MATCH(実績集計!F$3,ジャンル別集計!$40:$40,0)))</f>
        <v>0</v>
      </c>
      <c r="G116" s="117">
        <f>IF(G$4=0,0,INDEX(ジャンル別集計!$40:$60,MATCH(実績集計!$C116,ジャンル別集計!$B$40:$B$60,0),MATCH(実績集計!G$3,ジャンル別集計!$40:$40,0)))</f>
        <v>0</v>
      </c>
      <c r="H116" s="117">
        <f>IF(H$4=0,0,INDEX(ジャンル別集計!$40:$60,MATCH(実績集計!$C116,ジャンル別集計!$B$40:$B$60,0),MATCH(実績集計!H$3,ジャンル別集計!$40:$40,0)))</f>
        <v>0</v>
      </c>
      <c r="I116" s="117">
        <f>IF(I$4=0,0,INDEX(ジャンル別集計!$40:$60,MATCH(実績集計!$C116,ジャンル別集計!$B$40:$B$60,0),MATCH(実績集計!I$3,ジャンル別集計!$40:$40,0)))</f>
        <v>0</v>
      </c>
      <c r="J116" s="117">
        <f>IF(J$4=0,0,INDEX(ジャンル別集計!$40:$60,MATCH(実績集計!$C116,ジャンル別集計!$B$40:$B$60,0),MATCH(実績集計!J$3,ジャンル別集計!$40:$40,0)))</f>
        <v>0</v>
      </c>
      <c r="K116" s="117">
        <f>IF(K$4=0,0,INDEX(ジャンル別集計!$40:$60,MATCH(実績集計!$C116,ジャンル別集計!$B$40:$B$60,0),MATCH(実績集計!K$3,ジャンル別集計!$40:$40,0)))</f>
        <v>0</v>
      </c>
      <c r="L116" s="117">
        <f>IF(L$4=0,0,INDEX(ジャンル別集計!$40:$60,MATCH(実績集計!$C116,ジャンル別集計!$B$40:$B$60,0),MATCH(実績集計!L$3,ジャンル別集計!$40:$40,0)))</f>
        <v>0</v>
      </c>
      <c r="M116" s="117">
        <f>IF(M$4=0,0,INDEX(ジャンル別集計!$40:$60,MATCH(実績集計!$C116,ジャンル別集計!$B$40:$B$60,0),MATCH(実績集計!M$3,ジャンル別集計!$40:$40,0)))</f>
        <v>0</v>
      </c>
      <c r="N116" s="117">
        <f>IF(N$4=0,0,INDEX(ジャンル別集計!$40:$60,MATCH(実績集計!$C116,ジャンル別集計!$B$40:$B$60,0),MATCH(実績集計!N$3,ジャンル別集計!$40:$40,0)))</f>
        <v>0</v>
      </c>
      <c r="O116" s="117">
        <f>IF(O$4=0,0,INDEX(ジャンル別集計!$40:$60,MATCH(実績集計!$C116,ジャンル別集計!$B$40:$B$60,0),MATCH(実績集計!O$3,ジャンル別集計!$40:$40,0)))</f>
        <v>0</v>
      </c>
      <c r="P116" s="97">
        <f t="shared" si="81"/>
        <v>0</v>
      </c>
      <c r="Q116" s="97">
        <f t="shared" si="99"/>
        <v>0</v>
      </c>
    </row>
    <row r="117" spans="2:17">
      <c r="B117" s="112"/>
      <c r="C117" s="113" t="str">
        <f t="shared" si="98"/>
        <v>車用品・バイク用品</v>
      </c>
      <c r="D117" s="117">
        <f>IF(D$4=0,0,INDEX(ジャンル別集計!$40:$60,MATCH(実績集計!$C117,ジャンル別集計!$B$40:$B$60,0),MATCH(実績集計!D$3,ジャンル別集計!$40:$40,0)))</f>
        <v>0</v>
      </c>
      <c r="E117" s="117">
        <f>IF(E$4=0,0,INDEX(ジャンル別集計!$40:$60,MATCH(実績集計!$C117,ジャンル別集計!$B$40:$B$60,0),MATCH(実績集計!E$3,ジャンル別集計!$40:$40,0)))</f>
        <v>0</v>
      </c>
      <c r="F117" s="117">
        <f>IF(F$4=0,0,INDEX(ジャンル別集計!$40:$60,MATCH(実績集計!$C117,ジャンル別集計!$B$40:$B$60,0),MATCH(実績集計!F$3,ジャンル別集計!$40:$40,0)))</f>
        <v>0</v>
      </c>
      <c r="G117" s="117">
        <f>IF(G$4=0,0,INDEX(ジャンル別集計!$40:$60,MATCH(実績集計!$C117,ジャンル別集計!$B$40:$B$60,0),MATCH(実績集計!G$3,ジャンル別集計!$40:$40,0)))</f>
        <v>0</v>
      </c>
      <c r="H117" s="117">
        <f>IF(H$4=0,0,INDEX(ジャンル別集計!$40:$60,MATCH(実績集計!$C117,ジャンル別集計!$B$40:$B$60,0),MATCH(実績集計!H$3,ジャンル別集計!$40:$40,0)))</f>
        <v>0</v>
      </c>
      <c r="I117" s="117">
        <f>IF(I$4=0,0,INDEX(ジャンル別集計!$40:$60,MATCH(実績集計!$C117,ジャンル別集計!$B$40:$B$60,0),MATCH(実績集計!I$3,ジャンル別集計!$40:$40,0)))</f>
        <v>0</v>
      </c>
      <c r="J117" s="117">
        <f>IF(J$4=0,0,INDEX(ジャンル別集計!$40:$60,MATCH(実績集計!$C117,ジャンル別集計!$B$40:$B$60,0),MATCH(実績集計!J$3,ジャンル別集計!$40:$40,0)))</f>
        <v>0</v>
      </c>
      <c r="K117" s="117">
        <f>IF(K$4=0,0,INDEX(ジャンル別集計!$40:$60,MATCH(実績集計!$C117,ジャンル別集計!$B$40:$B$60,0),MATCH(実績集計!K$3,ジャンル別集計!$40:$40,0)))</f>
        <v>0</v>
      </c>
      <c r="L117" s="117">
        <f>IF(L$4=0,0,INDEX(ジャンル別集計!$40:$60,MATCH(実績集計!$C117,ジャンル別集計!$B$40:$B$60,0),MATCH(実績集計!L$3,ジャンル別集計!$40:$40,0)))</f>
        <v>0</v>
      </c>
      <c r="M117" s="117">
        <f>IF(M$4=0,0,INDEX(ジャンル別集計!$40:$60,MATCH(実績集計!$C117,ジャンル別集計!$B$40:$B$60,0),MATCH(実績集計!M$3,ジャンル別集計!$40:$40,0)))</f>
        <v>0</v>
      </c>
      <c r="N117" s="117">
        <f>IF(N$4=0,0,INDEX(ジャンル別集計!$40:$60,MATCH(実績集計!$C117,ジャンル別集計!$B$40:$B$60,0),MATCH(実績集計!N$3,ジャンル別集計!$40:$40,0)))</f>
        <v>0</v>
      </c>
      <c r="O117" s="117">
        <f>IF(O$4=0,0,INDEX(ジャンル別集計!$40:$60,MATCH(実績集計!$C117,ジャンル別集計!$B$40:$B$60,0),MATCH(実績集計!O$3,ジャンル別集計!$40:$40,0)))</f>
        <v>0</v>
      </c>
      <c r="P117" s="97">
        <f t="shared" si="81"/>
        <v>0</v>
      </c>
      <c r="Q117" s="97">
        <f t="shared" si="99"/>
        <v>0</v>
      </c>
    </row>
    <row r="118" spans="2:17">
      <c r="B118" s="112"/>
      <c r="C118" s="113" t="str">
        <f t="shared" si="98"/>
        <v>ベビー・キッズ用品</v>
      </c>
      <c r="D118" s="117">
        <f>IF(D$4=0,0,INDEX(ジャンル別集計!$40:$60,MATCH(実績集計!$C118,ジャンル別集計!$B$40:$B$60,0),MATCH(実績集計!D$3,ジャンル別集計!$40:$40,0)))</f>
        <v>0</v>
      </c>
      <c r="E118" s="117">
        <f>IF(E$4=0,0,INDEX(ジャンル別集計!$40:$60,MATCH(実績集計!$C118,ジャンル別集計!$B$40:$B$60,0),MATCH(実績集計!E$3,ジャンル別集計!$40:$40,0)))</f>
        <v>0</v>
      </c>
      <c r="F118" s="117">
        <f>IF(F$4=0,0,INDEX(ジャンル別集計!$40:$60,MATCH(実績集計!$C118,ジャンル別集計!$B$40:$B$60,0),MATCH(実績集計!F$3,ジャンル別集計!$40:$40,0)))</f>
        <v>0</v>
      </c>
      <c r="G118" s="117">
        <f>IF(G$4=0,0,INDEX(ジャンル別集計!$40:$60,MATCH(実績集計!$C118,ジャンル別集計!$B$40:$B$60,0),MATCH(実績集計!G$3,ジャンル別集計!$40:$40,0)))</f>
        <v>0</v>
      </c>
      <c r="H118" s="117">
        <f>IF(H$4=0,0,INDEX(ジャンル別集計!$40:$60,MATCH(実績集計!$C118,ジャンル別集計!$B$40:$B$60,0),MATCH(実績集計!H$3,ジャンル別集計!$40:$40,0)))</f>
        <v>0</v>
      </c>
      <c r="I118" s="117">
        <f>IF(I$4=0,0,INDEX(ジャンル別集計!$40:$60,MATCH(実績集計!$C118,ジャンル別集計!$B$40:$B$60,0),MATCH(実績集計!I$3,ジャンル別集計!$40:$40,0)))</f>
        <v>0</v>
      </c>
      <c r="J118" s="117">
        <f>IF(J$4=0,0,INDEX(ジャンル別集計!$40:$60,MATCH(実績集計!$C118,ジャンル別集計!$B$40:$B$60,0),MATCH(実績集計!J$3,ジャンル別集計!$40:$40,0)))</f>
        <v>0</v>
      </c>
      <c r="K118" s="117">
        <f>IF(K$4=0,0,INDEX(ジャンル別集計!$40:$60,MATCH(実績集計!$C118,ジャンル別集計!$B$40:$B$60,0),MATCH(実績集計!K$3,ジャンル別集計!$40:$40,0)))</f>
        <v>0</v>
      </c>
      <c r="L118" s="117">
        <f>IF(L$4=0,0,INDEX(ジャンル別集計!$40:$60,MATCH(実績集計!$C118,ジャンル別集計!$B$40:$B$60,0),MATCH(実績集計!L$3,ジャンル別集計!$40:$40,0)))</f>
        <v>0</v>
      </c>
      <c r="M118" s="117">
        <f>IF(M$4=0,0,INDEX(ジャンル別集計!$40:$60,MATCH(実績集計!$C118,ジャンル別集計!$B$40:$B$60,0),MATCH(実績集計!M$3,ジャンル別集計!$40:$40,0)))</f>
        <v>0</v>
      </c>
      <c r="N118" s="117">
        <f>IF(N$4=0,0,INDEX(ジャンル別集計!$40:$60,MATCH(実績集計!$C118,ジャンル別集計!$B$40:$B$60,0),MATCH(実績集計!N$3,ジャンル別集計!$40:$40,0)))</f>
        <v>0</v>
      </c>
      <c r="O118" s="117">
        <f>IF(O$4=0,0,INDEX(ジャンル別集計!$40:$60,MATCH(実績集計!$C118,ジャンル別集計!$B$40:$B$60,0),MATCH(実績集計!O$3,ジャンル別集計!$40:$40,0)))</f>
        <v>0</v>
      </c>
      <c r="P118" s="97">
        <f t="shared" si="81"/>
        <v>0</v>
      </c>
      <c r="Q118" s="97">
        <f t="shared" si="99"/>
        <v>0</v>
      </c>
    </row>
    <row r="119" spans="2:17">
      <c r="B119" s="42"/>
      <c r="C119" s="51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2:17">
      <c r="B120" s="41" t="s">
        <v>88</v>
      </c>
      <c r="C120" s="49" t="str">
        <f>C63</f>
        <v>家電</v>
      </c>
      <c r="D120" s="45">
        <f>IF(D$7=0,0,INDEX(ジャンル別集計!$73:$93,MATCH(実績集計!$C120,ジャンル別集計!$B$73:$B$93,0),MATCH(実績集計!D$3,ジャンル別集計!$73:$73,0)))</f>
        <v>0</v>
      </c>
      <c r="E120" s="45">
        <f>IF(E$7=0,0,INDEX(ジャンル別集計!$73:$93,MATCH(実績集計!$C120,ジャンル別集計!$B$73:$B$93,0),MATCH(実績集計!E$3,ジャンル別集計!$73:$73,0)))</f>
        <v>0</v>
      </c>
      <c r="F120" s="45">
        <f>IF(F$7=0,0,INDEX(ジャンル別集計!$73:$93,MATCH(実績集計!$C120,ジャンル別集計!$B$73:$B$93,0),MATCH(実績集計!F$3,ジャンル別集計!$73:$73,0)))</f>
        <v>0</v>
      </c>
      <c r="G120" s="45">
        <f>IF(G$7=0,0,INDEX(ジャンル別集計!$73:$93,MATCH(実績集計!$C120,ジャンル別集計!$B$73:$B$93,0),MATCH(実績集計!G$3,ジャンル別集計!$73:$73,0)))</f>
        <v>0</v>
      </c>
      <c r="H120" s="45">
        <f>IF(H$7=0,0,INDEX(ジャンル別集計!$73:$93,MATCH(実績集計!$C120,ジャンル別集計!$B$73:$B$93,0),MATCH(実績集計!H$3,ジャンル別集計!$73:$73,0)))</f>
        <v>0</v>
      </c>
      <c r="I120" s="45">
        <f>IF(I$7=0,0,INDEX(ジャンル別集計!$73:$93,MATCH(実績集計!$C120,ジャンル別集計!$B$73:$B$93,0),MATCH(実績集計!I$3,ジャンル別集計!$73:$73,0)))</f>
        <v>0</v>
      </c>
      <c r="J120" s="45">
        <f>IF(J$7=0,0,INDEX(ジャンル別集計!$73:$93,MATCH(実績集計!$C120,ジャンル別集計!$B$73:$B$93,0),MATCH(実績集計!J$3,ジャンル別集計!$73:$73,0)))</f>
        <v>0</v>
      </c>
      <c r="K120" s="45">
        <f>IF(K$7=0,0,INDEX(ジャンル別集計!$73:$93,MATCH(実績集計!$C120,ジャンル別集計!$B$73:$B$93,0),MATCH(実績集計!K$3,ジャンル別集計!$73:$73,0)))</f>
        <v>0</v>
      </c>
      <c r="L120" s="45">
        <f>IF(L$7=0,0,INDEX(ジャンル別集計!$73:$93,MATCH(実績集計!$C120,ジャンル別集計!$B$73:$B$93,0),MATCH(実績集計!L$3,ジャンル別集計!$73:$73,0)))</f>
        <v>0</v>
      </c>
      <c r="M120" s="45">
        <f>IF(M$7=0,0,INDEX(ジャンル別集計!$73:$93,MATCH(実績集計!$C120,ジャンル別集計!$B$73:$B$93,0),MATCH(実績集計!M$3,ジャンル別集計!$73:$73,0)))</f>
        <v>0</v>
      </c>
      <c r="N120" s="45">
        <f>IF(N$7=0,0,INDEX(ジャンル別集計!$73:$93,MATCH(実績集計!$C120,ジャンル別集計!$B$73:$B$93,0),MATCH(実績集計!N$3,ジャンル別集計!$73:$73,0)))</f>
        <v>0</v>
      </c>
      <c r="O120" s="45">
        <f>IF(O$7=0,0,INDEX(ジャンル別集計!$73:$93,MATCH(実績集計!$C120,ジャンル別集計!$B$73:$B$93,0),MATCH(実績集計!O$3,ジャンル別集計!$73:$73,0)))</f>
        <v>0</v>
      </c>
      <c r="P120" s="97">
        <f t="shared" si="81"/>
        <v>0</v>
      </c>
      <c r="Q120" s="97">
        <f t="shared" ref="Q120:Q137" si="100">SUM(D120:O120)</f>
        <v>0</v>
      </c>
    </row>
    <row r="121" spans="2:17">
      <c r="B121" s="52"/>
      <c r="C121" s="50" t="str">
        <f t="shared" ref="C121:C137" si="101">C64</f>
        <v>家具</v>
      </c>
      <c r="D121" s="40">
        <f>IF(D$7=0,0,INDEX(ジャンル別集計!$73:$93,MATCH(実績集計!$C121,ジャンル別集計!$B$73:$B$93,0),MATCH(実績集計!D$3,ジャンル別集計!$73:$73,0)))</f>
        <v>0</v>
      </c>
      <c r="E121" s="40">
        <f>IF(E$7=0,0,INDEX(ジャンル別集計!$73:$93,MATCH(実績集計!$C121,ジャンル別集計!$B$73:$B$93,0),MATCH(実績集計!E$3,ジャンル別集計!$73:$73,0)))</f>
        <v>0</v>
      </c>
      <c r="F121" s="40">
        <f>IF(F$7=0,0,INDEX(ジャンル別集計!$73:$93,MATCH(実績集計!$C121,ジャンル別集計!$B$73:$B$93,0),MATCH(実績集計!F$3,ジャンル別集計!$73:$73,0)))</f>
        <v>0</v>
      </c>
      <c r="G121" s="40">
        <f>IF(G$7=0,0,INDEX(ジャンル別集計!$73:$93,MATCH(実績集計!$C121,ジャンル別集計!$B$73:$B$93,0),MATCH(実績集計!G$3,ジャンル別集計!$73:$73,0)))</f>
        <v>0</v>
      </c>
      <c r="H121" s="40">
        <f>IF(H$7=0,0,INDEX(ジャンル別集計!$73:$93,MATCH(実績集計!$C121,ジャンル別集計!$B$73:$B$93,0),MATCH(実績集計!H$3,ジャンル別集計!$73:$73,0)))</f>
        <v>0</v>
      </c>
      <c r="I121" s="40">
        <f>IF(I$7=0,0,INDEX(ジャンル別集計!$73:$93,MATCH(実績集計!$C121,ジャンル別集計!$B$73:$B$93,0),MATCH(実績集計!I$3,ジャンル別集計!$73:$73,0)))</f>
        <v>0</v>
      </c>
      <c r="J121" s="40">
        <f>IF(J$7=0,0,INDEX(ジャンル別集計!$73:$93,MATCH(実績集計!$C121,ジャンル別集計!$B$73:$B$93,0),MATCH(実績集計!J$3,ジャンル別集計!$73:$73,0)))</f>
        <v>0</v>
      </c>
      <c r="K121" s="40">
        <f>IF(K$7=0,0,INDEX(ジャンル別集計!$73:$93,MATCH(実績集計!$C121,ジャンル別集計!$B$73:$B$93,0),MATCH(実績集計!K$3,ジャンル別集計!$73:$73,0)))</f>
        <v>0</v>
      </c>
      <c r="L121" s="40">
        <f>IF(L$7=0,0,INDEX(ジャンル別集計!$73:$93,MATCH(実績集計!$C121,ジャンル別集計!$B$73:$B$93,0),MATCH(実績集計!L$3,ジャンル別集計!$73:$73,0)))</f>
        <v>0</v>
      </c>
      <c r="M121" s="40">
        <f>IF(M$7=0,0,INDEX(ジャンル別集計!$73:$93,MATCH(実績集計!$C121,ジャンル別集計!$B$73:$B$93,0),MATCH(実績集計!M$3,ジャンル別集計!$73:$73,0)))</f>
        <v>0</v>
      </c>
      <c r="N121" s="40">
        <f>IF(N$7=0,0,INDEX(ジャンル別集計!$73:$93,MATCH(実績集計!$C121,ジャンル別集計!$B$73:$B$93,0),MATCH(実績集計!N$3,ジャンル別集計!$73:$73,0)))</f>
        <v>0</v>
      </c>
      <c r="O121" s="40">
        <f>IF(O$7=0,0,INDEX(ジャンル別集計!$73:$93,MATCH(実績集計!$C121,ジャンル別集計!$B$73:$B$93,0),MATCH(実績集計!O$3,ジャンル別集計!$73:$73,0)))</f>
        <v>0</v>
      </c>
      <c r="P121" s="97">
        <f t="shared" si="81"/>
        <v>0</v>
      </c>
      <c r="Q121" s="97">
        <f t="shared" si="100"/>
        <v>0</v>
      </c>
    </row>
    <row r="122" spans="2:17">
      <c r="B122" s="52"/>
      <c r="C122" s="50" t="str">
        <f t="shared" si="101"/>
        <v>雑貨</v>
      </c>
      <c r="D122" s="40">
        <f>IF(D$7=0,0,INDEX(ジャンル別集計!$73:$93,MATCH(実績集計!$C122,ジャンル別集計!$B$73:$B$93,0),MATCH(実績集計!D$3,ジャンル別集計!$73:$73,0)))</f>
        <v>0</v>
      </c>
      <c r="E122" s="40">
        <f>IF(E$7=0,0,INDEX(ジャンル別集計!$73:$93,MATCH(実績集計!$C122,ジャンル別集計!$B$73:$B$93,0),MATCH(実績集計!E$3,ジャンル別集計!$73:$73,0)))</f>
        <v>0</v>
      </c>
      <c r="F122" s="40">
        <f>IF(F$7=0,0,INDEX(ジャンル別集計!$73:$93,MATCH(実績集計!$C122,ジャンル別集計!$B$73:$B$93,0),MATCH(実績集計!F$3,ジャンル別集計!$73:$73,0)))</f>
        <v>0</v>
      </c>
      <c r="G122" s="40">
        <f>IF(G$7=0,0,INDEX(ジャンル別集計!$73:$93,MATCH(実績集計!$C122,ジャンル別集計!$B$73:$B$93,0),MATCH(実績集計!G$3,ジャンル別集計!$73:$73,0)))</f>
        <v>0</v>
      </c>
      <c r="H122" s="40">
        <f>IF(H$7=0,0,INDEX(ジャンル別集計!$73:$93,MATCH(実績集計!$C122,ジャンル別集計!$B$73:$B$93,0),MATCH(実績集計!H$3,ジャンル別集計!$73:$73,0)))</f>
        <v>0</v>
      </c>
      <c r="I122" s="40">
        <f>IF(I$7=0,0,INDEX(ジャンル別集計!$73:$93,MATCH(実績集計!$C122,ジャンル別集計!$B$73:$B$93,0),MATCH(実績集計!I$3,ジャンル別集計!$73:$73,0)))</f>
        <v>0</v>
      </c>
      <c r="J122" s="40">
        <f>IF(J$7=0,0,INDEX(ジャンル別集計!$73:$93,MATCH(実績集計!$C122,ジャンル別集計!$B$73:$B$93,0),MATCH(実績集計!J$3,ジャンル別集計!$73:$73,0)))</f>
        <v>0</v>
      </c>
      <c r="K122" s="40">
        <f>IF(K$7=0,0,INDEX(ジャンル別集計!$73:$93,MATCH(実績集計!$C122,ジャンル別集計!$B$73:$B$93,0),MATCH(実績集計!K$3,ジャンル別集計!$73:$73,0)))</f>
        <v>0</v>
      </c>
      <c r="L122" s="40">
        <f>IF(L$7=0,0,INDEX(ジャンル別集計!$73:$93,MATCH(実績集計!$C122,ジャンル別集計!$B$73:$B$93,0),MATCH(実績集計!L$3,ジャンル別集計!$73:$73,0)))</f>
        <v>0</v>
      </c>
      <c r="M122" s="40">
        <f>IF(M$7=0,0,INDEX(ジャンル別集計!$73:$93,MATCH(実績集計!$C122,ジャンル別集計!$B$73:$B$93,0),MATCH(実績集計!M$3,ジャンル別集計!$73:$73,0)))</f>
        <v>0</v>
      </c>
      <c r="N122" s="40">
        <f>IF(N$7=0,0,INDEX(ジャンル別集計!$73:$93,MATCH(実績集計!$C122,ジャンル別集計!$B$73:$B$93,0),MATCH(実績集計!N$3,ジャンル別集計!$73:$73,0)))</f>
        <v>0</v>
      </c>
      <c r="O122" s="40">
        <f>IF(O$7=0,0,INDEX(ジャンル別集計!$73:$93,MATCH(実績集計!$C122,ジャンル別集計!$B$73:$B$93,0),MATCH(実績集計!O$3,ジャンル別集計!$73:$73,0)))</f>
        <v>0</v>
      </c>
      <c r="P122" s="97">
        <f t="shared" si="81"/>
        <v>0</v>
      </c>
      <c r="Q122" s="97">
        <f t="shared" si="100"/>
        <v>0</v>
      </c>
    </row>
    <row r="123" spans="2:17">
      <c r="B123" s="52"/>
      <c r="C123" s="50" t="str">
        <f t="shared" si="101"/>
        <v>ブランド</v>
      </c>
      <c r="D123" s="40">
        <f>IF(D$7=0,0,INDEX(ジャンル別集計!$73:$93,MATCH(実績集計!$C123,ジャンル別集計!$B$73:$B$93,0),MATCH(実績集計!D$3,ジャンル別集計!$73:$73,0)))</f>
        <v>0</v>
      </c>
      <c r="E123" s="40">
        <f>IF(E$7=0,0,INDEX(ジャンル別集計!$73:$93,MATCH(実績集計!$C123,ジャンル別集計!$B$73:$B$93,0),MATCH(実績集計!E$3,ジャンル別集計!$73:$73,0)))</f>
        <v>0</v>
      </c>
      <c r="F123" s="40">
        <f>IF(F$7=0,0,INDEX(ジャンル別集計!$73:$93,MATCH(実績集計!$C123,ジャンル別集計!$B$73:$B$93,0),MATCH(実績集計!F$3,ジャンル別集計!$73:$73,0)))</f>
        <v>0</v>
      </c>
      <c r="G123" s="40">
        <f>IF(G$7=0,0,INDEX(ジャンル別集計!$73:$93,MATCH(実績集計!$C123,ジャンル別集計!$B$73:$B$93,0),MATCH(実績集計!G$3,ジャンル別集計!$73:$73,0)))</f>
        <v>0</v>
      </c>
      <c r="H123" s="40">
        <f>IF(H$7=0,0,INDEX(ジャンル別集計!$73:$93,MATCH(実績集計!$C123,ジャンル別集計!$B$73:$B$93,0),MATCH(実績集計!H$3,ジャンル別集計!$73:$73,0)))</f>
        <v>0</v>
      </c>
      <c r="I123" s="40">
        <f>IF(I$7=0,0,INDEX(ジャンル別集計!$73:$93,MATCH(実績集計!$C123,ジャンル別集計!$B$73:$B$93,0),MATCH(実績集計!I$3,ジャンル別集計!$73:$73,0)))</f>
        <v>0</v>
      </c>
      <c r="J123" s="40">
        <f>IF(J$7=0,0,INDEX(ジャンル別集計!$73:$93,MATCH(実績集計!$C123,ジャンル別集計!$B$73:$B$93,0),MATCH(実績集計!J$3,ジャンル別集計!$73:$73,0)))</f>
        <v>0</v>
      </c>
      <c r="K123" s="40">
        <f>IF(K$7=0,0,INDEX(ジャンル別集計!$73:$93,MATCH(実績集計!$C123,ジャンル別集計!$B$73:$B$93,0),MATCH(実績集計!K$3,ジャンル別集計!$73:$73,0)))</f>
        <v>0</v>
      </c>
      <c r="L123" s="40">
        <f>IF(L$7=0,0,INDEX(ジャンル別集計!$73:$93,MATCH(実績集計!$C123,ジャンル別集計!$B$73:$B$93,0),MATCH(実績集計!L$3,ジャンル別集計!$73:$73,0)))</f>
        <v>0</v>
      </c>
      <c r="M123" s="40">
        <f>IF(M$7=0,0,INDEX(ジャンル別集計!$73:$93,MATCH(実績集計!$C123,ジャンル別集計!$B$73:$B$93,0),MATCH(実績集計!M$3,ジャンル別集計!$73:$73,0)))</f>
        <v>0</v>
      </c>
      <c r="N123" s="40">
        <f>IF(N$7=0,0,INDEX(ジャンル別集計!$73:$93,MATCH(実績集計!$C123,ジャンル別集計!$B$73:$B$93,0),MATCH(実績集計!N$3,ジャンル別集計!$73:$73,0)))</f>
        <v>0</v>
      </c>
      <c r="O123" s="40">
        <f>IF(O$7=0,0,INDEX(ジャンル別集計!$73:$93,MATCH(実績集計!$C123,ジャンル別集計!$B$73:$B$93,0),MATCH(実績集計!O$3,ジャンル別集計!$73:$73,0)))</f>
        <v>0</v>
      </c>
      <c r="P123" s="97">
        <f t="shared" si="81"/>
        <v>0</v>
      </c>
      <c r="Q123" s="97">
        <f t="shared" si="100"/>
        <v>0</v>
      </c>
    </row>
    <row r="124" spans="2:17">
      <c r="B124" s="52"/>
      <c r="C124" s="50" t="str">
        <f t="shared" si="101"/>
        <v>貴金属</v>
      </c>
      <c r="D124" s="40">
        <f>IF(D$7=0,0,INDEX(ジャンル別集計!$73:$93,MATCH(実績集計!$C124,ジャンル別集計!$B$73:$B$93,0),MATCH(実績集計!D$3,ジャンル別集計!$73:$73,0)))</f>
        <v>0</v>
      </c>
      <c r="E124" s="40">
        <f>IF(E$7=0,0,INDEX(ジャンル別集計!$73:$93,MATCH(実績集計!$C124,ジャンル別集計!$B$73:$B$93,0),MATCH(実績集計!E$3,ジャンル別集計!$73:$73,0)))</f>
        <v>0</v>
      </c>
      <c r="F124" s="40">
        <f>IF(F$7=0,0,INDEX(ジャンル別集計!$73:$93,MATCH(実績集計!$C124,ジャンル別集計!$B$73:$B$93,0),MATCH(実績集計!F$3,ジャンル別集計!$73:$73,0)))</f>
        <v>0</v>
      </c>
      <c r="G124" s="40">
        <f>IF(G$7=0,0,INDEX(ジャンル別集計!$73:$93,MATCH(実績集計!$C124,ジャンル別集計!$B$73:$B$93,0),MATCH(実績集計!G$3,ジャンル別集計!$73:$73,0)))</f>
        <v>0</v>
      </c>
      <c r="H124" s="40">
        <f>IF(H$7=0,0,INDEX(ジャンル別集計!$73:$93,MATCH(実績集計!$C124,ジャンル別集計!$B$73:$B$93,0),MATCH(実績集計!H$3,ジャンル別集計!$73:$73,0)))</f>
        <v>0</v>
      </c>
      <c r="I124" s="40">
        <f>IF(I$7=0,0,INDEX(ジャンル別集計!$73:$93,MATCH(実績集計!$C124,ジャンル別集計!$B$73:$B$93,0),MATCH(実績集計!I$3,ジャンル別集計!$73:$73,0)))</f>
        <v>0</v>
      </c>
      <c r="J124" s="40">
        <f>IF(J$7=0,0,INDEX(ジャンル別集計!$73:$93,MATCH(実績集計!$C124,ジャンル別集計!$B$73:$B$93,0),MATCH(実績集計!J$3,ジャンル別集計!$73:$73,0)))</f>
        <v>0</v>
      </c>
      <c r="K124" s="40">
        <f>IF(K$7=0,0,INDEX(ジャンル別集計!$73:$93,MATCH(実績集計!$C124,ジャンル別集計!$B$73:$B$93,0),MATCH(実績集計!K$3,ジャンル別集計!$73:$73,0)))</f>
        <v>0</v>
      </c>
      <c r="L124" s="40">
        <f>IF(L$7=0,0,INDEX(ジャンル別集計!$73:$93,MATCH(実績集計!$C124,ジャンル別集計!$B$73:$B$93,0),MATCH(実績集計!L$3,ジャンル別集計!$73:$73,0)))</f>
        <v>0</v>
      </c>
      <c r="M124" s="40">
        <f>IF(M$7=0,0,INDEX(ジャンル別集計!$73:$93,MATCH(実績集計!$C124,ジャンル別集計!$B$73:$B$93,0),MATCH(実績集計!M$3,ジャンル別集計!$73:$73,0)))</f>
        <v>0</v>
      </c>
      <c r="N124" s="40">
        <f>IF(N$7=0,0,INDEX(ジャンル別集計!$73:$93,MATCH(実績集計!$C124,ジャンル別集計!$B$73:$B$93,0),MATCH(実績集計!N$3,ジャンル別集計!$73:$73,0)))</f>
        <v>0</v>
      </c>
      <c r="O124" s="40">
        <f>IF(O$7=0,0,INDEX(ジャンル別集計!$73:$93,MATCH(実績集計!$C124,ジャンル別集計!$B$73:$B$93,0),MATCH(実績集計!O$3,ジャンル別集計!$73:$73,0)))</f>
        <v>0</v>
      </c>
      <c r="P124" s="97">
        <f t="shared" si="81"/>
        <v>0</v>
      </c>
      <c r="Q124" s="97">
        <f t="shared" si="100"/>
        <v>0</v>
      </c>
    </row>
    <row r="125" spans="2:17">
      <c r="B125" s="52"/>
      <c r="C125" s="50" t="str">
        <f t="shared" si="101"/>
        <v>金券（課税）</v>
      </c>
      <c r="D125" s="40">
        <f>IF(D$7=0,0,INDEX(ジャンル別集計!$73:$93,MATCH(実績集計!$C125,ジャンル別集計!$B$73:$B$93,0),MATCH(実績集計!D$3,ジャンル別集計!$73:$73,0)))</f>
        <v>0</v>
      </c>
      <c r="E125" s="40">
        <f>IF(E$7=0,0,INDEX(ジャンル別集計!$73:$93,MATCH(実績集計!$C125,ジャンル別集計!$B$73:$B$93,0),MATCH(実績集計!E$3,ジャンル別集計!$73:$73,0)))</f>
        <v>0</v>
      </c>
      <c r="F125" s="40">
        <f>IF(F$7=0,0,INDEX(ジャンル別集計!$73:$93,MATCH(実績集計!$C125,ジャンル別集計!$B$73:$B$93,0),MATCH(実績集計!F$3,ジャンル別集計!$73:$73,0)))</f>
        <v>0</v>
      </c>
      <c r="G125" s="40">
        <f>IF(G$7=0,0,INDEX(ジャンル別集計!$73:$93,MATCH(実績集計!$C125,ジャンル別集計!$B$73:$B$93,0),MATCH(実績集計!G$3,ジャンル別集計!$73:$73,0)))</f>
        <v>0</v>
      </c>
      <c r="H125" s="40">
        <f>IF(H$7=0,0,INDEX(ジャンル別集計!$73:$93,MATCH(実績集計!$C125,ジャンル別集計!$B$73:$B$93,0),MATCH(実績集計!H$3,ジャンル別集計!$73:$73,0)))</f>
        <v>0</v>
      </c>
      <c r="I125" s="40">
        <f>IF(I$7=0,0,INDEX(ジャンル別集計!$73:$93,MATCH(実績集計!$C125,ジャンル別集計!$B$73:$B$93,0),MATCH(実績集計!I$3,ジャンル別集計!$73:$73,0)))</f>
        <v>0</v>
      </c>
      <c r="J125" s="40">
        <f>IF(J$7=0,0,INDEX(ジャンル別集計!$73:$93,MATCH(実績集計!$C125,ジャンル別集計!$B$73:$B$93,0),MATCH(実績集計!J$3,ジャンル別集計!$73:$73,0)))</f>
        <v>0</v>
      </c>
      <c r="K125" s="40">
        <f>IF(K$7=0,0,INDEX(ジャンル別集計!$73:$93,MATCH(実績集計!$C125,ジャンル別集計!$B$73:$B$93,0),MATCH(実績集計!K$3,ジャンル別集計!$73:$73,0)))</f>
        <v>0</v>
      </c>
      <c r="L125" s="40">
        <f>IF(L$7=0,0,INDEX(ジャンル別集計!$73:$93,MATCH(実績集計!$C125,ジャンル別集計!$B$73:$B$93,0),MATCH(実績集計!L$3,ジャンル別集計!$73:$73,0)))</f>
        <v>0</v>
      </c>
      <c r="M125" s="40">
        <f>IF(M$7=0,0,INDEX(ジャンル別集計!$73:$93,MATCH(実績集計!$C125,ジャンル別集計!$B$73:$B$93,0),MATCH(実績集計!M$3,ジャンル別集計!$73:$73,0)))</f>
        <v>0</v>
      </c>
      <c r="N125" s="40">
        <f>IF(N$7=0,0,INDEX(ジャンル別集計!$73:$93,MATCH(実績集計!$C125,ジャンル別集計!$B$73:$B$93,0),MATCH(実績集計!N$3,ジャンル別集計!$73:$73,0)))</f>
        <v>0</v>
      </c>
      <c r="O125" s="40">
        <f>IF(O$7=0,0,INDEX(ジャンル別集計!$73:$93,MATCH(実績集計!$C125,ジャンル別集計!$B$73:$B$93,0),MATCH(実績集計!O$3,ジャンル別集計!$73:$73,0)))</f>
        <v>0</v>
      </c>
      <c r="P125" s="97">
        <f t="shared" si="81"/>
        <v>0</v>
      </c>
      <c r="Q125" s="97">
        <f t="shared" si="100"/>
        <v>0</v>
      </c>
    </row>
    <row r="126" spans="2:17">
      <c r="B126" s="52"/>
      <c r="C126" s="50" t="str">
        <f t="shared" si="101"/>
        <v>金券（非課税）</v>
      </c>
      <c r="D126" s="40">
        <f>IF(D$7=0,0,INDEX(ジャンル別集計!$73:$93,MATCH(実績集計!$C126,ジャンル別集計!$B$73:$B$93,0),MATCH(実績集計!D$3,ジャンル別集計!$73:$73,0)))</f>
        <v>0</v>
      </c>
      <c r="E126" s="40">
        <f>IF(E$7=0,0,INDEX(ジャンル別集計!$73:$93,MATCH(実績集計!$C126,ジャンル別集計!$B$73:$B$93,0),MATCH(実績集計!E$3,ジャンル別集計!$73:$73,0)))</f>
        <v>0</v>
      </c>
      <c r="F126" s="40">
        <f>IF(F$7=0,0,INDEX(ジャンル別集計!$73:$93,MATCH(実績集計!$C126,ジャンル別集計!$B$73:$B$93,0),MATCH(実績集計!F$3,ジャンル別集計!$73:$73,0)))</f>
        <v>0</v>
      </c>
      <c r="G126" s="40">
        <f>IF(G$7=0,0,INDEX(ジャンル別集計!$73:$93,MATCH(実績集計!$C126,ジャンル別集計!$B$73:$B$93,0),MATCH(実績集計!G$3,ジャンル別集計!$73:$73,0)))</f>
        <v>0</v>
      </c>
      <c r="H126" s="40">
        <f>IF(H$7=0,0,INDEX(ジャンル別集計!$73:$93,MATCH(実績集計!$C126,ジャンル別集計!$B$73:$B$93,0),MATCH(実績集計!H$3,ジャンル別集計!$73:$73,0)))</f>
        <v>0</v>
      </c>
      <c r="I126" s="40">
        <f>IF(I$7=0,0,INDEX(ジャンル別集計!$73:$93,MATCH(実績集計!$C126,ジャンル別集計!$B$73:$B$93,0),MATCH(実績集計!I$3,ジャンル別集計!$73:$73,0)))</f>
        <v>0</v>
      </c>
      <c r="J126" s="40">
        <f>IF(J$7=0,0,INDEX(ジャンル別集計!$73:$93,MATCH(実績集計!$C126,ジャンル別集計!$B$73:$B$93,0),MATCH(実績集計!J$3,ジャンル別集計!$73:$73,0)))</f>
        <v>0</v>
      </c>
      <c r="K126" s="40">
        <f>IF(K$7=0,0,INDEX(ジャンル別集計!$73:$93,MATCH(実績集計!$C126,ジャンル別集計!$B$73:$B$93,0),MATCH(実績集計!K$3,ジャンル別集計!$73:$73,0)))</f>
        <v>0</v>
      </c>
      <c r="L126" s="40">
        <f>IF(L$7=0,0,INDEX(ジャンル別集計!$73:$93,MATCH(実績集計!$C126,ジャンル別集計!$B$73:$B$93,0),MATCH(実績集計!L$3,ジャンル別集計!$73:$73,0)))</f>
        <v>0</v>
      </c>
      <c r="M126" s="40">
        <f>IF(M$7=0,0,INDEX(ジャンル別集計!$73:$93,MATCH(実績集計!$C126,ジャンル別集計!$B$73:$B$93,0),MATCH(実績集計!M$3,ジャンル別集計!$73:$73,0)))</f>
        <v>0</v>
      </c>
      <c r="N126" s="40">
        <f>IF(N$7=0,0,INDEX(ジャンル別集計!$73:$93,MATCH(実績集計!$C126,ジャンル別集計!$B$73:$B$93,0),MATCH(実績集計!N$3,ジャンル別集計!$73:$73,0)))</f>
        <v>0</v>
      </c>
      <c r="O126" s="40">
        <f>IF(O$7=0,0,INDEX(ジャンル別集計!$73:$93,MATCH(実績集計!$C126,ジャンル別集計!$B$73:$B$93,0),MATCH(実績集計!O$3,ジャンル別集計!$73:$73,0)))</f>
        <v>0</v>
      </c>
      <c r="P126" s="97">
        <f t="shared" si="81"/>
        <v>0</v>
      </c>
      <c r="Q126" s="97">
        <f t="shared" si="100"/>
        <v>0</v>
      </c>
    </row>
    <row r="127" spans="2:17">
      <c r="B127" s="52"/>
      <c r="C127" s="50" t="str">
        <f t="shared" si="101"/>
        <v>衣料</v>
      </c>
      <c r="D127" s="40">
        <f>IF(D$7=0,0,INDEX(ジャンル別集計!$73:$93,MATCH(実績集計!$C127,ジャンル別集計!$B$73:$B$93,0),MATCH(実績集計!D$3,ジャンル別集計!$73:$73,0)))</f>
        <v>0</v>
      </c>
      <c r="E127" s="40">
        <f>IF(E$7=0,0,INDEX(ジャンル別集計!$73:$93,MATCH(実績集計!$C127,ジャンル別集計!$B$73:$B$93,0),MATCH(実績集計!E$3,ジャンル別集計!$73:$73,0)))</f>
        <v>0</v>
      </c>
      <c r="F127" s="40">
        <f>IF(F$7=0,0,INDEX(ジャンル別集計!$73:$93,MATCH(実績集計!$C127,ジャンル別集計!$B$73:$B$93,0),MATCH(実績集計!F$3,ジャンル別集計!$73:$73,0)))</f>
        <v>0</v>
      </c>
      <c r="G127" s="40">
        <f>IF(G$7=0,0,INDEX(ジャンル別集計!$73:$93,MATCH(実績集計!$C127,ジャンル別集計!$B$73:$B$93,0),MATCH(実績集計!G$3,ジャンル別集計!$73:$73,0)))</f>
        <v>0</v>
      </c>
      <c r="H127" s="40">
        <f>IF(H$7=0,0,INDEX(ジャンル別集計!$73:$93,MATCH(実績集計!$C127,ジャンル別集計!$B$73:$B$93,0),MATCH(実績集計!H$3,ジャンル別集計!$73:$73,0)))</f>
        <v>0</v>
      </c>
      <c r="I127" s="40">
        <f>IF(I$7=0,0,INDEX(ジャンル別集計!$73:$93,MATCH(実績集計!$C127,ジャンル別集計!$B$73:$B$93,0),MATCH(実績集計!I$3,ジャンル別集計!$73:$73,0)))</f>
        <v>0</v>
      </c>
      <c r="J127" s="40">
        <f>IF(J$7=0,0,INDEX(ジャンル別集計!$73:$93,MATCH(実績集計!$C127,ジャンル別集計!$B$73:$B$93,0),MATCH(実績集計!J$3,ジャンル別集計!$73:$73,0)))</f>
        <v>0</v>
      </c>
      <c r="K127" s="40">
        <f>IF(K$7=0,0,INDEX(ジャンル別集計!$73:$93,MATCH(実績集計!$C127,ジャンル別集計!$B$73:$B$93,0),MATCH(実績集計!K$3,ジャンル別集計!$73:$73,0)))</f>
        <v>0</v>
      </c>
      <c r="L127" s="40">
        <f>IF(L$7=0,0,INDEX(ジャンル別集計!$73:$93,MATCH(実績集計!$C127,ジャンル別集計!$B$73:$B$93,0),MATCH(実績集計!L$3,ジャンル別集計!$73:$73,0)))</f>
        <v>0</v>
      </c>
      <c r="M127" s="40">
        <f>IF(M$7=0,0,INDEX(ジャンル別集計!$73:$93,MATCH(実績集計!$C127,ジャンル別集計!$B$73:$B$93,0),MATCH(実績集計!M$3,ジャンル別集計!$73:$73,0)))</f>
        <v>0</v>
      </c>
      <c r="N127" s="40">
        <f>IF(N$7=0,0,INDEX(ジャンル別集計!$73:$93,MATCH(実績集計!$C127,ジャンル別集計!$B$73:$B$93,0),MATCH(実績集計!N$3,ジャンル別集計!$73:$73,0)))</f>
        <v>0</v>
      </c>
      <c r="O127" s="40">
        <f>IF(O$7=0,0,INDEX(ジャンル別集計!$73:$93,MATCH(実績集計!$C127,ジャンル別集計!$B$73:$B$93,0),MATCH(実績集計!O$3,ジャンル別集計!$73:$73,0)))</f>
        <v>0</v>
      </c>
      <c r="P127" s="97">
        <f t="shared" si="81"/>
        <v>0</v>
      </c>
      <c r="Q127" s="97">
        <f t="shared" si="100"/>
        <v>0</v>
      </c>
    </row>
    <row r="128" spans="2:17">
      <c r="B128" s="52"/>
      <c r="C128" s="50" t="str">
        <f t="shared" si="101"/>
        <v>服飾雑貨</v>
      </c>
      <c r="D128" s="40">
        <f>IF(D$7=0,0,INDEX(ジャンル別集計!$73:$93,MATCH(実績集計!$C128,ジャンル別集計!$B$73:$B$93,0),MATCH(実績集計!D$3,ジャンル別集計!$73:$73,0)))</f>
        <v>0</v>
      </c>
      <c r="E128" s="40">
        <f>IF(E$7=0,0,INDEX(ジャンル別集計!$73:$93,MATCH(実績集計!$C128,ジャンル別集計!$B$73:$B$93,0),MATCH(実績集計!E$3,ジャンル別集計!$73:$73,0)))</f>
        <v>0</v>
      </c>
      <c r="F128" s="40">
        <f>IF(F$7=0,0,INDEX(ジャンル別集計!$73:$93,MATCH(実績集計!$C128,ジャンル別集計!$B$73:$B$93,0),MATCH(実績集計!F$3,ジャンル別集計!$73:$73,0)))</f>
        <v>0</v>
      </c>
      <c r="G128" s="40">
        <f>IF(G$7=0,0,INDEX(ジャンル別集計!$73:$93,MATCH(実績集計!$C128,ジャンル別集計!$B$73:$B$93,0),MATCH(実績集計!G$3,ジャンル別集計!$73:$73,0)))</f>
        <v>0</v>
      </c>
      <c r="H128" s="40">
        <f>IF(H$7=0,0,INDEX(ジャンル別集計!$73:$93,MATCH(実績集計!$C128,ジャンル別集計!$B$73:$B$93,0),MATCH(実績集計!H$3,ジャンル別集計!$73:$73,0)))</f>
        <v>0</v>
      </c>
      <c r="I128" s="40">
        <f>IF(I$7=0,0,INDEX(ジャンル別集計!$73:$93,MATCH(実績集計!$C128,ジャンル別集計!$B$73:$B$93,0),MATCH(実績集計!I$3,ジャンル別集計!$73:$73,0)))</f>
        <v>0</v>
      </c>
      <c r="J128" s="40">
        <f>IF(J$7=0,0,INDEX(ジャンル別集計!$73:$93,MATCH(実績集計!$C128,ジャンル別集計!$B$73:$B$93,0),MATCH(実績集計!J$3,ジャンル別集計!$73:$73,0)))</f>
        <v>0</v>
      </c>
      <c r="K128" s="40">
        <f>IF(K$7=0,0,INDEX(ジャンル別集計!$73:$93,MATCH(実績集計!$C128,ジャンル別集計!$B$73:$B$93,0),MATCH(実績集計!K$3,ジャンル別集計!$73:$73,0)))</f>
        <v>0</v>
      </c>
      <c r="L128" s="40">
        <f>IF(L$7=0,0,INDEX(ジャンル別集計!$73:$93,MATCH(実績集計!$C128,ジャンル別集計!$B$73:$B$93,0),MATCH(実績集計!L$3,ジャンル別集計!$73:$73,0)))</f>
        <v>0</v>
      </c>
      <c r="M128" s="40">
        <f>IF(M$7=0,0,INDEX(ジャンル別集計!$73:$93,MATCH(実績集計!$C128,ジャンル別集計!$B$73:$B$93,0),MATCH(実績集計!M$3,ジャンル別集計!$73:$73,0)))</f>
        <v>0</v>
      </c>
      <c r="N128" s="40">
        <f>IF(N$7=0,0,INDEX(ジャンル別集計!$73:$93,MATCH(実績集計!$C128,ジャンル別集計!$B$73:$B$93,0),MATCH(実績集計!N$3,ジャンル別集計!$73:$73,0)))</f>
        <v>0</v>
      </c>
      <c r="O128" s="40">
        <f>IF(O$7=0,0,INDEX(ジャンル別集計!$73:$93,MATCH(実績集計!$C128,ジャンル別集計!$B$73:$B$93,0),MATCH(実績集計!O$3,ジャンル別集計!$73:$73,0)))</f>
        <v>0</v>
      </c>
      <c r="P128" s="97">
        <f t="shared" si="81"/>
        <v>0</v>
      </c>
      <c r="Q128" s="97">
        <f t="shared" si="100"/>
        <v>0</v>
      </c>
    </row>
    <row r="129" spans="2:17">
      <c r="B129" s="52"/>
      <c r="C129" s="50" t="str">
        <f t="shared" si="101"/>
        <v>携帯電話</v>
      </c>
      <c r="D129" s="40">
        <f>IF(D$7=0,0,INDEX(ジャンル別集計!$73:$93,MATCH(実績集計!$C129,ジャンル別集計!$B$73:$B$93,0),MATCH(実績集計!D$3,ジャンル別集計!$73:$73,0)))</f>
        <v>0</v>
      </c>
      <c r="E129" s="40">
        <f>IF(E$7=0,0,INDEX(ジャンル別集計!$73:$93,MATCH(実績集計!$C129,ジャンル別集計!$B$73:$B$93,0),MATCH(実績集計!E$3,ジャンル別集計!$73:$73,0)))</f>
        <v>0</v>
      </c>
      <c r="F129" s="40">
        <f>IF(F$7=0,0,INDEX(ジャンル別集計!$73:$93,MATCH(実績集計!$C129,ジャンル別集計!$B$73:$B$93,0),MATCH(実績集計!F$3,ジャンル別集計!$73:$73,0)))</f>
        <v>0</v>
      </c>
      <c r="G129" s="40">
        <f>IF(G$7=0,0,INDEX(ジャンル別集計!$73:$93,MATCH(実績集計!$C129,ジャンル別集計!$B$73:$B$93,0),MATCH(実績集計!G$3,ジャンル別集計!$73:$73,0)))</f>
        <v>0</v>
      </c>
      <c r="H129" s="40">
        <f>IF(H$7=0,0,INDEX(ジャンル別集計!$73:$93,MATCH(実績集計!$C129,ジャンル別集計!$B$73:$B$93,0),MATCH(実績集計!H$3,ジャンル別集計!$73:$73,0)))</f>
        <v>0</v>
      </c>
      <c r="I129" s="40">
        <f>IF(I$7=0,0,INDEX(ジャンル別集計!$73:$93,MATCH(実績集計!$C129,ジャンル別集計!$B$73:$B$93,0),MATCH(実績集計!I$3,ジャンル別集計!$73:$73,0)))</f>
        <v>0</v>
      </c>
      <c r="J129" s="40">
        <f>IF(J$7=0,0,INDEX(ジャンル別集計!$73:$93,MATCH(実績集計!$C129,ジャンル別集計!$B$73:$B$93,0),MATCH(実績集計!J$3,ジャンル別集計!$73:$73,0)))</f>
        <v>0</v>
      </c>
      <c r="K129" s="40">
        <f>IF(K$7=0,0,INDEX(ジャンル別集計!$73:$93,MATCH(実績集計!$C129,ジャンル別集計!$B$73:$B$93,0),MATCH(実績集計!K$3,ジャンル別集計!$73:$73,0)))</f>
        <v>0</v>
      </c>
      <c r="L129" s="40">
        <f>IF(L$7=0,0,INDEX(ジャンル別集計!$73:$93,MATCH(実績集計!$C129,ジャンル別集計!$B$73:$B$93,0),MATCH(実績集計!L$3,ジャンル別集計!$73:$73,0)))</f>
        <v>0</v>
      </c>
      <c r="M129" s="40">
        <f>IF(M$7=0,0,INDEX(ジャンル別集計!$73:$93,MATCH(実績集計!$C129,ジャンル別集計!$B$73:$B$93,0),MATCH(実績集計!M$3,ジャンル別集計!$73:$73,0)))</f>
        <v>0</v>
      </c>
      <c r="N129" s="40">
        <f>IF(N$7=0,0,INDEX(ジャンル別集計!$73:$93,MATCH(実績集計!$C129,ジャンル別集計!$B$73:$B$93,0),MATCH(実績集計!N$3,ジャンル別集計!$73:$73,0)))</f>
        <v>0</v>
      </c>
      <c r="O129" s="40">
        <f>IF(O$7=0,0,INDEX(ジャンル別集計!$73:$93,MATCH(実績集計!$C129,ジャンル別集計!$B$73:$B$93,0),MATCH(実績集計!O$3,ジャンル別集計!$73:$73,0)))</f>
        <v>0</v>
      </c>
      <c r="P129" s="97">
        <f t="shared" si="81"/>
        <v>0</v>
      </c>
      <c r="Q129" s="97">
        <f t="shared" si="100"/>
        <v>0</v>
      </c>
    </row>
    <row r="130" spans="2:17">
      <c r="B130" s="52"/>
      <c r="C130" s="50" t="str">
        <f t="shared" si="101"/>
        <v>工具</v>
      </c>
      <c r="D130" s="40">
        <f>IF(D$7=0,0,INDEX(ジャンル別集計!$73:$93,MATCH(実績集計!$C130,ジャンル別集計!$B$73:$B$93,0),MATCH(実績集計!D$3,ジャンル別集計!$73:$73,0)))</f>
        <v>0</v>
      </c>
      <c r="E130" s="40">
        <f>IF(E$7=0,0,INDEX(ジャンル別集計!$73:$93,MATCH(実績集計!$C130,ジャンル別集計!$B$73:$B$93,0),MATCH(実績集計!E$3,ジャンル別集計!$73:$73,0)))</f>
        <v>0</v>
      </c>
      <c r="F130" s="40">
        <f>IF(F$7=0,0,INDEX(ジャンル別集計!$73:$93,MATCH(実績集計!$C130,ジャンル別集計!$B$73:$B$93,0),MATCH(実績集計!F$3,ジャンル別集計!$73:$73,0)))</f>
        <v>0</v>
      </c>
      <c r="G130" s="40">
        <f>IF(G$7=0,0,INDEX(ジャンル別集計!$73:$93,MATCH(実績集計!$C130,ジャンル別集計!$B$73:$B$93,0),MATCH(実績集計!G$3,ジャンル別集計!$73:$73,0)))</f>
        <v>0</v>
      </c>
      <c r="H130" s="40">
        <f>IF(H$7=0,0,INDEX(ジャンル別集計!$73:$93,MATCH(実績集計!$C130,ジャンル別集計!$B$73:$B$93,0),MATCH(実績集計!H$3,ジャンル別集計!$73:$73,0)))</f>
        <v>0</v>
      </c>
      <c r="I130" s="40">
        <f>IF(I$7=0,0,INDEX(ジャンル別集計!$73:$93,MATCH(実績集計!$C130,ジャンル別集計!$B$73:$B$93,0),MATCH(実績集計!I$3,ジャンル別集計!$73:$73,0)))</f>
        <v>0</v>
      </c>
      <c r="J130" s="40">
        <f>IF(J$7=0,0,INDEX(ジャンル別集計!$73:$93,MATCH(実績集計!$C130,ジャンル別集計!$B$73:$B$93,0),MATCH(実績集計!J$3,ジャンル別集計!$73:$73,0)))</f>
        <v>0</v>
      </c>
      <c r="K130" s="40">
        <f>IF(K$7=0,0,INDEX(ジャンル別集計!$73:$93,MATCH(実績集計!$C130,ジャンル別集計!$B$73:$B$93,0),MATCH(実績集計!K$3,ジャンル別集計!$73:$73,0)))</f>
        <v>0</v>
      </c>
      <c r="L130" s="40">
        <f>IF(L$7=0,0,INDEX(ジャンル別集計!$73:$93,MATCH(実績集計!$C130,ジャンル別集計!$B$73:$B$93,0),MATCH(実績集計!L$3,ジャンル別集計!$73:$73,0)))</f>
        <v>0</v>
      </c>
      <c r="M130" s="40">
        <f>IF(M$7=0,0,INDEX(ジャンル別集計!$73:$93,MATCH(実績集計!$C130,ジャンル別集計!$B$73:$B$93,0),MATCH(実績集計!M$3,ジャンル別集計!$73:$73,0)))</f>
        <v>0</v>
      </c>
      <c r="N130" s="40">
        <f>IF(N$7=0,0,INDEX(ジャンル別集計!$73:$93,MATCH(実績集計!$C130,ジャンル別集計!$B$73:$B$93,0),MATCH(実績集計!N$3,ジャンル別集計!$73:$73,0)))</f>
        <v>0</v>
      </c>
      <c r="O130" s="40">
        <f>IF(O$7=0,0,INDEX(ジャンル別集計!$73:$93,MATCH(実績集計!$C130,ジャンル別集計!$B$73:$B$93,0),MATCH(実績集計!O$3,ジャンル別集計!$73:$73,0)))</f>
        <v>0</v>
      </c>
      <c r="P130" s="97">
        <f t="shared" si="81"/>
        <v>0</v>
      </c>
      <c r="Q130" s="97">
        <f t="shared" si="100"/>
        <v>0</v>
      </c>
    </row>
    <row r="131" spans="2:17">
      <c r="B131" s="52"/>
      <c r="C131" s="50" t="str">
        <f t="shared" si="101"/>
        <v>楽器</v>
      </c>
      <c r="D131" s="40">
        <f>IF(D$7=0,0,INDEX(ジャンル別集計!$73:$93,MATCH(実績集計!$C131,ジャンル別集計!$B$73:$B$93,0),MATCH(実績集計!D$3,ジャンル別集計!$73:$73,0)))</f>
        <v>0</v>
      </c>
      <c r="E131" s="40">
        <f>IF(E$7=0,0,INDEX(ジャンル別集計!$73:$93,MATCH(実績集計!$C131,ジャンル別集計!$B$73:$B$93,0),MATCH(実績集計!E$3,ジャンル別集計!$73:$73,0)))</f>
        <v>0</v>
      </c>
      <c r="F131" s="40">
        <f>IF(F$7=0,0,INDEX(ジャンル別集計!$73:$93,MATCH(実績集計!$C131,ジャンル別集計!$B$73:$B$93,0),MATCH(実績集計!F$3,ジャンル別集計!$73:$73,0)))</f>
        <v>0</v>
      </c>
      <c r="G131" s="40">
        <f>IF(G$7=0,0,INDEX(ジャンル別集計!$73:$93,MATCH(実績集計!$C131,ジャンル別集計!$B$73:$B$93,0),MATCH(実績集計!G$3,ジャンル別集計!$73:$73,0)))</f>
        <v>0</v>
      </c>
      <c r="H131" s="40">
        <f>IF(H$7=0,0,INDEX(ジャンル別集計!$73:$93,MATCH(実績集計!$C131,ジャンル別集計!$B$73:$B$93,0),MATCH(実績集計!H$3,ジャンル別集計!$73:$73,0)))</f>
        <v>0</v>
      </c>
      <c r="I131" s="40">
        <f>IF(I$7=0,0,INDEX(ジャンル別集計!$73:$93,MATCH(実績集計!$C131,ジャンル別集計!$B$73:$B$93,0),MATCH(実績集計!I$3,ジャンル別集計!$73:$73,0)))</f>
        <v>0</v>
      </c>
      <c r="J131" s="40">
        <f>IF(J$7=0,0,INDEX(ジャンル別集計!$73:$93,MATCH(実績集計!$C131,ジャンル別集計!$B$73:$B$93,0),MATCH(実績集計!J$3,ジャンル別集計!$73:$73,0)))</f>
        <v>0</v>
      </c>
      <c r="K131" s="40">
        <f>IF(K$7=0,0,INDEX(ジャンル別集計!$73:$93,MATCH(実績集計!$C131,ジャンル別集計!$B$73:$B$93,0),MATCH(実績集計!K$3,ジャンル別集計!$73:$73,0)))</f>
        <v>0</v>
      </c>
      <c r="L131" s="40">
        <f>IF(L$7=0,0,INDEX(ジャンル別集計!$73:$93,MATCH(実績集計!$C131,ジャンル別集計!$B$73:$B$93,0),MATCH(実績集計!L$3,ジャンル別集計!$73:$73,0)))</f>
        <v>0</v>
      </c>
      <c r="M131" s="40">
        <f>IF(M$7=0,0,INDEX(ジャンル別集計!$73:$93,MATCH(実績集計!$C131,ジャンル別集計!$B$73:$B$93,0),MATCH(実績集計!M$3,ジャンル別集計!$73:$73,0)))</f>
        <v>0</v>
      </c>
      <c r="N131" s="40">
        <f>IF(N$7=0,0,INDEX(ジャンル別集計!$73:$93,MATCH(実績集計!$C131,ジャンル別集計!$B$73:$B$93,0),MATCH(実績集計!N$3,ジャンル別集計!$73:$73,0)))</f>
        <v>0</v>
      </c>
      <c r="O131" s="40">
        <f>IF(O$7=0,0,INDEX(ジャンル別集計!$73:$93,MATCH(実績集計!$C131,ジャンル別集計!$B$73:$B$93,0),MATCH(実績集計!O$3,ジャンル別集計!$73:$73,0)))</f>
        <v>0</v>
      </c>
      <c r="P131" s="97">
        <f t="shared" si="81"/>
        <v>0</v>
      </c>
      <c r="Q131" s="97">
        <f t="shared" si="100"/>
        <v>0</v>
      </c>
    </row>
    <row r="132" spans="2:17">
      <c r="B132" s="52"/>
      <c r="C132" s="50" t="str">
        <f t="shared" si="101"/>
        <v>スポーツアウトドア</v>
      </c>
      <c r="D132" s="40">
        <f>IF(D$7=0,0,INDEX(ジャンル別集計!$73:$93,MATCH(実績集計!$C132,ジャンル別集計!$B$73:$B$93,0),MATCH(実績集計!D$3,ジャンル別集計!$73:$73,0)))</f>
        <v>0</v>
      </c>
      <c r="E132" s="40">
        <f>IF(E$7=0,0,INDEX(ジャンル別集計!$73:$93,MATCH(実績集計!$C132,ジャンル別集計!$B$73:$B$93,0),MATCH(実績集計!E$3,ジャンル別集計!$73:$73,0)))</f>
        <v>0</v>
      </c>
      <c r="F132" s="40">
        <f>IF(F$7=0,0,INDEX(ジャンル別集計!$73:$93,MATCH(実績集計!$C132,ジャンル別集計!$B$73:$B$93,0),MATCH(実績集計!F$3,ジャンル別集計!$73:$73,0)))</f>
        <v>0</v>
      </c>
      <c r="G132" s="40">
        <f>IF(G$7=0,0,INDEX(ジャンル別集計!$73:$93,MATCH(実績集計!$C132,ジャンル別集計!$B$73:$B$93,0),MATCH(実績集計!G$3,ジャンル別集計!$73:$73,0)))</f>
        <v>0</v>
      </c>
      <c r="H132" s="40">
        <f>IF(H$7=0,0,INDEX(ジャンル別集計!$73:$93,MATCH(実績集計!$C132,ジャンル別集計!$B$73:$B$93,0),MATCH(実績集計!H$3,ジャンル別集計!$73:$73,0)))</f>
        <v>0</v>
      </c>
      <c r="I132" s="40">
        <f>IF(I$7=0,0,INDEX(ジャンル別集計!$73:$93,MATCH(実績集計!$C132,ジャンル別集計!$B$73:$B$93,0),MATCH(実績集計!I$3,ジャンル別集計!$73:$73,0)))</f>
        <v>0</v>
      </c>
      <c r="J132" s="40">
        <f>IF(J$7=0,0,INDEX(ジャンル別集計!$73:$93,MATCH(実績集計!$C132,ジャンル別集計!$B$73:$B$93,0),MATCH(実績集計!J$3,ジャンル別集計!$73:$73,0)))</f>
        <v>0</v>
      </c>
      <c r="K132" s="40">
        <f>IF(K$7=0,0,INDEX(ジャンル別集計!$73:$93,MATCH(実績集計!$C132,ジャンル別集計!$B$73:$B$93,0),MATCH(実績集計!K$3,ジャンル別集計!$73:$73,0)))</f>
        <v>0</v>
      </c>
      <c r="L132" s="40">
        <f>IF(L$7=0,0,INDEX(ジャンル別集計!$73:$93,MATCH(実績集計!$C132,ジャンル別集計!$B$73:$B$93,0),MATCH(実績集計!L$3,ジャンル別集計!$73:$73,0)))</f>
        <v>0</v>
      </c>
      <c r="M132" s="40">
        <f>IF(M$7=0,0,INDEX(ジャンル別集計!$73:$93,MATCH(実績集計!$C132,ジャンル別集計!$B$73:$B$93,0),MATCH(実績集計!M$3,ジャンル別集計!$73:$73,0)))</f>
        <v>0</v>
      </c>
      <c r="N132" s="40">
        <f>IF(N$7=0,0,INDEX(ジャンル別集計!$73:$93,MATCH(実績集計!$C132,ジャンル別集計!$B$73:$B$93,0),MATCH(実績集計!N$3,ジャンル別集計!$73:$73,0)))</f>
        <v>0</v>
      </c>
      <c r="O132" s="40">
        <f>IF(O$7=0,0,INDEX(ジャンル別集計!$73:$93,MATCH(実績集計!$C132,ジャンル別集計!$B$73:$B$93,0),MATCH(実績集計!O$3,ジャンル別集計!$73:$73,0)))</f>
        <v>0</v>
      </c>
      <c r="P132" s="97">
        <f t="shared" si="81"/>
        <v>0</v>
      </c>
      <c r="Q132" s="97">
        <f t="shared" si="100"/>
        <v>0</v>
      </c>
    </row>
    <row r="133" spans="2:17">
      <c r="B133" s="52"/>
      <c r="C133" s="50" t="str">
        <f t="shared" si="101"/>
        <v>ホビー・玩具</v>
      </c>
      <c r="D133" s="40">
        <f>IF(D$7=0,0,INDEX(ジャンル別集計!$73:$93,MATCH(実績集計!$C133,ジャンル別集計!$B$73:$B$93,0),MATCH(実績集計!D$3,ジャンル別集計!$73:$73,0)))</f>
        <v>0</v>
      </c>
      <c r="E133" s="40">
        <f>IF(E$7=0,0,INDEX(ジャンル別集計!$73:$93,MATCH(実績集計!$C133,ジャンル別集計!$B$73:$B$93,0),MATCH(実績集計!E$3,ジャンル別集計!$73:$73,0)))</f>
        <v>0</v>
      </c>
      <c r="F133" s="40">
        <f>IF(F$7=0,0,INDEX(ジャンル別集計!$73:$93,MATCH(実績集計!$C133,ジャンル別集計!$B$73:$B$93,0),MATCH(実績集計!F$3,ジャンル別集計!$73:$73,0)))</f>
        <v>0</v>
      </c>
      <c r="G133" s="40">
        <f>IF(G$7=0,0,INDEX(ジャンル別集計!$73:$93,MATCH(実績集計!$C133,ジャンル別集計!$B$73:$B$93,0),MATCH(実績集計!G$3,ジャンル別集計!$73:$73,0)))</f>
        <v>0</v>
      </c>
      <c r="H133" s="40">
        <f>IF(H$7=0,0,INDEX(ジャンル別集計!$73:$93,MATCH(実績集計!$C133,ジャンル別集計!$B$73:$B$93,0),MATCH(実績集計!H$3,ジャンル別集計!$73:$73,0)))</f>
        <v>0</v>
      </c>
      <c r="I133" s="40">
        <f>IF(I$7=0,0,INDEX(ジャンル別集計!$73:$93,MATCH(実績集計!$C133,ジャンル別集計!$B$73:$B$93,0),MATCH(実績集計!I$3,ジャンル別集計!$73:$73,0)))</f>
        <v>0</v>
      </c>
      <c r="J133" s="40">
        <f>IF(J$7=0,0,INDEX(ジャンル別集計!$73:$93,MATCH(実績集計!$C133,ジャンル別集計!$B$73:$B$93,0),MATCH(実績集計!J$3,ジャンル別集計!$73:$73,0)))</f>
        <v>0</v>
      </c>
      <c r="K133" s="40">
        <f>IF(K$7=0,0,INDEX(ジャンル別集計!$73:$93,MATCH(実績集計!$C133,ジャンル別集計!$B$73:$B$93,0),MATCH(実績集計!K$3,ジャンル別集計!$73:$73,0)))</f>
        <v>0</v>
      </c>
      <c r="L133" s="40">
        <f>IF(L$7=0,0,INDEX(ジャンル別集計!$73:$93,MATCH(実績集計!$C133,ジャンル別集計!$B$73:$B$93,0),MATCH(実績集計!L$3,ジャンル別集計!$73:$73,0)))</f>
        <v>0</v>
      </c>
      <c r="M133" s="40">
        <f>IF(M$7=0,0,INDEX(ジャンル別集計!$73:$93,MATCH(実績集計!$C133,ジャンル別集計!$B$73:$B$93,0),MATCH(実績集計!M$3,ジャンル別集計!$73:$73,0)))</f>
        <v>0</v>
      </c>
      <c r="N133" s="40">
        <f>IF(N$7=0,0,INDEX(ジャンル別集計!$73:$93,MATCH(実績集計!$C133,ジャンル別集計!$B$73:$B$93,0),MATCH(実績集計!N$3,ジャンル別集計!$73:$73,0)))</f>
        <v>0</v>
      </c>
      <c r="O133" s="40">
        <f>IF(O$7=0,0,INDEX(ジャンル別集計!$73:$93,MATCH(実績集計!$C133,ジャンル別集計!$B$73:$B$93,0),MATCH(実績集計!O$3,ジャンル別集計!$73:$73,0)))</f>
        <v>0</v>
      </c>
      <c r="P133" s="97">
        <f t="shared" si="81"/>
        <v>0</v>
      </c>
      <c r="Q133" s="97">
        <f t="shared" si="100"/>
        <v>0</v>
      </c>
    </row>
    <row r="134" spans="2:17">
      <c r="B134" s="112"/>
      <c r="C134" s="113" t="str">
        <f t="shared" si="101"/>
        <v>美容・健康</v>
      </c>
      <c r="D134" s="117">
        <f>IF(D$7=0,0,INDEX(ジャンル別集計!$73:$93,MATCH(実績集計!$C134,ジャンル別集計!$B$73:$B$93,0),MATCH(実績集計!D$3,ジャンル別集計!$73:$73,0)))</f>
        <v>0</v>
      </c>
      <c r="E134" s="117">
        <f>IF(E$7=0,0,INDEX(ジャンル別集計!$73:$93,MATCH(実績集計!$C134,ジャンル別集計!$B$73:$B$93,0),MATCH(実績集計!E$3,ジャンル別集計!$73:$73,0)))</f>
        <v>0</v>
      </c>
      <c r="F134" s="117">
        <f>IF(F$7=0,0,INDEX(ジャンル別集計!$73:$93,MATCH(実績集計!$C134,ジャンル別集計!$B$73:$B$93,0),MATCH(実績集計!F$3,ジャンル別集計!$73:$73,0)))</f>
        <v>0</v>
      </c>
      <c r="G134" s="117">
        <f>IF(G$7=0,0,INDEX(ジャンル別集計!$73:$93,MATCH(実績集計!$C134,ジャンル別集計!$B$73:$B$93,0),MATCH(実績集計!G$3,ジャンル別集計!$73:$73,0)))</f>
        <v>0</v>
      </c>
      <c r="H134" s="117">
        <f>IF(H$7=0,0,INDEX(ジャンル別集計!$73:$93,MATCH(実績集計!$C134,ジャンル別集計!$B$73:$B$93,0),MATCH(実績集計!H$3,ジャンル別集計!$73:$73,0)))</f>
        <v>0</v>
      </c>
      <c r="I134" s="117">
        <f>IF(I$7=0,0,INDEX(ジャンル別集計!$73:$93,MATCH(実績集計!$C134,ジャンル別集計!$B$73:$B$93,0),MATCH(実績集計!I$3,ジャンル別集計!$73:$73,0)))</f>
        <v>0</v>
      </c>
      <c r="J134" s="117">
        <f>IF(J$7=0,0,INDEX(ジャンル別集計!$73:$93,MATCH(実績集計!$C134,ジャンル別集計!$B$73:$B$93,0),MATCH(実績集計!J$3,ジャンル別集計!$73:$73,0)))</f>
        <v>0</v>
      </c>
      <c r="K134" s="117">
        <f>IF(K$7=0,0,INDEX(ジャンル別集計!$73:$93,MATCH(実績集計!$C134,ジャンル別集計!$B$73:$B$93,0),MATCH(実績集計!K$3,ジャンル別集計!$73:$73,0)))</f>
        <v>0</v>
      </c>
      <c r="L134" s="117">
        <f>IF(L$7=0,0,INDEX(ジャンル別集計!$73:$93,MATCH(実績集計!$C134,ジャンル別集計!$B$73:$B$93,0),MATCH(実績集計!L$3,ジャンル別集計!$73:$73,0)))</f>
        <v>0</v>
      </c>
      <c r="M134" s="117">
        <f>IF(M$7=0,0,INDEX(ジャンル別集計!$73:$93,MATCH(実績集計!$C134,ジャンル別集計!$B$73:$B$93,0),MATCH(実績集計!M$3,ジャンル別集計!$73:$73,0)))</f>
        <v>0</v>
      </c>
      <c r="N134" s="117">
        <f>IF(N$7=0,0,INDEX(ジャンル別集計!$73:$93,MATCH(実績集計!$C134,ジャンル別集計!$B$73:$B$93,0),MATCH(実績集計!N$3,ジャンル別集計!$73:$73,0)))</f>
        <v>0</v>
      </c>
      <c r="O134" s="117">
        <f>IF(O$7=0,0,INDEX(ジャンル別集計!$73:$93,MATCH(実績集計!$C134,ジャンル別集計!$B$73:$B$93,0),MATCH(実績集計!O$3,ジャンル別集計!$73:$73,0)))</f>
        <v>0</v>
      </c>
      <c r="P134" s="97">
        <f t="shared" si="81"/>
        <v>0</v>
      </c>
      <c r="Q134" s="97">
        <f t="shared" si="100"/>
        <v>0</v>
      </c>
    </row>
    <row r="135" spans="2:17">
      <c r="B135" s="112"/>
      <c r="C135" s="113" t="str">
        <f t="shared" si="101"/>
        <v>事務用品・厨房用品</v>
      </c>
      <c r="D135" s="117">
        <f>IF(D$7=0,0,INDEX(ジャンル別集計!$73:$93,MATCH(実績集計!$C135,ジャンル別集計!$B$73:$B$93,0),MATCH(実績集計!D$3,ジャンル別集計!$73:$73,0)))</f>
        <v>0</v>
      </c>
      <c r="E135" s="117">
        <f>IF(E$7=0,0,INDEX(ジャンル別集計!$73:$93,MATCH(実績集計!$C135,ジャンル別集計!$B$73:$B$93,0),MATCH(実績集計!E$3,ジャンル別集計!$73:$73,0)))</f>
        <v>0</v>
      </c>
      <c r="F135" s="117">
        <f>IF(F$7=0,0,INDEX(ジャンル別集計!$73:$93,MATCH(実績集計!$C135,ジャンル別集計!$B$73:$B$93,0),MATCH(実績集計!F$3,ジャンル別集計!$73:$73,0)))</f>
        <v>0</v>
      </c>
      <c r="G135" s="117">
        <f>IF(G$7=0,0,INDEX(ジャンル別集計!$73:$93,MATCH(実績集計!$C135,ジャンル別集計!$B$73:$B$93,0),MATCH(実績集計!G$3,ジャンル別集計!$73:$73,0)))</f>
        <v>0</v>
      </c>
      <c r="H135" s="117">
        <f>IF(H$7=0,0,INDEX(ジャンル別集計!$73:$93,MATCH(実績集計!$C135,ジャンル別集計!$B$73:$B$93,0),MATCH(実績集計!H$3,ジャンル別集計!$73:$73,0)))</f>
        <v>0</v>
      </c>
      <c r="I135" s="117">
        <f>IF(I$7=0,0,INDEX(ジャンル別集計!$73:$93,MATCH(実績集計!$C135,ジャンル別集計!$B$73:$B$93,0),MATCH(実績集計!I$3,ジャンル別集計!$73:$73,0)))</f>
        <v>0</v>
      </c>
      <c r="J135" s="117">
        <f>IF(J$7=0,0,INDEX(ジャンル別集計!$73:$93,MATCH(実績集計!$C135,ジャンル別集計!$B$73:$B$93,0),MATCH(実績集計!J$3,ジャンル別集計!$73:$73,0)))</f>
        <v>0</v>
      </c>
      <c r="K135" s="117">
        <f>IF(K$7=0,0,INDEX(ジャンル別集計!$73:$93,MATCH(実績集計!$C135,ジャンル別集計!$B$73:$B$93,0),MATCH(実績集計!K$3,ジャンル別集計!$73:$73,0)))</f>
        <v>0</v>
      </c>
      <c r="L135" s="117">
        <f>IF(L$7=0,0,INDEX(ジャンル別集計!$73:$93,MATCH(実績集計!$C135,ジャンル別集計!$B$73:$B$93,0),MATCH(実績集計!L$3,ジャンル別集計!$73:$73,0)))</f>
        <v>0</v>
      </c>
      <c r="M135" s="117">
        <f>IF(M$7=0,0,INDEX(ジャンル別集計!$73:$93,MATCH(実績集計!$C135,ジャンル別集計!$B$73:$B$93,0),MATCH(実績集計!M$3,ジャンル別集計!$73:$73,0)))</f>
        <v>0</v>
      </c>
      <c r="N135" s="117">
        <f>IF(N$7=0,0,INDEX(ジャンル別集計!$73:$93,MATCH(実績集計!$C135,ジャンル別集計!$B$73:$B$93,0),MATCH(実績集計!N$3,ジャンル別集計!$73:$73,0)))</f>
        <v>0</v>
      </c>
      <c r="O135" s="117">
        <f>IF(O$7=0,0,INDEX(ジャンル別集計!$73:$93,MATCH(実績集計!$C135,ジャンル別集計!$B$73:$B$93,0),MATCH(実績集計!O$3,ジャンル別集計!$73:$73,0)))</f>
        <v>0</v>
      </c>
      <c r="P135" s="97">
        <f t="shared" si="81"/>
        <v>0</v>
      </c>
      <c r="Q135" s="97">
        <f t="shared" si="100"/>
        <v>0</v>
      </c>
    </row>
    <row r="136" spans="2:17">
      <c r="B136" s="112"/>
      <c r="C136" s="113" t="str">
        <f t="shared" si="101"/>
        <v>車用品・バイク用品</v>
      </c>
      <c r="D136" s="117">
        <f>IF(D$7=0,0,INDEX(ジャンル別集計!$73:$93,MATCH(実績集計!$C136,ジャンル別集計!$B$73:$B$93,0),MATCH(実績集計!D$3,ジャンル別集計!$73:$73,0)))</f>
        <v>0</v>
      </c>
      <c r="E136" s="117">
        <f>IF(E$7=0,0,INDEX(ジャンル別集計!$73:$93,MATCH(実績集計!$C136,ジャンル別集計!$B$73:$B$93,0),MATCH(実績集計!E$3,ジャンル別集計!$73:$73,0)))</f>
        <v>0</v>
      </c>
      <c r="F136" s="117">
        <f>IF(F$7=0,0,INDEX(ジャンル別集計!$73:$93,MATCH(実績集計!$C136,ジャンル別集計!$B$73:$B$93,0),MATCH(実績集計!F$3,ジャンル別集計!$73:$73,0)))</f>
        <v>0</v>
      </c>
      <c r="G136" s="117">
        <f>IF(G$7=0,0,INDEX(ジャンル別集計!$73:$93,MATCH(実績集計!$C136,ジャンル別集計!$B$73:$B$93,0),MATCH(実績集計!G$3,ジャンル別集計!$73:$73,0)))</f>
        <v>0</v>
      </c>
      <c r="H136" s="117">
        <f>IF(H$7=0,0,INDEX(ジャンル別集計!$73:$93,MATCH(実績集計!$C136,ジャンル別集計!$B$73:$B$93,0),MATCH(実績集計!H$3,ジャンル別集計!$73:$73,0)))</f>
        <v>0</v>
      </c>
      <c r="I136" s="117">
        <f>IF(I$7=0,0,INDEX(ジャンル別集計!$73:$93,MATCH(実績集計!$C136,ジャンル別集計!$B$73:$B$93,0),MATCH(実績集計!I$3,ジャンル別集計!$73:$73,0)))</f>
        <v>0</v>
      </c>
      <c r="J136" s="117">
        <f>IF(J$7=0,0,INDEX(ジャンル別集計!$73:$93,MATCH(実績集計!$C136,ジャンル別集計!$B$73:$B$93,0),MATCH(実績集計!J$3,ジャンル別集計!$73:$73,0)))</f>
        <v>0</v>
      </c>
      <c r="K136" s="117">
        <f>IF(K$7=0,0,INDEX(ジャンル別集計!$73:$93,MATCH(実績集計!$C136,ジャンル別集計!$B$73:$B$93,0),MATCH(実績集計!K$3,ジャンル別集計!$73:$73,0)))</f>
        <v>0</v>
      </c>
      <c r="L136" s="117">
        <f>IF(L$7=0,0,INDEX(ジャンル別集計!$73:$93,MATCH(実績集計!$C136,ジャンル別集計!$B$73:$B$93,0),MATCH(実績集計!L$3,ジャンル別集計!$73:$73,0)))</f>
        <v>0</v>
      </c>
      <c r="M136" s="117">
        <f>IF(M$7=0,0,INDEX(ジャンル別集計!$73:$93,MATCH(実績集計!$C136,ジャンル別集計!$B$73:$B$93,0),MATCH(実績集計!M$3,ジャンル別集計!$73:$73,0)))</f>
        <v>0</v>
      </c>
      <c r="N136" s="117">
        <f>IF(N$7=0,0,INDEX(ジャンル別集計!$73:$93,MATCH(実績集計!$C136,ジャンル別集計!$B$73:$B$93,0),MATCH(実績集計!N$3,ジャンル別集計!$73:$73,0)))</f>
        <v>0</v>
      </c>
      <c r="O136" s="117">
        <f>IF(O$7=0,0,INDEX(ジャンル別集計!$73:$93,MATCH(実績集計!$C136,ジャンル別集計!$B$73:$B$93,0),MATCH(実績集計!O$3,ジャンル別集計!$73:$73,0)))</f>
        <v>0</v>
      </c>
      <c r="P136" s="97">
        <f t="shared" si="81"/>
        <v>0</v>
      </c>
      <c r="Q136" s="97">
        <f t="shared" si="100"/>
        <v>0</v>
      </c>
    </row>
    <row r="137" spans="2:17">
      <c r="B137" s="112"/>
      <c r="C137" s="113" t="str">
        <f t="shared" si="101"/>
        <v>ベビー・キッズ用品</v>
      </c>
      <c r="D137" s="117">
        <f>IF(D$7=0,0,INDEX(ジャンル別集計!$73:$93,MATCH(実績集計!$C137,ジャンル別集計!$B$73:$B$93,0),MATCH(実績集計!D$3,ジャンル別集計!$73:$73,0)))</f>
        <v>0</v>
      </c>
      <c r="E137" s="117">
        <f>IF(E$7=0,0,INDEX(ジャンル別集計!$73:$93,MATCH(実績集計!$C137,ジャンル別集計!$B$73:$B$93,0),MATCH(実績集計!E$3,ジャンル別集計!$73:$73,0)))</f>
        <v>0</v>
      </c>
      <c r="F137" s="117">
        <f>IF(F$7=0,0,INDEX(ジャンル別集計!$73:$93,MATCH(実績集計!$C137,ジャンル別集計!$B$73:$B$93,0),MATCH(実績集計!F$3,ジャンル別集計!$73:$73,0)))</f>
        <v>0</v>
      </c>
      <c r="G137" s="117">
        <f>IF(G$7=0,0,INDEX(ジャンル別集計!$73:$93,MATCH(実績集計!$C137,ジャンル別集計!$B$73:$B$93,0),MATCH(実績集計!G$3,ジャンル別集計!$73:$73,0)))</f>
        <v>0</v>
      </c>
      <c r="H137" s="117">
        <f>IF(H$7=0,0,INDEX(ジャンル別集計!$73:$93,MATCH(実績集計!$C137,ジャンル別集計!$B$73:$B$93,0),MATCH(実績集計!H$3,ジャンル別集計!$73:$73,0)))</f>
        <v>0</v>
      </c>
      <c r="I137" s="117">
        <f>IF(I$7=0,0,INDEX(ジャンル別集計!$73:$93,MATCH(実績集計!$C137,ジャンル別集計!$B$73:$B$93,0),MATCH(実績集計!I$3,ジャンル別集計!$73:$73,0)))</f>
        <v>0</v>
      </c>
      <c r="J137" s="117">
        <f>IF(J$7=0,0,INDEX(ジャンル別集計!$73:$93,MATCH(実績集計!$C137,ジャンル別集計!$B$73:$B$93,0),MATCH(実績集計!J$3,ジャンル別集計!$73:$73,0)))</f>
        <v>0</v>
      </c>
      <c r="K137" s="117">
        <f>IF(K$7=0,0,INDEX(ジャンル別集計!$73:$93,MATCH(実績集計!$C137,ジャンル別集計!$B$73:$B$93,0),MATCH(実績集計!K$3,ジャンル別集計!$73:$73,0)))</f>
        <v>0</v>
      </c>
      <c r="L137" s="117">
        <f>IF(L$7=0,0,INDEX(ジャンル別集計!$73:$93,MATCH(実績集計!$C137,ジャンル別集計!$B$73:$B$93,0),MATCH(実績集計!L$3,ジャンル別集計!$73:$73,0)))</f>
        <v>0</v>
      </c>
      <c r="M137" s="117">
        <f>IF(M$7=0,0,INDEX(ジャンル別集計!$73:$93,MATCH(実績集計!$C137,ジャンル別集計!$B$73:$B$93,0),MATCH(実績集計!M$3,ジャンル別集計!$73:$73,0)))</f>
        <v>0</v>
      </c>
      <c r="N137" s="117">
        <f>IF(N$7=0,0,INDEX(ジャンル別集計!$73:$93,MATCH(実績集計!$C137,ジャンル別集計!$B$73:$B$93,0),MATCH(実績集計!N$3,ジャンル別集計!$73:$73,0)))</f>
        <v>0</v>
      </c>
      <c r="O137" s="117">
        <f>IF(O$7=0,0,INDEX(ジャンル別集計!$73:$93,MATCH(実績集計!$C137,ジャンル別集計!$B$73:$B$93,0),MATCH(実績集計!O$3,ジャンル別集計!$73:$73,0)))</f>
        <v>0</v>
      </c>
      <c r="P137" s="97">
        <f t="shared" si="81"/>
        <v>0</v>
      </c>
      <c r="Q137" s="97">
        <f t="shared" si="100"/>
        <v>0</v>
      </c>
    </row>
    <row r="138" spans="2:17">
      <c r="B138" s="42"/>
      <c r="C138" s="51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59"/>
    </row>
    <row r="139" spans="2:17">
      <c r="B139" s="41" t="s">
        <v>89</v>
      </c>
      <c r="C139" s="49" t="str">
        <f>C44</f>
        <v>家電</v>
      </c>
      <c r="D139" s="45">
        <f>IF(D$7=0,0,INDEX(ジャンル別集計!$105:$125,MATCH(実績集計!$C139,ジャンル別集計!$B$105:$B$125,0),MATCH(実績集計!D$3,ジャンル別集計!$105:$105,0)))</f>
        <v>0</v>
      </c>
      <c r="E139" s="45">
        <f>IF(E$7=0,0,INDEX(ジャンル別集計!$105:$125,MATCH(実績集計!$C139,ジャンル別集計!$B$105:$B$125,0),MATCH(実績集計!E$3,ジャンル別集計!$105:$105,0)))</f>
        <v>0</v>
      </c>
      <c r="F139" s="45">
        <f>IF(F$7=0,0,INDEX(ジャンル別集計!$105:$125,MATCH(実績集計!$C139,ジャンル別集計!$B$105:$B$125,0),MATCH(実績集計!F$3,ジャンル別集計!$105:$105,0)))</f>
        <v>0</v>
      </c>
      <c r="G139" s="45">
        <f>IF(G$7=0,0,INDEX(ジャンル別集計!$105:$125,MATCH(実績集計!$C139,ジャンル別集計!$B$105:$B$125,0),MATCH(実績集計!G$3,ジャンル別集計!$105:$105,0)))</f>
        <v>0</v>
      </c>
      <c r="H139" s="45">
        <f>IF(H$7=0,0,INDEX(ジャンル別集計!$105:$125,MATCH(実績集計!$C139,ジャンル別集計!$B$105:$B$125,0),MATCH(実績集計!H$3,ジャンル別集計!$105:$105,0)))</f>
        <v>0</v>
      </c>
      <c r="I139" s="45">
        <f>IF(I$7=0,0,INDEX(ジャンル別集計!$105:$125,MATCH(実績集計!$C139,ジャンル別集計!$B$105:$B$125,0),MATCH(実績集計!I$3,ジャンル別集計!$105:$105,0)))</f>
        <v>0</v>
      </c>
      <c r="J139" s="45">
        <f>IF(J$7=0,0,INDEX(ジャンル別集計!$105:$125,MATCH(実績集計!$C139,ジャンル別集計!$B$105:$B$125,0),MATCH(実績集計!J$3,ジャンル別集計!$105:$105,0)))</f>
        <v>0</v>
      </c>
      <c r="K139" s="45">
        <f>IF(K$7=0,0,INDEX(ジャンル別集計!$105:$125,MATCH(実績集計!$C139,ジャンル別集計!$B$105:$B$125,0),MATCH(実績集計!K$3,ジャンル別集計!$105:$105,0)))</f>
        <v>0</v>
      </c>
      <c r="L139" s="45">
        <f>IF(L$7=0,0,INDEX(ジャンル別集計!$105:$125,MATCH(実績集計!$C139,ジャンル別集計!$B$105:$B$125,0),MATCH(実績集計!L$3,ジャンル別集計!$105:$105,0)))</f>
        <v>0</v>
      </c>
      <c r="M139" s="45">
        <f>IF(M$7=0,0,INDEX(ジャンル別集計!$105:$125,MATCH(実績集計!$C139,ジャンル別集計!$B$105:$B$125,0),MATCH(実績集計!M$3,ジャンル別集計!$105:$105,0)))</f>
        <v>0</v>
      </c>
      <c r="N139" s="45">
        <f>IF(N$7=0,0,INDEX(ジャンル別集計!$105:$125,MATCH(実績集計!$C139,ジャンル別集計!$B$105:$B$125,0),MATCH(実績集計!N$3,ジャンル別集計!$105:$105,0)))</f>
        <v>0</v>
      </c>
      <c r="O139" s="45">
        <f>IF(O$7=0,0,INDEX(ジャンル別集計!$105:$125,MATCH(実績集計!$C139,ジャンル別集計!$B$105:$B$125,0),MATCH(実績集計!O$3,ジャンル別集計!$105:$105,0)))</f>
        <v>0</v>
      </c>
      <c r="P139" s="97">
        <f t="shared" si="81"/>
        <v>0</v>
      </c>
      <c r="Q139" s="97">
        <f t="shared" ref="Q139:Q157" si="102">SUM(D139:O139)</f>
        <v>0</v>
      </c>
    </row>
    <row r="140" spans="2:17">
      <c r="B140" s="52"/>
      <c r="C140" s="50" t="str">
        <f t="shared" ref="C140:C156" si="103">C45</f>
        <v>家具</v>
      </c>
      <c r="D140" s="40">
        <f>IF(D$7=0,0,INDEX(ジャンル別集計!$105:$125,MATCH(実績集計!$C140,ジャンル別集計!$B$105:$B$125,0),MATCH(実績集計!D$3,ジャンル別集計!$105:$105,0)))</f>
        <v>0</v>
      </c>
      <c r="E140" s="40">
        <f>IF(E$7=0,0,INDEX(ジャンル別集計!$105:$125,MATCH(実績集計!$C140,ジャンル別集計!$B$105:$B$125,0),MATCH(実績集計!E$3,ジャンル別集計!$105:$105,0)))</f>
        <v>0</v>
      </c>
      <c r="F140" s="40">
        <f>IF(F$7=0,0,INDEX(ジャンル別集計!$105:$125,MATCH(実績集計!$C140,ジャンル別集計!$B$105:$B$125,0),MATCH(実績集計!F$3,ジャンル別集計!$105:$105,0)))</f>
        <v>0</v>
      </c>
      <c r="G140" s="40">
        <f>IF(G$7=0,0,INDEX(ジャンル別集計!$105:$125,MATCH(実績集計!$C140,ジャンル別集計!$B$105:$B$125,0),MATCH(実績集計!G$3,ジャンル別集計!$105:$105,0)))</f>
        <v>0</v>
      </c>
      <c r="H140" s="40">
        <f>IF(H$7=0,0,INDEX(ジャンル別集計!$105:$125,MATCH(実績集計!$C140,ジャンル別集計!$B$105:$B$125,0),MATCH(実績集計!H$3,ジャンル別集計!$105:$105,0)))</f>
        <v>0</v>
      </c>
      <c r="I140" s="40">
        <f>IF(I$7=0,0,INDEX(ジャンル別集計!$105:$125,MATCH(実績集計!$C140,ジャンル別集計!$B$105:$B$125,0),MATCH(実績集計!I$3,ジャンル別集計!$105:$105,0)))</f>
        <v>0</v>
      </c>
      <c r="J140" s="40">
        <f>IF(J$7=0,0,INDEX(ジャンル別集計!$105:$125,MATCH(実績集計!$C140,ジャンル別集計!$B$105:$B$125,0),MATCH(実績集計!J$3,ジャンル別集計!$105:$105,0)))</f>
        <v>0</v>
      </c>
      <c r="K140" s="40">
        <f>IF(K$7=0,0,INDEX(ジャンル別集計!$105:$125,MATCH(実績集計!$C140,ジャンル別集計!$B$105:$B$125,0),MATCH(実績集計!K$3,ジャンル別集計!$105:$105,0)))</f>
        <v>0</v>
      </c>
      <c r="L140" s="40">
        <f>IF(L$7=0,0,INDEX(ジャンル別集計!$105:$125,MATCH(実績集計!$C140,ジャンル別集計!$B$105:$B$125,0),MATCH(実績集計!L$3,ジャンル別集計!$105:$105,0)))</f>
        <v>0</v>
      </c>
      <c r="M140" s="40">
        <f>IF(M$7=0,0,INDEX(ジャンル別集計!$105:$125,MATCH(実績集計!$C140,ジャンル別集計!$B$105:$B$125,0),MATCH(実績集計!M$3,ジャンル別集計!$105:$105,0)))</f>
        <v>0</v>
      </c>
      <c r="N140" s="40">
        <f>IF(N$7=0,0,INDEX(ジャンル別集計!$105:$125,MATCH(実績集計!$C140,ジャンル別集計!$B$105:$B$125,0),MATCH(実績集計!N$3,ジャンル別集計!$105:$105,0)))</f>
        <v>0</v>
      </c>
      <c r="O140" s="40">
        <f>IF(O$7=0,0,INDEX(ジャンル別集計!$105:$125,MATCH(実績集計!$C140,ジャンル別集計!$B$105:$B$125,0),MATCH(実績集計!O$3,ジャンル別集計!$105:$105,0)))</f>
        <v>0</v>
      </c>
      <c r="P140" s="97">
        <f t="shared" si="81"/>
        <v>0</v>
      </c>
      <c r="Q140" s="97">
        <f t="shared" si="102"/>
        <v>0</v>
      </c>
    </row>
    <row r="141" spans="2:17">
      <c r="B141" s="52"/>
      <c r="C141" s="50" t="str">
        <f t="shared" si="103"/>
        <v>雑貨</v>
      </c>
      <c r="D141" s="40">
        <f>IF(D$7=0,0,INDEX(ジャンル別集計!$105:$125,MATCH(実績集計!$C141,ジャンル別集計!$B$105:$B$125,0),MATCH(実績集計!D$3,ジャンル別集計!$105:$105,0)))</f>
        <v>0</v>
      </c>
      <c r="E141" s="40">
        <f>IF(E$7=0,0,INDEX(ジャンル別集計!$105:$125,MATCH(実績集計!$C141,ジャンル別集計!$B$105:$B$125,0),MATCH(実績集計!E$3,ジャンル別集計!$105:$105,0)))</f>
        <v>0</v>
      </c>
      <c r="F141" s="40">
        <f>IF(F$7=0,0,INDEX(ジャンル別集計!$105:$125,MATCH(実績集計!$C141,ジャンル別集計!$B$105:$B$125,0),MATCH(実績集計!F$3,ジャンル別集計!$105:$105,0)))</f>
        <v>0</v>
      </c>
      <c r="G141" s="40">
        <f>IF(G$7=0,0,INDEX(ジャンル別集計!$105:$125,MATCH(実績集計!$C141,ジャンル別集計!$B$105:$B$125,0),MATCH(実績集計!G$3,ジャンル別集計!$105:$105,0)))</f>
        <v>0</v>
      </c>
      <c r="H141" s="40">
        <f>IF(H$7=0,0,INDEX(ジャンル別集計!$105:$125,MATCH(実績集計!$C141,ジャンル別集計!$B$105:$B$125,0),MATCH(実績集計!H$3,ジャンル別集計!$105:$105,0)))</f>
        <v>0</v>
      </c>
      <c r="I141" s="40">
        <f>IF(I$7=0,0,INDEX(ジャンル別集計!$105:$125,MATCH(実績集計!$C141,ジャンル別集計!$B$105:$B$125,0),MATCH(実績集計!I$3,ジャンル別集計!$105:$105,0)))</f>
        <v>0</v>
      </c>
      <c r="J141" s="40">
        <f>IF(J$7=0,0,INDEX(ジャンル別集計!$105:$125,MATCH(実績集計!$C141,ジャンル別集計!$B$105:$B$125,0),MATCH(実績集計!J$3,ジャンル別集計!$105:$105,0)))</f>
        <v>0</v>
      </c>
      <c r="K141" s="40">
        <f>IF(K$7=0,0,INDEX(ジャンル別集計!$105:$125,MATCH(実績集計!$C141,ジャンル別集計!$B$105:$B$125,0),MATCH(実績集計!K$3,ジャンル別集計!$105:$105,0)))</f>
        <v>0</v>
      </c>
      <c r="L141" s="40">
        <f>IF(L$7=0,0,INDEX(ジャンル別集計!$105:$125,MATCH(実績集計!$C141,ジャンル別集計!$B$105:$B$125,0),MATCH(実績集計!L$3,ジャンル別集計!$105:$105,0)))</f>
        <v>0</v>
      </c>
      <c r="M141" s="40">
        <f>IF(M$7=0,0,INDEX(ジャンル別集計!$105:$125,MATCH(実績集計!$C141,ジャンル別集計!$B$105:$B$125,0),MATCH(実績集計!M$3,ジャンル別集計!$105:$105,0)))</f>
        <v>0</v>
      </c>
      <c r="N141" s="40">
        <f>IF(N$7=0,0,INDEX(ジャンル別集計!$105:$125,MATCH(実績集計!$C141,ジャンル別集計!$B$105:$B$125,0),MATCH(実績集計!N$3,ジャンル別集計!$105:$105,0)))</f>
        <v>0</v>
      </c>
      <c r="O141" s="40">
        <f>IF(O$7=0,0,INDEX(ジャンル別集計!$105:$125,MATCH(実績集計!$C141,ジャンル別集計!$B$105:$B$125,0),MATCH(実績集計!O$3,ジャンル別集計!$105:$105,0)))</f>
        <v>0</v>
      </c>
      <c r="P141" s="97">
        <f t="shared" si="81"/>
        <v>0</v>
      </c>
      <c r="Q141" s="97">
        <f t="shared" si="102"/>
        <v>0</v>
      </c>
    </row>
    <row r="142" spans="2:17">
      <c r="B142" s="52"/>
      <c r="C142" s="50" t="str">
        <f t="shared" si="103"/>
        <v>ブランド</v>
      </c>
      <c r="D142" s="40">
        <f>IF(D$7=0,0,INDEX(ジャンル別集計!$105:$125,MATCH(実績集計!$C142,ジャンル別集計!$B$105:$B$125,0),MATCH(実績集計!D$3,ジャンル別集計!$105:$105,0)))</f>
        <v>0</v>
      </c>
      <c r="E142" s="40">
        <f>IF(E$7=0,0,INDEX(ジャンル別集計!$105:$125,MATCH(実績集計!$C142,ジャンル別集計!$B$105:$B$125,0),MATCH(実績集計!E$3,ジャンル別集計!$105:$105,0)))</f>
        <v>0</v>
      </c>
      <c r="F142" s="40">
        <f>IF(F$7=0,0,INDEX(ジャンル別集計!$105:$125,MATCH(実績集計!$C142,ジャンル別集計!$B$105:$B$125,0),MATCH(実績集計!F$3,ジャンル別集計!$105:$105,0)))</f>
        <v>0</v>
      </c>
      <c r="G142" s="40">
        <f>IF(G$7=0,0,INDEX(ジャンル別集計!$105:$125,MATCH(実績集計!$C142,ジャンル別集計!$B$105:$B$125,0),MATCH(実績集計!G$3,ジャンル別集計!$105:$105,0)))</f>
        <v>0</v>
      </c>
      <c r="H142" s="40">
        <f>IF(H$7=0,0,INDEX(ジャンル別集計!$105:$125,MATCH(実績集計!$C142,ジャンル別集計!$B$105:$B$125,0),MATCH(実績集計!H$3,ジャンル別集計!$105:$105,0)))</f>
        <v>0</v>
      </c>
      <c r="I142" s="40">
        <f>IF(I$7=0,0,INDEX(ジャンル別集計!$105:$125,MATCH(実績集計!$C142,ジャンル別集計!$B$105:$B$125,0),MATCH(実績集計!I$3,ジャンル別集計!$105:$105,0)))</f>
        <v>0</v>
      </c>
      <c r="J142" s="40">
        <f>IF(J$7=0,0,INDEX(ジャンル別集計!$105:$125,MATCH(実績集計!$C142,ジャンル別集計!$B$105:$B$125,0),MATCH(実績集計!J$3,ジャンル別集計!$105:$105,0)))</f>
        <v>0</v>
      </c>
      <c r="K142" s="40">
        <f>IF(K$7=0,0,INDEX(ジャンル別集計!$105:$125,MATCH(実績集計!$C142,ジャンル別集計!$B$105:$B$125,0),MATCH(実績集計!K$3,ジャンル別集計!$105:$105,0)))</f>
        <v>0</v>
      </c>
      <c r="L142" s="40">
        <f>IF(L$7=0,0,INDEX(ジャンル別集計!$105:$125,MATCH(実績集計!$C142,ジャンル別集計!$B$105:$B$125,0),MATCH(実績集計!L$3,ジャンル別集計!$105:$105,0)))</f>
        <v>0</v>
      </c>
      <c r="M142" s="40">
        <f>IF(M$7=0,0,INDEX(ジャンル別集計!$105:$125,MATCH(実績集計!$C142,ジャンル別集計!$B$105:$B$125,0),MATCH(実績集計!M$3,ジャンル別集計!$105:$105,0)))</f>
        <v>0</v>
      </c>
      <c r="N142" s="40">
        <f>IF(N$7=0,0,INDEX(ジャンル別集計!$105:$125,MATCH(実績集計!$C142,ジャンル別集計!$B$105:$B$125,0),MATCH(実績集計!N$3,ジャンル別集計!$105:$105,0)))</f>
        <v>0</v>
      </c>
      <c r="O142" s="40">
        <f>IF(O$7=0,0,INDEX(ジャンル別集計!$105:$125,MATCH(実績集計!$C142,ジャンル別集計!$B$105:$B$125,0),MATCH(実績集計!O$3,ジャンル別集計!$105:$105,0)))</f>
        <v>0</v>
      </c>
      <c r="P142" s="97">
        <f t="shared" si="81"/>
        <v>0</v>
      </c>
      <c r="Q142" s="97">
        <f t="shared" si="102"/>
        <v>0</v>
      </c>
    </row>
    <row r="143" spans="2:17">
      <c r="B143" s="52"/>
      <c r="C143" s="50" t="str">
        <f t="shared" si="103"/>
        <v>貴金属</v>
      </c>
      <c r="D143" s="40">
        <f>IF(D$7=0,0,INDEX(ジャンル別集計!$105:$125,MATCH(実績集計!$C143,ジャンル別集計!$B$105:$B$125,0),MATCH(実績集計!D$3,ジャンル別集計!$105:$105,0)))</f>
        <v>0</v>
      </c>
      <c r="E143" s="40">
        <f>IF(E$7=0,0,INDEX(ジャンル別集計!$105:$125,MATCH(実績集計!$C143,ジャンル別集計!$B$105:$B$125,0),MATCH(実績集計!E$3,ジャンル別集計!$105:$105,0)))</f>
        <v>0</v>
      </c>
      <c r="F143" s="40">
        <f>IF(F$7=0,0,INDEX(ジャンル別集計!$105:$125,MATCH(実績集計!$C143,ジャンル別集計!$B$105:$B$125,0),MATCH(実績集計!F$3,ジャンル別集計!$105:$105,0)))</f>
        <v>0</v>
      </c>
      <c r="G143" s="40">
        <f>IF(G$7=0,0,INDEX(ジャンル別集計!$105:$125,MATCH(実績集計!$C143,ジャンル別集計!$B$105:$B$125,0),MATCH(実績集計!G$3,ジャンル別集計!$105:$105,0)))</f>
        <v>0</v>
      </c>
      <c r="H143" s="40">
        <f>IF(H$7=0,0,INDEX(ジャンル別集計!$105:$125,MATCH(実績集計!$C143,ジャンル別集計!$B$105:$B$125,0),MATCH(実績集計!H$3,ジャンル別集計!$105:$105,0)))</f>
        <v>0</v>
      </c>
      <c r="I143" s="40">
        <f>IF(I$7=0,0,INDEX(ジャンル別集計!$105:$125,MATCH(実績集計!$C143,ジャンル別集計!$B$105:$B$125,0),MATCH(実績集計!I$3,ジャンル別集計!$105:$105,0)))</f>
        <v>0</v>
      </c>
      <c r="J143" s="40">
        <f>IF(J$7=0,0,INDEX(ジャンル別集計!$105:$125,MATCH(実績集計!$C143,ジャンル別集計!$B$105:$B$125,0),MATCH(実績集計!J$3,ジャンル別集計!$105:$105,0)))</f>
        <v>0</v>
      </c>
      <c r="K143" s="40">
        <f>IF(K$7=0,0,INDEX(ジャンル別集計!$105:$125,MATCH(実績集計!$C143,ジャンル別集計!$B$105:$B$125,0),MATCH(実績集計!K$3,ジャンル別集計!$105:$105,0)))</f>
        <v>0</v>
      </c>
      <c r="L143" s="40">
        <f>IF(L$7=0,0,INDEX(ジャンル別集計!$105:$125,MATCH(実績集計!$C143,ジャンル別集計!$B$105:$B$125,0),MATCH(実績集計!L$3,ジャンル別集計!$105:$105,0)))</f>
        <v>0</v>
      </c>
      <c r="M143" s="40">
        <f>IF(M$7=0,0,INDEX(ジャンル別集計!$105:$125,MATCH(実績集計!$C143,ジャンル別集計!$B$105:$B$125,0),MATCH(実績集計!M$3,ジャンル別集計!$105:$105,0)))</f>
        <v>0</v>
      </c>
      <c r="N143" s="40">
        <f>IF(N$7=0,0,INDEX(ジャンル別集計!$105:$125,MATCH(実績集計!$C143,ジャンル別集計!$B$105:$B$125,0),MATCH(実績集計!N$3,ジャンル別集計!$105:$105,0)))</f>
        <v>0</v>
      </c>
      <c r="O143" s="40">
        <f>IF(O$7=0,0,INDEX(ジャンル別集計!$105:$125,MATCH(実績集計!$C143,ジャンル別集計!$B$105:$B$125,0),MATCH(実績集計!O$3,ジャンル別集計!$105:$105,0)))</f>
        <v>0</v>
      </c>
      <c r="P143" s="97">
        <f t="shared" si="81"/>
        <v>0</v>
      </c>
      <c r="Q143" s="97">
        <f t="shared" si="102"/>
        <v>0</v>
      </c>
    </row>
    <row r="144" spans="2:17">
      <c r="B144" s="52"/>
      <c r="C144" s="50" t="str">
        <f t="shared" si="103"/>
        <v>金券（課税）</v>
      </c>
      <c r="D144" s="40">
        <f>IF(D$7=0,0,INDEX(ジャンル別集計!$105:$125,MATCH(実績集計!$C144,ジャンル別集計!$B$105:$B$125,0),MATCH(実績集計!D$3,ジャンル別集計!$105:$105,0)))</f>
        <v>0</v>
      </c>
      <c r="E144" s="40">
        <f>IF(E$7=0,0,INDEX(ジャンル別集計!$105:$125,MATCH(実績集計!$C144,ジャンル別集計!$B$105:$B$125,0),MATCH(実績集計!E$3,ジャンル別集計!$105:$105,0)))</f>
        <v>0</v>
      </c>
      <c r="F144" s="40">
        <f>IF(F$7=0,0,INDEX(ジャンル別集計!$105:$125,MATCH(実績集計!$C144,ジャンル別集計!$B$105:$B$125,0),MATCH(実績集計!F$3,ジャンル別集計!$105:$105,0)))</f>
        <v>0</v>
      </c>
      <c r="G144" s="40">
        <f>IF(G$7=0,0,INDEX(ジャンル別集計!$105:$125,MATCH(実績集計!$C144,ジャンル別集計!$B$105:$B$125,0),MATCH(実績集計!G$3,ジャンル別集計!$105:$105,0)))</f>
        <v>0</v>
      </c>
      <c r="H144" s="40">
        <f>IF(H$7=0,0,INDEX(ジャンル別集計!$105:$125,MATCH(実績集計!$C144,ジャンル別集計!$B$105:$B$125,0),MATCH(実績集計!H$3,ジャンル別集計!$105:$105,0)))</f>
        <v>0</v>
      </c>
      <c r="I144" s="40">
        <f>IF(I$7=0,0,INDEX(ジャンル別集計!$105:$125,MATCH(実績集計!$C144,ジャンル別集計!$B$105:$B$125,0),MATCH(実績集計!I$3,ジャンル別集計!$105:$105,0)))</f>
        <v>0</v>
      </c>
      <c r="J144" s="40">
        <f>IF(J$7=0,0,INDEX(ジャンル別集計!$105:$125,MATCH(実績集計!$C144,ジャンル別集計!$B$105:$B$125,0),MATCH(実績集計!J$3,ジャンル別集計!$105:$105,0)))</f>
        <v>0</v>
      </c>
      <c r="K144" s="40">
        <f>IF(K$7=0,0,INDEX(ジャンル別集計!$105:$125,MATCH(実績集計!$C144,ジャンル別集計!$B$105:$B$125,0),MATCH(実績集計!K$3,ジャンル別集計!$105:$105,0)))</f>
        <v>0</v>
      </c>
      <c r="L144" s="40">
        <f>IF(L$7=0,0,INDEX(ジャンル別集計!$105:$125,MATCH(実績集計!$C144,ジャンル別集計!$B$105:$B$125,0),MATCH(実績集計!L$3,ジャンル別集計!$105:$105,0)))</f>
        <v>0</v>
      </c>
      <c r="M144" s="40">
        <f>IF(M$7=0,0,INDEX(ジャンル別集計!$105:$125,MATCH(実績集計!$C144,ジャンル別集計!$B$105:$B$125,0),MATCH(実績集計!M$3,ジャンル別集計!$105:$105,0)))</f>
        <v>0</v>
      </c>
      <c r="N144" s="40">
        <f>IF(N$7=0,0,INDEX(ジャンル別集計!$105:$125,MATCH(実績集計!$C144,ジャンル別集計!$B$105:$B$125,0),MATCH(実績集計!N$3,ジャンル別集計!$105:$105,0)))</f>
        <v>0</v>
      </c>
      <c r="O144" s="40">
        <f>IF(O$7=0,0,INDEX(ジャンル別集計!$105:$125,MATCH(実績集計!$C144,ジャンル別集計!$B$105:$B$125,0),MATCH(実績集計!O$3,ジャンル別集計!$105:$105,0)))</f>
        <v>0</v>
      </c>
      <c r="P144" s="97">
        <f t="shared" si="81"/>
        <v>0</v>
      </c>
      <c r="Q144" s="97">
        <f t="shared" si="102"/>
        <v>0</v>
      </c>
    </row>
    <row r="145" spans="2:17">
      <c r="B145" s="52"/>
      <c r="C145" s="50" t="str">
        <f t="shared" si="103"/>
        <v>金券（非課税）</v>
      </c>
      <c r="D145" s="40">
        <f>IF(D$7=0,0,INDEX(ジャンル別集計!$105:$125,MATCH(実績集計!$C145,ジャンル別集計!$B$105:$B$125,0),MATCH(実績集計!D$3,ジャンル別集計!$105:$105,0)))</f>
        <v>0</v>
      </c>
      <c r="E145" s="40">
        <f>IF(E$7=0,0,INDEX(ジャンル別集計!$105:$125,MATCH(実績集計!$C145,ジャンル別集計!$B$105:$B$125,0),MATCH(実績集計!E$3,ジャンル別集計!$105:$105,0)))</f>
        <v>0</v>
      </c>
      <c r="F145" s="40">
        <f>IF(F$7=0,0,INDEX(ジャンル別集計!$105:$125,MATCH(実績集計!$C145,ジャンル別集計!$B$105:$B$125,0),MATCH(実績集計!F$3,ジャンル別集計!$105:$105,0)))</f>
        <v>0</v>
      </c>
      <c r="G145" s="40">
        <f>IF(G$7=0,0,INDEX(ジャンル別集計!$105:$125,MATCH(実績集計!$C145,ジャンル別集計!$B$105:$B$125,0),MATCH(実績集計!G$3,ジャンル別集計!$105:$105,0)))</f>
        <v>0</v>
      </c>
      <c r="H145" s="40">
        <f>IF(H$7=0,0,INDEX(ジャンル別集計!$105:$125,MATCH(実績集計!$C145,ジャンル別集計!$B$105:$B$125,0),MATCH(実績集計!H$3,ジャンル別集計!$105:$105,0)))</f>
        <v>0</v>
      </c>
      <c r="I145" s="40">
        <f>IF(I$7=0,0,INDEX(ジャンル別集計!$105:$125,MATCH(実績集計!$C145,ジャンル別集計!$B$105:$B$125,0),MATCH(実績集計!I$3,ジャンル別集計!$105:$105,0)))</f>
        <v>0</v>
      </c>
      <c r="J145" s="40">
        <f>IF(J$7=0,0,INDEX(ジャンル別集計!$105:$125,MATCH(実績集計!$C145,ジャンル別集計!$B$105:$B$125,0),MATCH(実績集計!J$3,ジャンル別集計!$105:$105,0)))</f>
        <v>0</v>
      </c>
      <c r="K145" s="40">
        <f>IF(K$7=0,0,INDEX(ジャンル別集計!$105:$125,MATCH(実績集計!$C145,ジャンル別集計!$B$105:$B$125,0),MATCH(実績集計!K$3,ジャンル別集計!$105:$105,0)))</f>
        <v>0</v>
      </c>
      <c r="L145" s="40">
        <f>IF(L$7=0,0,INDEX(ジャンル別集計!$105:$125,MATCH(実績集計!$C145,ジャンル別集計!$B$105:$B$125,0),MATCH(実績集計!L$3,ジャンル別集計!$105:$105,0)))</f>
        <v>0</v>
      </c>
      <c r="M145" s="40">
        <f>IF(M$7=0,0,INDEX(ジャンル別集計!$105:$125,MATCH(実績集計!$C145,ジャンル別集計!$B$105:$B$125,0),MATCH(実績集計!M$3,ジャンル別集計!$105:$105,0)))</f>
        <v>0</v>
      </c>
      <c r="N145" s="40">
        <f>IF(N$7=0,0,INDEX(ジャンル別集計!$105:$125,MATCH(実績集計!$C145,ジャンル別集計!$B$105:$B$125,0),MATCH(実績集計!N$3,ジャンル別集計!$105:$105,0)))</f>
        <v>0</v>
      </c>
      <c r="O145" s="40">
        <f>IF(O$7=0,0,INDEX(ジャンル別集計!$105:$125,MATCH(実績集計!$C145,ジャンル別集計!$B$105:$B$125,0),MATCH(実績集計!O$3,ジャンル別集計!$105:$105,0)))</f>
        <v>0</v>
      </c>
      <c r="P145" s="97">
        <f t="shared" si="81"/>
        <v>0</v>
      </c>
      <c r="Q145" s="97">
        <f t="shared" si="102"/>
        <v>0</v>
      </c>
    </row>
    <row r="146" spans="2:17">
      <c r="B146" s="52"/>
      <c r="C146" s="50" t="str">
        <f t="shared" si="103"/>
        <v>衣料</v>
      </c>
      <c r="D146" s="40">
        <f>IF(D$7=0,0,INDEX(ジャンル別集計!$105:$125,MATCH(実績集計!$C146,ジャンル別集計!$B$105:$B$125,0),MATCH(実績集計!D$3,ジャンル別集計!$105:$105,0)))</f>
        <v>0</v>
      </c>
      <c r="E146" s="40">
        <f>IF(E$7=0,0,INDEX(ジャンル別集計!$105:$125,MATCH(実績集計!$C146,ジャンル別集計!$B$105:$B$125,0),MATCH(実績集計!E$3,ジャンル別集計!$105:$105,0)))</f>
        <v>0</v>
      </c>
      <c r="F146" s="40">
        <f>IF(F$7=0,0,INDEX(ジャンル別集計!$105:$125,MATCH(実績集計!$C146,ジャンル別集計!$B$105:$B$125,0),MATCH(実績集計!F$3,ジャンル別集計!$105:$105,0)))</f>
        <v>0</v>
      </c>
      <c r="G146" s="40">
        <f>IF(G$7=0,0,INDEX(ジャンル別集計!$105:$125,MATCH(実績集計!$C146,ジャンル別集計!$B$105:$B$125,0),MATCH(実績集計!G$3,ジャンル別集計!$105:$105,0)))</f>
        <v>0</v>
      </c>
      <c r="H146" s="40">
        <f>IF(H$7=0,0,INDEX(ジャンル別集計!$105:$125,MATCH(実績集計!$C146,ジャンル別集計!$B$105:$B$125,0),MATCH(実績集計!H$3,ジャンル別集計!$105:$105,0)))</f>
        <v>0</v>
      </c>
      <c r="I146" s="40">
        <f>IF(I$7=0,0,INDEX(ジャンル別集計!$105:$125,MATCH(実績集計!$C146,ジャンル別集計!$B$105:$B$125,0),MATCH(実績集計!I$3,ジャンル別集計!$105:$105,0)))</f>
        <v>0</v>
      </c>
      <c r="J146" s="40">
        <f>IF(J$7=0,0,INDEX(ジャンル別集計!$105:$125,MATCH(実績集計!$C146,ジャンル別集計!$B$105:$B$125,0),MATCH(実績集計!J$3,ジャンル別集計!$105:$105,0)))</f>
        <v>0</v>
      </c>
      <c r="K146" s="40">
        <f>IF(K$7=0,0,INDEX(ジャンル別集計!$105:$125,MATCH(実績集計!$C146,ジャンル別集計!$B$105:$B$125,0),MATCH(実績集計!K$3,ジャンル別集計!$105:$105,0)))</f>
        <v>0</v>
      </c>
      <c r="L146" s="40">
        <f>IF(L$7=0,0,INDEX(ジャンル別集計!$105:$125,MATCH(実績集計!$C146,ジャンル別集計!$B$105:$B$125,0),MATCH(実績集計!L$3,ジャンル別集計!$105:$105,0)))</f>
        <v>0</v>
      </c>
      <c r="M146" s="40">
        <f>IF(M$7=0,0,INDEX(ジャンル別集計!$105:$125,MATCH(実績集計!$C146,ジャンル別集計!$B$105:$B$125,0),MATCH(実績集計!M$3,ジャンル別集計!$105:$105,0)))</f>
        <v>0</v>
      </c>
      <c r="N146" s="40">
        <f>IF(N$7=0,0,INDEX(ジャンル別集計!$105:$125,MATCH(実績集計!$C146,ジャンル別集計!$B$105:$B$125,0),MATCH(実績集計!N$3,ジャンル別集計!$105:$105,0)))</f>
        <v>0</v>
      </c>
      <c r="O146" s="40">
        <f>IF(O$7=0,0,INDEX(ジャンル別集計!$105:$125,MATCH(実績集計!$C146,ジャンル別集計!$B$105:$B$125,0),MATCH(実績集計!O$3,ジャンル別集計!$105:$105,0)))</f>
        <v>0</v>
      </c>
      <c r="P146" s="97">
        <f t="shared" si="81"/>
        <v>0</v>
      </c>
      <c r="Q146" s="97">
        <f t="shared" si="102"/>
        <v>0</v>
      </c>
    </row>
    <row r="147" spans="2:17">
      <c r="B147" s="52"/>
      <c r="C147" s="50" t="str">
        <f t="shared" si="103"/>
        <v>服飾雑貨</v>
      </c>
      <c r="D147" s="40">
        <f>IF(D$7=0,0,INDEX(ジャンル別集計!$105:$125,MATCH(実績集計!$C147,ジャンル別集計!$B$105:$B$125,0),MATCH(実績集計!D$3,ジャンル別集計!$105:$105,0)))</f>
        <v>0</v>
      </c>
      <c r="E147" s="40">
        <f>IF(E$7=0,0,INDEX(ジャンル別集計!$105:$125,MATCH(実績集計!$C147,ジャンル別集計!$B$105:$B$125,0),MATCH(実績集計!E$3,ジャンル別集計!$105:$105,0)))</f>
        <v>0</v>
      </c>
      <c r="F147" s="40">
        <f>IF(F$7=0,0,INDEX(ジャンル別集計!$105:$125,MATCH(実績集計!$C147,ジャンル別集計!$B$105:$B$125,0),MATCH(実績集計!F$3,ジャンル別集計!$105:$105,0)))</f>
        <v>0</v>
      </c>
      <c r="G147" s="40">
        <f>IF(G$7=0,0,INDEX(ジャンル別集計!$105:$125,MATCH(実績集計!$C147,ジャンル別集計!$B$105:$B$125,0),MATCH(実績集計!G$3,ジャンル別集計!$105:$105,0)))</f>
        <v>0</v>
      </c>
      <c r="H147" s="40">
        <f>IF(H$7=0,0,INDEX(ジャンル別集計!$105:$125,MATCH(実績集計!$C147,ジャンル別集計!$B$105:$B$125,0),MATCH(実績集計!H$3,ジャンル別集計!$105:$105,0)))</f>
        <v>0</v>
      </c>
      <c r="I147" s="40">
        <f>IF(I$7=0,0,INDEX(ジャンル別集計!$105:$125,MATCH(実績集計!$C147,ジャンル別集計!$B$105:$B$125,0),MATCH(実績集計!I$3,ジャンル別集計!$105:$105,0)))</f>
        <v>0</v>
      </c>
      <c r="J147" s="40">
        <f>IF(J$7=0,0,INDEX(ジャンル別集計!$105:$125,MATCH(実績集計!$C147,ジャンル別集計!$B$105:$B$125,0),MATCH(実績集計!J$3,ジャンル別集計!$105:$105,0)))</f>
        <v>0</v>
      </c>
      <c r="K147" s="40">
        <f>IF(K$7=0,0,INDEX(ジャンル別集計!$105:$125,MATCH(実績集計!$C147,ジャンル別集計!$B$105:$B$125,0),MATCH(実績集計!K$3,ジャンル別集計!$105:$105,0)))</f>
        <v>0</v>
      </c>
      <c r="L147" s="40">
        <f>IF(L$7=0,0,INDEX(ジャンル別集計!$105:$125,MATCH(実績集計!$C147,ジャンル別集計!$B$105:$B$125,0),MATCH(実績集計!L$3,ジャンル別集計!$105:$105,0)))</f>
        <v>0</v>
      </c>
      <c r="M147" s="40">
        <f>IF(M$7=0,0,INDEX(ジャンル別集計!$105:$125,MATCH(実績集計!$C147,ジャンル別集計!$B$105:$B$125,0),MATCH(実績集計!M$3,ジャンル別集計!$105:$105,0)))</f>
        <v>0</v>
      </c>
      <c r="N147" s="40">
        <f>IF(N$7=0,0,INDEX(ジャンル別集計!$105:$125,MATCH(実績集計!$C147,ジャンル別集計!$B$105:$B$125,0),MATCH(実績集計!N$3,ジャンル別集計!$105:$105,0)))</f>
        <v>0</v>
      </c>
      <c r="O147" s="40">
        <f>IF(O$7=0,0,INDEX(ジャンル別集計!$105:$125,MATCH(実績集計!$C147,ジャンル別集計!$B$105:$B$125,0),MATCH(実績集計!O$3,ジャンル別集計!$105:$105,0)))</f>
        <v>0</v>
      </c>
      <c r="P147" s="97">
        <f t="shared" ref="P147:P156" si="104">AVERAGE(D147:O147)</f>
        <v>0</v>
      </c>
      <c r="Q147" s="97">
        <f t="shared" si="102"/>
        <v>0</v>
      </c>
    </row>
    <row r="148" spans="2:17">
      <c r="B148" s="52"/>
      <c r="C148" s="50" t="str">
        <f t="shared" si="103"/>
        <v>携帯電話</v>
      </c>
      <c r="D148" s="40">
        <f>IF(D$7=0,0,INDEX(ジャンル別集計!$105:$125,MATCH(実績集計!$C148,ジャンル別集計!$B$105:$B$125,0),MATCH(実績集計!D$3,ジャンル別集計!$105:$105,0)))</f>
        <v>0</v>
      </c>
      <c r="E148" s="40">
        <f>IF(E$7=0,0,INDEX(ジャンル別集計!$105:$125,MATCH(実績集計!$C148,ジャンル別集計!$B$105:$B$125,0),MATCH(実績集計!E$3,ジャンル別集計!$105:$105,0)))</f>
        <v>0</v>
      </c>
      <c r="F148" s="40">
        <f>IF(F$7=0,0,INDEX(ジャンル別集計!$105:$125,MATCH(実績集計!$C148,ジャンル別集計!$B$105:$B$125,0),MATCH(実績集計!F$3,ジャンル別集計!$105:$105,0)))</f>
        <v>0</v>
      </c>
      <c r="G148" s="40">
        <f>IF(G$7=0,0,INDEX(ジャンル別集計!$105:$125,MATCH(実績集計!$C148,ジャンル別集計!$B$105:$B$125,0),MATCH(実績集計!G$3,ジャンル別集計!$105:$105,0)))</f>
        <v>0</v>
      </c>
      <c r="H148" s="40">
        <f>IF(H$7=0,0,INDEX(ジャンル別集計!$105:$125,MATCH(実績集計!$C148,ジャンル別集計!$B$105:$B$125,0),MATCH(実績集計!H$3,ジャンル別集計!$105:$105,0)))</f>
        <v>0</v>
      </c>
      <c r="I148" s="40">
        <f>IF(I$7=0,0,INDEX(ジャンル別集計!$105:$125,MATCH(実績集計!$C148,ジャンル別集計!$B$105:$B$125,0),MATCH(実績集計!I$3,ジャンル別集計!$105:$105,0)))</f>
        <v>0</v>
      </c>
      <c r="J148" s="40">
        <f>IF(J$7=0,0,INDEX(ジャンル別集計!$105:$125,MATCH(実績集計!$C148,ジャンル別集計!$B$105:$B$125,0),MATCH(実績集計!J$3,ジャンル別集計!$105:$105,0)))</f>
        <v>0</v>
      </c>
      <c r="K148" s="40">
        <f>IF(K$7=0,0,INDEX(ジャンル別集計!$105:$125,MATCH(実績集計!$C148,ジャンル別集計!$B$105:$B$125,0),MATCH(実績集計!K$3,ジャンル別集計!$105:$105,0)))</f>
        <v>0</v>
      </c>
      <c r="L148" s="40">
        <f>IF(L$7=0,0,INDEX(ジャンル別集計!$105:$125,MATCH(実績集計!$C148,ジャンル別集計!$B$105:$B$125,0),MATCH(実績集計!L$3,ジャンル別集計!$105:$105,0)))</f>
        <v>0</v>
      </c>
      <c r="M148" s="40">
        <f>IF(M$7=0,0,INDEX(ジャンル別集計!$105:$125,MATCH(実績集計!$C148,ジャンル別集計!$B$105:$B$125,0),MATCH(実績集計!M$3,ジャンル別集計!$105:$105,0)))</f>
        <v>0</v>
      </c>
      <c r="N148" s="40">
        <f>IF(N$7=0,0,INDEX(ジャンル別集計!$105:$125,MATCH(実績集計!$C148,ジャンル別集計!$B$105:$B$125,0),MATCH(実績集計!N$3,ジャンル別集計!$105:$105,0)))</f>
        <v>0</v>
      </c>
      <c r="O148" s="40">
        <f>IF(O$7=0,0,INDEX(ジャンル別集計!$105:$125,MATCH(実績集計!$C148,ジャンル別集計!$B$105:$B$125,0),MATCH(実績集計!O$3,ジャンル別集計!$105:$105,0)))</f>
        <v>0</v>
      </c>
      <c r="P148" s="97">
        <f t="shared" si="104"/>
        <v>0</v>
      </c>
      <c r="Q148" s="97">
        <f t="shared" si="102"/>
        <v>0</v>
      </c>
    </row>
    <row r="149" spans="2:17">
      <c r="B149" s="52"/>
      <c r="C149" s="50" t="str">
        <f t="shared" si="103"/>
        <v>工具</v>
      </c>
      <c r="D149" s="40">
        <f>IF(D$7=0,0,INDEX(ジャンル別集計!$105:$125,MATCH(実績集計!$C149,ジャンル別集計!$B$105:$B$125,0),MATCH(実績集計!D$3,ジャンル別集計!$105:$105,0)))</f>
        <v>0</v>
      </c>
      <c r="E149" s="40">
        <f>IF(E$7=0,0,INDEX(ジャンル別集計!$105:$125,MATCH(実績集計!$C149,ジャンル別集計!$B$105:$B$125,0),MATCH(実績集計!E$3,ジャンル別集計!$105:$105,0)))</f>
        <v>0</v>
      </c>
      <c r="F149" s="40">
        <f>IF(F$7=0,0,INDEX(ジャンル別集計!$105:$125,MATCH(実績集計!$C149,ジャンル別集計!$B$105:$B$125,0),MATCH(実績集計!F$3,ジャンル別集計!$105:$105,0)))</f>
        <v>0</v>
      </c>
      <c r="G149" s="40">
        <f>IF(G$7=0,0,INDEX(ジャンル別集計!$105:$125,MATCH(実績集計!$C149,ジャンル別集計!$B$105:$B$125,0),MATCH(実績集計!G$3,ジャンル別集計!$105:$105,0)))</f>
        <v>0</v>
      </c>
      <c r="H149" s="40">
        <f>IF(H$7=0,0,INDEX(ジャンル別集計!$105:$125,MATCH(実績集計!$C149,ジャンル別集計!$B$105:$B$125,0),MATCH(実績集計!H$3,ジャンル別集計!$105:$105,0)))</f>
        <v>0</v>
      </c>
      <c r="I149" s="40">
        <f>IF(I$7=0,0,INDEX(ジャンル別集計!$105:$125,MATCH(実績集計!$C149,ジャンル別集計!$B$105:$B$125,0),MATCH(実績集計!I$3,ジャンル別集計!$105:$105,0)))</f>
        <v>0</v>
      </c>
      <c r="J149" s="40">
        <f>IF(J$7=0,0,INDEX(ジャンル別集計!$105:$125,MATCH(実績集計!$C149,ジャンル別集計!$B$105:$B$125,0),MATCH(実績集計!J$3,ジャンル別集計!$105:$105,0)))</f>
        <v>0</v>
      </c>
      <c r="K149" s="40">
        <f>IF(K$7=0,0,INDEX(ジャンル別集計!$105:$125,MATCH(実績集計!$C149,ジャンル別集計!$B$105:$B$125,0),MATCH(実績集計!K$3,ジャンル別集計!$105:$105,0)))</f>
        <v>0</v>
      </c>
      <c r="L149" s="40">
        <f>IF(L$7=0,0,INDEX(ジャンル別集計!$105:$125,MATCH(実績集計!$C149,ジャンル別集計!$B$105:$B$125,0),MATCH(実績集計!L$3,ジャンル別集計!$105:$105,0)))</f>
        <v>0</v>
      </c>
      <c r="M149" s="40">
        <f>IF(M$7=0,0,INDEX(ジャンル別集計!$105:$125,MATCH(実績集計!$C149,ジャンル別集計!$B$105:$B$125,0),MATCH(実績集計!M$3,ジャンル別集計!$105:$105,0)))</f>
        <v>0</v>
      </c>
      <c r="N149" s="40">
        <f>IF(N$7=0,0,INDEX(ジャンル別集計!$105:$125,MATCH(実績集計!$C149,ジャンル別集計!$B$105:$B$125,0),MATCH(実績集計!N$3,ジャンル別集計!$105:$105,0)))</f>
        <v>0</v>
      </c>
      <c r="O149" s="40">
        <f>IF(O$7=0,0,INDEX(ジャンル別集計!$105:$125,MATCH(実績集計!$C149,ジャンル別集計!$B$105:$B$125,0),MATCH(実績集計!O$3,ジャンル別集計!$105:$105,0)))</f>
        <v>0</v>
      </c>
      <c r="P149" s="97">
        <f t="shared" si="104"/>
        <v>0</v>
      </c>
      <c r="Q149" s="97">
        <f t="shared" si="102"/>
        <v>0</v>
      </c>
    </row>
    <row r="150" spans="2:17">
      <c r="B150" s="52"/>
      <c r="C150" s="50" t="str">
        <f t="shared" si="103"/>
        <v>楽器</v>
      </c>
      <c r="D150" s="40">
        <f>IF(D$7=0,0,INDEX(ジャンル別集計!$105:$125,MATCH(実績集計!$C150,ジャンル別集計!$B$105:$B$125,0),MATCH(実績集計!D$3,ジャンル別集計!$105:$105,0)))</f>
        <v>0</v>
      </c>
      <c r="E150" s="40">
        <f>IF(E$7=0,0,INDEX(ジャンル別集計!$105:$125,MATCH(実績集計!$C150,ジャンル別集計!$B$105:$B$125,0),MATCH(実績集計!E$3,ジャンル別集計!$105:$105,0)))</f>
        <v>0</v>
      </c>
      <c r="F150" s="40">
        <f>IF(F$7=0,0,INDEX(ジャンル別集計!$105:$125,MATCH(実績集計!$C150,ジャンル別集計!$B$105:$B$125,0),MATCH(実績集計!F$3,ジャンル別集計!$105:$105,0)))</f>
        <v>0</v>
      </c>
      <c r="G150" s="40">
        <f>IF(G$7=0,0,INDEX(ジャンル別集計!$105:$125,MATCH(実績集計!$C150,ジャンル別集計!$B$105:$B$125,0),MATCH(実績集計!G$3,ジャンル別集計!$105:$105,0)))</f>
        <v>0</v>
      </c>
      <c r="H150" s="40">
        <f>IF(H$7=0,0,INDEX(ジャンル別集計!$105:$125,MATCH(実績集計!$C150,ジャンル別集計!$B$105:$B$125,0),MATCH(実績集計!H$3,ジャンル別集計!$105:$105,0)))</f>
        <v>0</v>
      </c>
      <c r="I150" s="40">
        <f>IF(I$7=0,0,INDEX(ジャンル別集計!$105:$125,MATCH(実績集計!$C150,ジャンル別集計!$B$105:$B$125,0),MATCH(実績集計!I$3,ジャンル別集計!$105:$105,0)))</f>
        <v>0</v>
      </c>
      <c r="J150" s="40">
        <f>IF(J$7=0,0,INDEX(ジャンル別集計!$105:$125,MATCH(実績集計!$C150,ジャンル別集計!$B$105:$B$125,0),MATCH(実績集計!J$3,ジャンル別集計!$105:$105,0)))</f>
        <v>0</v>
      </c>
      <c r="K150" s="40">
        <f>IF(K$7=0,0,INDEX(ジャンル別集計!$105:$125,MATCH(実績集計!$C150,ジャンル別集計!$B$105:$B$125,0),MATCH(実績集計!K$3,ジャンル別集計!$105:$105,0)))</f>
        <v>0</v>
      </c>
      <c r="L150" s="40">
        <f>IF(L$7=0,0,INDEX(ジャンル別集計!$105:$125,MATCH(実績集計!$C150,ジャンル別集計!$B$105:$B$125,0),MATCH(実績集計!L$3,ジャンル別集計!$105:$105,0)))</f>
        <v>0</v>
      </c>
      <c r="M150" s="40">
        <f>IF(M$7=0,0,INDEX(ジャンル別集計!$105:$125,MATCH(実績集計!$C150,ジャンル別集計!$B$105:$B$125,0),MATCH(実績集計!M$3,ジャンル別集計!$105:$105,0)))</f>
        <v>0</v>
      </c>
      <c r="N150" s="40">
        <f>IF(N$7=0,0,INDEX(ジャンル別集計!$105:$125,MATCH(実績集計!$C150,ジャンル別集計!$B$105:$B$125,0),MATCH(実績集計!N$3,ジャンル別集計!$105:$105,0)))</f>
        <v>0</v>
      </c>
      <c r="O150" s="40">
        <f>IF(O$7=0,0,INDEX(ジャンル別集計!$105:$125,MATCH(実績集計!$C150,ジャンル別集計!$B$105:$B$125,0),MATCH(実績集計!O$3,ジャンル別集計!$105:$105,0)))</f>
        <v>0</v>
      </c>
      <c r="P150" s="97">
        <f t="shared" si="104"/>
        <v>0</v>
      </c>
      <c r="Q150" s="97">
        <f t="shared" si="102"/>
        <v>0</v>
      </c>
    </row>
    <row r="151" spans="2:17">
      <c r="B151" s="52"/>
      <c r="C151" s="50" t="str">
        <f t="shared" si="103"/>
        <v>スポーツアウトドア</v>
      </c>
      <c r="D151" s="40">
        <f>IF(D$7=0,0,INDEX(ジャンル別集計!$105:$125,MATCH(実績集計!$C151,ジャンル別集計!$B$105:$B$125,0),MATCH(実績集計!D$3,ジャンル別集計!$105:$105,0)))</f>
        <v>0</v>
      </c>
      <c r="E151" s="40">
        <f>IF(E$7=0,0,INDEX(ジャンル別集計!$105:$125,MATCH(実績集計!$C151,ジャンル別集計!$B$105:$B$125,0),MATCH(実績集計!E$3,ジャンル別集計!$105:$105,0)))</f>
        <v>0</v>
      </c>
      <c r="F151" s="40">
        <f>IF(F$7=0,0,INDEX(ジャンル別集計!$105:$125,MATCH(実績集計!$C151,ジャンル別集計!$B$105:$B$125,0),MATCH(実績集計!F$3,ジャンル別集計!$105:$105,0)))</f>
        <v>0</v>
      </c>
      <c r="G151" s="40">
        <f>IF(G$7=0,0,INDEX(ジャンル別集計!$105:$125,MATCH(実績集計!$C151,ジャンル別集計!$B$105:$B$125,0),MATCH(実績集計!G$3,ジャンル別集計!$105:$105,0)))</f>
        <v>0</v>
      </c>
      <c r="H151" s="40">
        <f>IF(H$7=0,0,INDEX(ジャンル別集計!$105:$125,MATCH(実績集計!$C151,ジャンル別集計!$B$105:$B$125,0),MATCH(実績集計!H$3,ジャンル別集計!$105:$105,0)))</f>
        <v>0</v>
      </c>
      <c r="I151" s="40">
        <f>IF(I$7=0,0,INDEX(ジャンル別集計!$105:$125,MATCH(実績集計!$C151,ジャンル別集計!$B$105:$B$125,0),MATCH(実績集計!I$3,ジャンル別集計!$105:$105,0)))</f>
        <v>0</v>
      </c>
      <c r="J151" s="40">
        <f>IF(J$7=0,0,INDEX(ジャンル別集計!$105:$125,MATCH(実績集計!$C151,ジャンル別集計!$B$105:$B$125,0),MATCH(実績集計!J$3,ジャンル別集計!$105:$105,0)))</f>
        <v>0</v>
      </c>
      <c r="K151" s="40">
        <f>IF(K$7=0,0,INDEX(ジャンル別集計!$105:$125,MATCH(実績集計!$C151,ジャンル別集計!$B$105:$B$125,0),MATCH(実績集計!K$3,ジャンル別集計!$105:$105,0)))</f>
        <v>0</v>
      </c>
      <c r="L151" s="40">
        <f>IF(L$7=0,0,INDEX(ジャンル別集計!$105:$125,MATCH(実績集計!$C151,ジャンル別集計!$B$105:$B$125,0),MATCH(実績集計!L$3,ジャンル別集計!$105:$105,0)))</f>
        <v>0</v>
      </c>
      <c r="M151" s="40">
        <f>IF(M$7=0,0,INDEX(ジャンル別集計!$105:$125,MATCH(実績集計!$C151,ジャンル別集計!$B$105:$B$125,0),MATCH(実績集計!M$3,ジャンル別集計!$105:$105,0)))</f>
        <v>0</v>
      </c>
      <c r="N151" s="40">
        <f>IF(N$7=0,0,INDEX(ジャンル別集計!$105:$125,MATCH(実績集計!$C151,ジャンル別集計!$B$105:$B$125,0),MATCH(実績集計!N$3,ジャンル別集計!$105:$105,0)))</f>
        <v>0</v>
      </c>
      <c r="O151" s="40">
        <f>IF(O$7=0,0,INDEX(ジャンル別集計!$105:$125,MATCH(実績集計!$C151,ジャンル別集計!$B$105:$B$125,0),MATCH(実績集計!O$3,ジャンル別集計!$105:$105,0)))</f>
        <v>0</v>
      </c>
      <c r="P151" s="97">
        <f t="shared" si="104"/>
        <v>0</v>
      </c>
      <c r="Q151" s="97">
        <f t="shared" si="102"/>
        <v>0</v>
      </c>
    </row>
    <row r="152" spans="2:17">
      <c r="B152" s="52"/>
      <c r="C152" s="50" t="str">
        <f t="shared" si="103"/>
        <v>ホビー・玩具</v>
      </c>
      <c r="D152" s="40">
        <f>IF(D$7=0,0,INDEX(ジャンル別集計!$105:$125,MATCH(実績集計!$C152,ジャンル別集計!$B$105:$B$125,0),MATCH(実績集計!D$3,ジャンル別集計!$105:$105,0)))</f>
        <v>0</v>
      </c>
      <c r="E152" s="40">
        <f>IF(E$7=0,0,INDEX(ジャンル別集計!$105:$125,MATCH(実績集計!$C152,ジャンル別集計!$B$105:$B$125,0),MATCH(実績集計!E$3,ジャンル別集計!$105:$105,0)))</f>
        <v>0</v>
      </c>
      <c r="F152" s="40">
        <f>IF(F$7=0,0,INDEX(ジャンル別集計!$105:$125,MATCH(実績集計!$C152,ジャンル別集計!$B$105:$B$125,0),MATCH(実績集計!F$3,ジャンル別集計!$105:$105,0)))</f>
        <v>0</v>
      </c>
      <c r="G152" s="40">
        <f>IF(G$7=0,0,INDEX(ジャンル別集計!$105:$125,MATCH(実績集計!$C152,ジャンル別集計!$B$105:$B$125,0),MATCH(実績集計!G$3,ジャンル別集計!$105:$105,0)))</f>
        <v>0</v>
      </c>
      <c r="H152" s="40">
        <f>IF(H$7=0,0,INDEX(ジャンル別集計!$105:$125,MATCH(実績集計!$C152,ジャンル別集計!$B$105:$B$125,0),MATCH(実績集計!H$3,ジャンル別集計!$105:$105,0)))</f>
        <v>0</v>
      </c>
      <c r="I152" s="40">
        <f>IF(I$7=0,0,INDEX(ジャンル別集計!$105:$125,MATCH(実績集計!$C152,ジャンル別集計!$B$105:$B$125,0),MATCH(実績集計!I$3,ジャンル別集計!$105:$105,0)))</f>
        <v>0</v>
      </c>
      <c r="J152" s="40">
        <f>IF(J$7=0,0,INDEX(ジャンル別集計!$105:$125,MATCH(実績集計!$C152,ジャンル別集計!$B$105:$B$125,0),MATCH(実績集計!J$3,ジャンル別集計!$105:$105,0)))</f>
        <v>0</v>
      </c>
      <c r="K152" s="40">
        <f>IF(K$7=0,0,INDEX(ジャンル別集計!$105:$125,MATCH(実績集計!$C152,ジャンル別集計!$B$105:$B$125,0),MATCH(実績集計!K$3,ジャンル別集計!$105:$105,0)))</f>
        <v>0</v>
      </c>
      <c r="L152" s="40">
        <f>IF(L$7=0,0,INDEX(ジャンル別集計!$105:$125,MATCH(実績集計!$C152,ジャンル別集計!$B$105:$B$125,0),MATCH(実績集計!L$3,ジャンル別集計!$105:$105,0)))</f>
        <v>0</v>
      </c>
      <c r="M152" s="40">
        <f>IF(M$7=0,0,INDEX(ジャンル別集計!$105:$125,MATCH(実績集計!$C152,ジャンル別集計!$B$105:$B$125,0),MATCH(実績集計!M$3,ジャンル別集計!$105:$105,0)))</f>
        <v>0</v>
      </c>
      <c r="N152" s="40">
        <f>IF(N$7=0,0,INDEX(ジャンル別集計!$105:$125,MATCH(実績集計!$C152,ジャンル別集計!$B$105:$B$125,0),MATCH(実績集計!N$3,ジャンル別集計!$105:$105,0)))</f>
        <v>0</v>
      </c>
      <c r="O152" s="40">
        <f>IF(O$7=0,0,INDEX(ジャンル別集計!$105:$125,MATCH(実績集計!$C152,ジャンル別集計!$B$105:$B$125,0),MATCH(実績集計!O$3,ジャンル別集計!$105:$105,0)))</f>
        <v>0</v>
      </c>
      <c r="P152" s="97">
        <f t="shared" si="104"/>
        <v>0</v>
      </c>
      <c r="Q152" s="97">
        <f t="shared" si="102"/>
        <v>0</v>
      </c>
    </row>
    <row r="153" spans="2:17">
      <c r="B153" s="112"/>
      <c r="C153" s="113" t="str">
        <f t="shared" si="103"/>
        <v>美容・健康</v>
      </c>
      <c r="D153" s="117">
        <f>IF(D$7=0,0,INDEX(ジャンル別集計!$105:$125,MATCH(実績集計!$C153,ジャンル別集計!$B$105:$B$125,0),MATCH(実績集計!D$3,ジャンル別集計!$105:$105,0)))</f>
        <v>0</v>
      </c>
      <c r="E153" s="117">
        <f>IF(E$7=0,0,INDEX(ジャンル別集計!$105:$125,MATCH(実績集計!$C153,ジャンル別集計!$B$105:$B$125,0),MATCH(実績集計!E$3,ジャンル別集計!$105:$105,0)))</f>
        <v>0</v>
      </c>
      <c r="F153" s="117">
        <f>IF(F$7=0,0,INDEX(ジャンル別集計!$105:$125,MATCH(実績集計!$C153,ジャンル別集計!$B$105:$B$125,0),MATCH(実績集計!F$3,ジャンル別集計!$105:$105,0)))</f>
        <v>0</v>
      </c>
      <c r="G153" s="117">
        <f>IF(G$7=0,0,INDEX(ジャンル別集計!$105:$125,MATCH(実績集計!$C153,ジャンル別集計!$B$105:$B$125,0),MATCH(実績集計!G$3,ジャンル別集計!$105:$105,0)))</f>
        <v>0</v>
      </c>
      <c r="H153" s="117">
        <f>IF(H$7=0,0,INDEX(ジャンル別集計!$105:$125,MATCH(実績集計!$C153,ジャンル別集計!$B$105:$B$125,0),MATCH(実績集計!H$3,ジャンル別集計!$105:$105,0)))</f>
        <v>0</v>
      </c>
      <c r="I153" s="117">
        <f>IF(I$7=0,0,INDEX(ジャンル別集計!$105:$125,MATCH(実績集計!$C153,ジャンル別集計!$B$105:$B$125,0),MATCH(実績集計!I$3,ジャンル別集計!$105:$105,0)))</f>
        <v>0</v>
      </c>
      <c r="J153" s="117">
        <f>IF(J$7=0,0,INDEX(ジャンル別集計!$105:$125,MATCH(実績集計!$C153,ジャンル別集計!$B$105:$B$125,0),MATCH(実績集計!J$3,ジャンル別集計!$105:$105,0)))</f>
        <v>0</v>
      </c>
      <c r="K153" s="117">
        <f>IF(K$7=0,0,INDEX(ジャンル別集計!$105:$125,MATCH(実績集計!$C153,ジャンル別集計!$B$105:$B$125,0),MATCH(実績集計!K$3,ジャンル別集計!$105:$105,0)))</f>
        <v>0</v>
      </c>
      <c r="L153" s="117">
        <f>IF(L$7=0,0,INDEX(ジャンル別集計!$105:$125,MATCH(実績集計!$C153,ジャンル別集計!$B$105:$B$125,0),MATCH(実績集計!L$3,ジャンル別集計!$105:$105,0)))</f>
        <v>0</v>
      </c>
      <c r="M153" s="117">
        <f>IF(M$7=0,0,INDEX(ジャンル別集計!$105:$125,MATCH(実績集計!$C153,ジャンル別集計!$B$105:$B$125,0),MATCH(実績集計!M$3,ジャンル別集計!$105:$105,0)))</f>
        <v>0</v>
      </c>
      <c r="N153" s="117">
        <f>IF(N$7=0,0,INDEX(ジャンル別集計!$105:$125,MATCH(実績集計!$C153,ジャンル別集計!$B$105:$B$125,0),MATCH(実績集計!N$3,ジャンル別集計!$105:$105,0)))</f>
        <v>0</v>
      </c>
      <c r="O153" s="117">
        <f>IF(O$7=0,0,INDEX(ジャンル別集計!$105:$125,MATCH(実績集計!$C153,ジャンル別集計!$B$105:$B$125,0),MATCH(実績集計!O$3,ジャンル別集計!$105:$105,0)))</f>
        <v>0</v>
      </c>
      <c r="P153" s="97">
        <f t="shared" si="104"/>
        <v>0</v>
      </c>
      <c r="Q153" s="97">
        <f t="shared" si="102"/>
        <v>0</v>
      </c>
    </row>
    <row r="154" spans="2:17">
      <c r="B154" s="112"/>
      <c r="C154" s="113" t="str">
        <f t="shared" si="103"/>
        <v>事務用品・厨房用品</v>
      </c>
      <c r="D154" s="117">
        <f>IF(D$7=0,0,INDEX(ジャンル別集計!$105:$125,MATCH(実績集計!$C154,ジャンル別集計!$B$105:$B$125,0),MATCH(実績集計!D$3,ジャンル別集計!$105:$105,0)))</f>
        <v>0</v>
      </c>
      <c r="E154" s="117">
        <f>IF(E$7=0,0,INDEX(ジャンル別集計!$105:$125,MATCH(実績集計!$C154,ジャンル別集計!$B$105:$B$125,0),MATCH(実績集計!E$3,ジャンル別集計!$105:$105,0)))</f>
        <v>0</v>
      </c>
      <c r="F154" s="117">
        <f>IF(F$7=0,0,INDEX(ジャンル別集計!$105:$125,MATCH(実績集計!$C154,ジャンル別集計!$B$105:$B$125,0),MATCH(実績集計!F$3,ジャンル別集計!$105:$105,0)))</f>
        <v>0</v>
      </c>
      <c r="G154" s="117">
        <f>IF(G$7=0,0,INDEX(ジャンル別集計!$105:$125,MATCH(実績集計!$C154,ジャンル別集計!$B$105:$B$125,0),MATCH(実績集計!G$3,ジャンル別集計!$105:$105,0)))</f>
        <v>0</v>
      </c>
      <c r="H154" s="117">
        <f>IF(H$7=0,0,INDEX(ジャンル別集計!$105:$125,MATCH(実績集計!$C154,ジャンル別集計!$B$105:$B$125,0),MATCH(実績集計!H$3,ジャンル別集計!$105:$105,0)))</f>
        <v>0</v>
      </c>
      <c r="I154" s="117">
        <f>IF(I$7=0,0,INDEX(ジャンル別集計!$105:$125,MATCH(実績集計!$C154,ジャンル別集計!$B$105:$B$125,0),MATCH(実績集計!I$3,ジャンル別集計!$105:$105,0)))</f>
        <v>0</v>
      </c>
      <c r="J154" s="117">
        <f>IF(J$7=0,0,INDEX(ジャンル別集計!$105:$125,MATCH(実績集計!$C154,ジャンル別集計!$B$105:$B$125,0),MATCH(実績集計!J$3,ジャンル別集計!$105:$105,0)))</f>
        <v>0</v>
      </c>
      <c r="K154" s="117">
        <f>IF(K$7=0,0,INDEX(ジャンル別集計!$105:$125,MATCH(実績集計!$C154,ジャンル別集計!$B$105:$B$125,0),MATCH(実績集計!K$3,ジャンル別集計!$105:$105,0)))</f>
        <v>0</v>
      </c>
      <c r="L154" s="117">
        <f>IF(L$7=0,0,INDEX(ジャンル別集計!$105:$125,MATCH(実績集計!$C154,ジャンル別集計!$B$105:$B$125,0),MATCH(実績集計!L$3,ジャンル別集計!$105:$105,0)))</f>
        <v>0</v>
      </c>
      <c r="M154" s="117">
        <f>IF(M$7=0,0,INDEX(ジャンル別集計!$105:$125,MATCH(実績集計!$C154,ジャンル別集計!$B$105:$B$125,0),MATCH(実績集計!M$3,ジャンル別集計!$105:$105,0)))</f>
        <v>0</v>
      </c>
      <c r="N154" s="117">
        <f>IF(N$7=0,0,INDEX(ジャンル別集計!$105:$125,MATCH(実績集計!$C154,ジャンル別集計!$B$105:$B$125,0),MATCH(実績集計!N$3,ジャンル別集計!$105:$105,0)))</f>
        <v>0</v>
      </c>
      <c r="O154" s="117">
        <f>IF(O$7=0,0,INDEX(ジャンル別集計!$105:$125,MATCH(実績集計!$C154,ジャンル別集計!$B$105:$B$125,0),MATCH(実績集計!O$3,ジャンル別集計!$105:$105,0)))</f>
        <v>0</v>
      </c>
      <c r="P154" s="97">
        <f t="shared" si="104"/>
        <v>0</v>
      </c>
      <c r="Q154" s="97">
        <f t="shared" si="102"/>
        <v>0</v>
      </c>
    </row>
    <row r="155" spans="2:17">
      <c r="B155" s="112"/>
      <c r="C155" s="113" t="str">
        <f t="shared" si="103"/>
        <v>車用品・バイク用品</v>
      </c>
      <c r="D155" s="117">
        <f>IF(D$7=0,0,INDEX(ジャンル別集計!$105:$125,MATCH(実績集計!$C155,ジャンル別集計!$B$105:$B$125,0),MATCH(実績集計!D$3,ジャンル別集計!$105:$105,0)))</f>
        <v>0</v>
      </c>
      <c r="E155" s="117">
        <f>IF(E$7=0,0,INDEX(ジャンル別集計!$105:$125,MATCH(実績集計!$C155,ジャンル別集計!$B$105:$B$125,0),MATCH(実績集計!E$3,ジャンル別集計!$105:$105,0)))</f>
        <v>0</v>
      </c>
      <c r="F155" s="117">
        <f>IF(F$7=0,0,INDEX(ジャンル別集計!$105:$125,MATCH(実績集計!$C155,ジャンル別集計!$B$105:$B$125,0),MATCH(実績集計!F$3,ジャンル別集計!$105:$105,0)))</f>
        <v>0</v>
      </c>
      <c r="G155" s="117">
        <f>IF(G$7=0,0,INDEX(ジャンル別集計!$105:$125,MATCH(実績集計!$C155,ジャンル別集計!$B$105:$B$125,0),MATCH(実績集計!G$3,ジャンル別集計!$105:$105,0)))</f>
        <v>0</v>
      </c>
      <c r="H155" s="117">
        <f>IF(H$7=0,0,INDEX(ジャンル別集計!$105:$125,MATCH(実績集計!$C155,ジャンル別集計!$B$105:$B$125,0),MATCH(実績集計!H$3,ジャンル別集計!$105:$105,0)))</f>
        <v>0</v>
      </c>
      <c r="I155" s="117">
        <f>IF(I$7=0,0,INDEX(ジャンル別集計!$105:$125,MATCH(実績集計!$C155,ジャンル別集計!$B$105:$B$125,0),MATCH(実績集計!I$3,ジャンル別集計!$105:$105,0)))</f>
        <v>0</v>
      </c>
      <c r="J155" s="117">
        <f>IF(J$7=0,0,INDEX(ジャンル別集計!$105:$125,MATCH(実績集計!$C155,ジャンル別集計!$B$105:$B$125,0),MATCH(実績集計!J$3,ジャンル別集計!$105:$105,0)))</f>
        <v>0</v>
      </c>
      <c r="K155" s="117">
        <f>IF(K$7=0,0,INDEX(ジャンル別集計!$105:$125,MATCH(実績集計!$C155,ジャンル別集計!$B$105:$B$125,0),MATCH(実績集計!K$3,ジャンル別集計!$105:$105,0)))</f>
        <v>0</v>
      </c>
      <c r="L155" s="117">
        <f>IF(L$7=0,0,INDEX(ジャンル別集計!$105:$125,MATCH(実績集計!$C155,ジャンル別集計!$B$105:$B$125,0),MATCH(実績集計!L$3,ジャンル別集計!$105:$105,0)))</f>
        <v>0</v>
      </c>
      <c r="M155" s="117">
        <f>IF(M$7=0,0,INDEX(ジャンル別集計!$105:$125,MATCH(実績集計!$C155,ジャンル別集計!$B$105:$B$125,0),MATCH(実績集計!M$3,ジャンル別集計!$105:$105,0)))</f>
        <v>0</v>
      </c>
      <c r="N155" s="117">
        <f>IF(N$7=0,0,INDEX(ジャンル別集計!$105:$125,MATCH(実績集計!$C155,ジャンル別集計!$B$105:$B$125,0),MATCH(実績集計!N$3,ジャンル別集計!$105:$105,0)))</f>
        <v>0</v>
      </c>
      <c r="O155" s="117">
        <f>IF(O$7=0,0,INDEX(ジャンル別集計!$105:$125,MATCH(実績集計!$C155,ジャンル別集計!$B$105:$B$125,0),MATCH(実績集計!O$3,ジャンル別集計!$105:$105,0)))</f>
        <v>0</v>
      </c>
      <c r="P155" s="97">
        <f t="shared" si="104"/>
        <v>0</v>
      </c>
      <c r="Q155" s="97">
        <f t="shared" si="102"/>
        <v>0</v>
      </c>
    </row>
    <row r="156" spans="2:17">
      <c r="B156" s="112"/>
      <c r="C156" s="113" t="str">
        <f t="shared" si="103"/>
        <v>ベビー・キッズ用品</v>
      </c>
      <c r="D156" s="117">
        <f>IF(D$7=0,0,INDEX(ジャンル別集計!$105:$125,MATCH(実績集計!$C156,ジャンル別集計!$B$105:$B$125,0),MATCH(実績集計!D$3,ジャンル別集計!$105:$105,0)))</f>
        <v>0</v>
      </c>
      <c r="E156" s="117">
        <f>IF(E$7=0,0,INDEX(ジャンル別集計!$105:$125,MATCH(実績集計!$C156,ジャンル別集計!$B$105:$B$125,0),MATCH(実績集計!E$3,ジャンル別集計!$105:$105,0)))</f>
        <v>0</v>
      </c>
      <c r="F156" s="117">
        <f>IF(F$7=0,0,INDEX(ジャンル別集計!$105:$125,MATCH(実績集計!$C156,ジャンル別集計!$B$105:$B$125,0),MATCH(実績集計!F$3,ジャンル別集計!$105:$105,0)))</f>
        <v>0</v>
      </c>
      <c r="G156" s="117">
        <f>IF(G$7=0,0,INDEX(ジャンル別集計!$105:$125,MATCH(実績集計!$C156,ジャンル別集計!$B$105:$B$125,0),MATCH(実績集計!G$3,ジャンル別集計!$105:$105,0)))</f>
        <v>0</v>
      </c>
      <c r="H156" s="117">
        <f>IF(H$7=0,0,INDEX(ジャンル別集計!$105:$125,MATCH(実績集計!$C156,ジャンル別集計!$B$105:$B$125,0),MATCH(実績集計!H$3,ジャンル別集計!$105:$105,0)))</f>
        <v>0</v>
      </c>
      <c r="I156" s="117">
        <f>IF(I$7=0,0,INDEX(ジャンル別集計!$105:$125,MATCH(実績集計!$C156,ジャンル別集計!$B$105:$B$125,0),MATCH(実績集計!I$3,ジャンル別集計!$105:$105,0)))</f>
        <v>0</v>
      </c>
      <c r="J156" s="117">
        <f>IF(J$7=0,0,INDEX(ジャンル別集計!$105:$125,MATCH(実績集計!$C156,ジャンル別集計!$B$105:$B$125,0),MATCH(実績集計!J$3,ジャンル別集計!$105:$105,0)))</f>
        <v>0</v>
      </c>
      <c r="K156" s="117">
        <f>IF(K$7=0,0,INDEX(ジャンル別集計!$105:$125,MATCH(実績集計!$C156,ジャンル別集計!$B$105:$B$125,0),MATCH(実績集計!K$3,ジャンル別集計!$105:$105,0)))</f>
        <v>0</v>
      </c>
      <c r="L156" s="117">
        <f>IF(L$7=0,0,INDEX(ジャンル別集計!$105:$125,MATCH(実績集計!$C156,ジャンル別集計!$B$105:$B$125,0),MATCH(実績集計!L$3,ジャンル別集計!$105:$105,0)))</f>
        <v>0</v>
      </c>
      <c r="M156" s="117">
        <f>IF(M$7=0,0,INDEX(ジャンル別集計!$105:$125,MATCH(実績集計!$C156,ジャンル別集計!$B$105:$B$125,0),MATCH(実績集計!M$3,ジャンル別集計!$105:$105,0)))</f>
        <v>0</v>
      </c>
      <c r="N156" s="117">
        <f>IF(N$7=0,0,INDEX(ジャンル別集計!$105:$125,MATCH(実績集計!$C156,ジャンル別集計!$B$105:$B$125,0),MATCH(実績集計!N$3,ジャンル別集計!$105:$105,0)))</f>
        <v>0</v>
      </c>
      <c r="O156" s="117">
        <f>IF(O$7=0,0,INDEX(ジャンル別集計!$105:$125,MATCH(実績集計!$C156,ジャンル別集計!$B$105:$B$125,0),MATCH(実績集計!O$3,ジャンル別集計!$105:$105,0)))</f>
        <v>0</v>
      </c>
      <c r="P156" s="97">
        <f t="shared" si="104"/>
        <v>0</v>
      </c>
      <c r="Q156" s="97">
        <f t="shared" si="102"/>
        <v>0</v>
      </c>
    </row>
    <row r="157" spans="2:17">
      <c r="B157" s="42"/>
      <c r="C157" s="51"/>
      <c r="D157" s="43" t="str">
        <f>IF(D26=0,"",IFERROR(VLOOKUP(D22,#REF!,2,FALSE),0))</f>
        <v/>
      </c>
      <c r="E157" s="43" t="str">
        <f>IF(E26=0,"",IFERROR(VLOOKUP(E22,#REF!,2,FALSE),0))</f>
        <v/>
      </c>
      <c r="F157" s="43" t="str">
        <f>IF(F26=0,"",IFERROR(VLOOKUP(F22,#REF!,2,FALSE),0))</f>
        <v/>
      </c>
      <c r="G157" s="43" t="str">
        <f>IF(G26=0,"",IFERROR(VLOOKUP(G22,#REF!,2,FALSE),0))</f>
        <v/>
      </c>
      <c r="H157" s="43" t="str">
        <f>IF(H26=0,"",IFERROR(VLOOKUP(H22,#REF!,2,FALSE),0))</f>
        <v/>
      </c>
      <c r="I157" s="43" t="str">
        <f>IF(I26=0,"",IFERROR(VLOOKUP(I22,#REF!,2,FALSE),0))</f>
        <v/>
      </c>
      <c r="J157" s="43" t="str">
        <f>IF(J26=0,"",IFERROR(VLOOKUP(J22,#REF!,2,FALSE),0))</f>
        <v/>
      </c>
      <c r="K157" s="43" t="str">
        <f>IF(K26=0,"",IFERROR(VLOOKUP(K22,#REF!,2,FALSE),0))</f>
        <v/>
      </c>
      <c r="L157" s="43" t="str">
        <f>IF(L26=0,"",IFERROR(VLOOKUP(L22,#REF!,2,FALSE),0))</f>
        <v/>
      </c>
      <c r="M157" s="43" t="str">
        <f>IF(M26=0,"",IFERROR(VLOOKUP(M22,#REF!,2,FALSE),0))</f>
        <v/>
      </c>
      <c r="N157" s="43" t="str">
        <f>IF(N26=0,"",IFERROR(VLOOKUP(N22,#REF!,2,FALSE),0))</f>
        <v/>
      </c>
      <c r="O157" s="43" t="str">
        <f>IF(O26=0,"",IFERROR(VLOOKUP(O22,#REF!,2,FALSE),0))</f>
        <v/>
      </c>
      <c r="P157" s="59"/>
      <c r="Q157" s="97">
        <f t="shared" si="102"/>
        <v>0</v>
      </c>
    </row>
  </sheetData>
  <sheetProtection formatCells="0" formatColumns="0" formatRows="0"/>
  <phoneticPr fontId="5"/>
  <conditionalFormatting sqref="Q94:Q100">
    <cfRule type="cellIs" dxfId="15" priority="28" operator="greaterThan">
      <formula>0.7</formula>
    </cfRule>
    <cfRule type="cellIs" dxfId="14" priority="29" operator="greaterThan">
      <formula>0.5</formula>
    </cfRule>
  </conditionalFormatting>
  <conditionalFormatting sqref="T151:T157">
    <cfRule type="top10" dxfId="13" priority="1" bottom="1" rank="5"/>
  </conditionalFormatting>
  <conditionalFormatting sqref="T132:T138">
    <cfRule type="top10" dxfId="12" priority="30" bottom="1" rank="5"/>
  </conditionalFormatting>
  <pageMargins left="0.7" right="0.7" top="0.75" bottom="0.75" header="0.3" footer="0.3"/>
  <pageSetup paperSize="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J221"/>
  <sheetViews>
    <sheetView zoomScale="110" zoomScaleNormal="110" workbookViewId="0">
      <selection activeCell="E5" sqref="E5"/>
    </sheetView>
  </sheetViews>
  <sheetFormatPr defaultColWidth="8.6328125" defaultRowHeight="13"/>
  <cols>
    <col min="1" max="1" width="6.54296875" bestFit="1" customWidth="1"/>
    <col min="2" max="2" width="21.08984375" style="26" bestFit="1" customWidth="1"/>
    <col min="5" max="5" width="11.26953125" bestFit="1" customWidth="1"/>
    <col min="6" max="6" width="21.08984375" style="26" bestFit="1" customWidth="1"/>
    <col min="9" max="9" width="11.26953125" bestFit="1" customWidth="1"/>
    <col min="10" max="10" width="23.36328125" bestFit="1" customWidth="1"/>
    <col min="13" max="13" width="11.26953125" bestFit="1" customWidth="1"/>
    <col min="14" max="14" width="23.36328125" bestFit="1" customWidth="1"/>
    <col min="17" max="17" width="11.26953125" bestFit="1" customWidth="1"/>
    <col min="18" max="18" width="23.36328125" bestFit="1" customWidth="1"/>
    <col min="21" max="21" width="11.26953125" bestFit="1" customWidth="1"/>
    <col min="22" max="22" width="23.36328125" bestFit="1" customWidth="1"/>
    <col min="25" max="25" width="11.26953125" bestFit="1" customWidth="1"/>
    <col min="26" max="26" width="13.54296875" style="26" bestFit="1" customWidth="1"/>
    <col min="27" max="27" width="21.90625" bestFit="1" customWidth="1"/>
    <col min="29" max="29" width="11.26953125" bestFit="1" customWidth="1"/>
    <col min="30" max="30" width="13.54296875" style="26" bestFit="1" customWidth="1"/>
    <col min="31" max="31" width="21.90625" bestFit="1" customWidth="1"/>
    <col min="33" max="33" width="11.26953125" bestFit="1" customWidth="1"/>
    <col min="34" max="34" width="21.08984375" style="26" bestFit="1" customWidth="1"/>
    <col min="37" max="37" width="11.7265625" customWidth="1"/>
    <col min="38" max="38" width="17.36328125" customWidth="1"/>
    <col min="41" max="41" width="11.7265625" customWidth="1"/>
    <col min="42" max="42" width="21.453125" customWidth="1"/>
    <col min="43" max="43" width="17.36328125" customWidth="1"/>
    <col min="44" max="44" width="8.6328125" style="26"/>
    <col min="48" max="48" width="11.08984375" bestFit="1" customWidth="1"/>
    <col min="49" max="49" width="21.36328125" bestFit="1" customWidth="1"/>
    <col min="50" max="50" width="14.90625" bestFit="1" customWidth="1"/>
    <col min="54" max="54" width="11.26953125" bestFit="1" customWidth="1"/>
    <col min="55" max="55" width="23.36328125" bestFit="1" customWidth="1"/>
    <col min="56" max="56" width="21.08984375" bestFit="1" customWidth="1"/>
    <col min="60" max="60" width="11.26953125" bestFit="1" customWidth="1"/>
    <col min="61" max="61" width="15" bestFit="1" customWidth="1"/>
    <col min="62" max="62" width="12.36328125" bestFit="1" customWidth="1"/>
  </cols>
  <sheetData>
    <row r="1" spans="1:62">
      <c r="A1" s="21" t="s">
        <v>48</v>
      </c>
      <c r="E1" s="21" t="s">
        <v>47</v>
      </c>
      <c r="I1" s="21" t="s">
        <v>94</v>
      </c>
      <c r="M1" s="21" t="s">
        <v>95</v>
      </c>
      <c r="Q1" s="21" t="s">
        <v>96</v>
      </c>
      <c r="U1" s="21" t="s">
        <v>49</v>
      </c>
      <c r="Y1" s="21" t="s">
        <v>97</v>
      </c>
      <c r="AC1" s="21" t="s">
        <v>46</v>
      </c>
      <c r="AG1" s="21" t="s">
        <v>44</v>
      </c>
      <c r="AK1" s="21" t="s">
        <v>108</v>
      </c>
      <c r="AO1" s="21" t="s">
        <v>108</v>
      </c>
      <c r="BB1" s="21" t="s">
        <v>95</v>
      </c>
      <c r="BH1" s="21" t="s">
        <v>95</v>
      </c>
    </row>
    <row r="2" spans="1:62">
      <c r="E2" s="23" t="s">
        <v>23</v>
      </c>
      <c r="F2" t="s">
        <v>127</v>
      </c>
      <c r="M2" s="23" t="s">
        <v>23</v>
      </c>
      <c r="N2" t="s">
        <v>127</v>
      </c>
      <c r="U2" s="23" t="s">
        <v>22</v>
      </c>
      <c r="V2" t="s">
        <v>127</v>
      </c>
      <c r="Z2"/>
      <c r="AC2" s="23" t="s">
        <v>22</v>
      </c>
      <c r="AD2" t="s">
        <v>127</v>
      </c>
      <c r="BB2" s="23" t="s">
        <v>23</v>
      </c>
      <c r="BC2" t="s">
        <v>127</v>
      </c>
      <c r="BH2" s="23" t="s">
        <v>22</v>
      </c>
      <c r="BI2" t="s">
        <v>127</v>
      </c>
    </row>
    <row r="3" spans="1:62">
      <c r="E3" s="21"/>
      <c r="I3" s="21"/>
      <c r="M3" s="21"/>
      <c r="Q3" s="21"/>
      <c r="U3" s="21"/>
      <c r="Y3" s="21"/>
      <c r="AC3" s="21"/>
      <c r="AG3" s="21"/>
      <c r="BB3" s="21"/>
      <c r="BH3" s="21"/>
    </row>
    <row r="4" spans="1:62">
      <c r="A4" s="23" t="s">
        <v>63</v>
      </c>
      <c r="B4" t="s">
        <v>41</v>
      </c>
      <c r="E4" s="23" t="s">
        <v>38</v>
      </c>
      <c r="F4" t="s">
        <v>41</v>
      </c>
      <c r="I4" s="23" t="s">
        <v>38</v>
      </c>
      <c r="J4" t="s">
        <v>42</v>
      </c>
      <c r="K4" s="23"/>
      <c r="L4" s="23"/>
      <c r="M4" s="23" t="s">
        <v>38</v>
      </c>
      <c r="N4" t="s">
        <v>42</v>
      </c>
      <c r="Q4" s="23" t="s">
        <v>38</v>
      </c>
      <c r="R4" t="s">
        <v>42</v>
      </c>
      <c r="S4" s="23"/>
      <c r="T4" s="23"/>
      <c r="U4" s="23" t="s">
        <v>38</v>
      </c>
      <c r="V4" t="s">
        <v>42</v>
      </c>
      <c r="W4" s="23"/>
      <c r="X4" s="23"/>
      <c r="Y4" s="23" t="s">
        <v>38</v>
      </c>
      <c r="Z4" t="s">
        <v>45</v>
      </c>
      <c r="AA4" s="23"/>
      <c r="AB4" s="23"/>
      <c r="AC4" s="23" t="s">
        <v>38</v>
      </c>
      <c r="AD4" t="s">
        <v>45</v>
      </c>
      <c r="AE4" s="23"/>
      <c r="AF4" s="23"/>
      <c r="AG4" s="23" t="s">
        <v>38</v>
      </c>
      <c r="AH4" t="s">
        <v>41</v>
      </c>
      <c r="AK4" s="23" t="s">
        <v>38</v>
      </c>
      <c r="AL4" t="s">
        <v>106</v>
      </c>
      <c r="AO4" s="23" t="s">
        <v>38</v>
      </c>
      <c r="AP4" t="s">
        <v>41</v>
      </c>
      <c r="AQ4" t="s">
        <v>106</v>
      </c>
      <c r="AR4" s="67" t="s">
        <v>110</v>
      </c>
      <c r="AV4" s="23" t="s">
        <v>38</v>
      </c>
      <c r="AW4" t="s">
        <v>41</v>
      </c>
      <c r="AX4" t="s">
        <v>109</v>
      </c>
      <c r="BB4" s="23" t="s">
        <v>38</v>
      </c>
      <c r="BC4" t="s">
        <v>42</v>
      </c>
      <c r="BD4" t="s">
        <v>41</v>
      </c>
      <c r="BH4" s="23" t="s">
        <v>38</v>
      </c>
      <c r="BI4" t="s">
        <v>118</v>
      </c>
      <c r="BJ4" t="s">
        <v>107</v>
      </c>
    </row>
    <row r="5" spans="1:62">
      <c r="A5" s="24" t="s">
        <v>37</v>
      </c>
      <c r="B5" s="130"/>
      <c r="E5" s="24" t="s">
        <v>37</v>
      </c>
      <c r="F5" s="130">
        <v>0</v>
      </c>
      <c r="I5" s="24" t="s">
        <v>37</v>
      </c>
      <c r="J5" s="130"/>
      <c r="M5" s="24" t="s">
        <v>37</v>
      </c>
      <c r="N5" s="130">
        <v>21</v>
      </c>
      <c r="Q5" s="24" t="s">
        <v>37</v>
      </c>
      <c r="R5" s="130"/>
      <c r="U5" s="24" t="s">
        <v>37</v>
      </c>
      <c r="V5" s="130">
        <v>21</v>
      </c>
      <c r="Y5" s="24" t="s">
        <v>37</v>
      </c>
      <c r="Z5" s="130"/>
      <c r="AC5" s="24" t="s">
        <v>37</v>
      </c>
      <c r="AD5" s="130"/>
      <c r="AG5" s="24" t="s">
        <v>37</v>
      </c>
      <c r="AH5" s="130"/>
      <c r="AK5" s="24">
        <v>-2</v>
      </c>
      <c r="AL5">
        <v>2</v>
      </c>
      <c r="AO5" s="24" t="s">
        <v>37</v>
      </c>
      <c r="AV5" s="24" t="s">
        <v>112</v>
      </c>
      <c r="AW5" s="59">
        <v>2598939</v>
      </c>
      <c r="AX5" s="59">
        <v>95</v>
      </c>
      <c r="BB5" s="24" t="s">
        <v>37</v>
      </c>
      <c r="BC5" s="130">
        <v>21</v>
      </c>
      <c r="BD5" s="130">
        <v>0</v>
      </c>
      <c r="BH5" s="24" t="s">
        <v>37</v>
      </c>
      <c r="BI5" s="130">
        <v>21</v>
      </c>
      <c r="BJ5" s="130"/>
    </row>
    <row r="6" spans="1:62">
      <c r="A6" s="24"/>
      <c r="B6" s="130">
        <v>0</v>
      </c>
      <c r="E6" s="24" t="s">
        <v>39</v>
      </c>
      <c r="F6" s="130">
        <v>0</v>
      </c>
      <c r="I6" s="24"/>
      <c r="J6" s="130">
        <v>21</v>
      </c>
      <c r="M6" s="24" t="s">
        <v>39</v>
      </c>
      <c r="N6" s="130">
        <v>21</v>
      </c>
      <c r="Q6" s="24"/>
      <c r="R6" s="130">
        <v>21</v>
      </c>
      <c r="U6" s="24" t="s">
        <v>39</v>
      </c>
      <c r="V6" s="130">
        <v>21</v>
      </c>
      <c r="Y6" s="24"/>
      <c r="Z6" s="130"/>
      <c r="AC6" s="24" t="s">
        <v>39</v>
      </c>
      <c r="AD6" s="130"/>
      <c r="AG6" s="24"/>
      <c r="AH6" s="130">
        <v>0</v>
      </c>
      <c r="AK6" s="24">
        <v>0</v>
      </c>
      <c r="AL6">
        <v>7</v>
      </c>
      <c r="AO6" s="24">
        <v>-2</v>
      </c>
      <c r="AP6">
        <v>39950</v>
      </c>
      <c r="AQ6">
        <v>2</v>
      </c>
      <c r="AV6" s="24" t="s">
        <v>63</v>
      </c>
      <c r="AW6" s="59">
        <v>2346975</v>
      </c>
      <c r="AX6" s="59">
        <v>148</v>
      </c>
      <c r="BB6" s="24" t="s">
        <v>39</v>
      </c>
      <c r="BC6" s="130">
        <v>21</v>
      </c>
      <c r="BD6" s="130">
        <v>0</v>
      </c>
      <c r="BH6" s="24" t="s">
        <v>39</v>
      </c>
      <c r="BI6" s="130">
        <v>21</v>
      </c>
      <c r="BJ6" s="130"/>
    </row>
    <row r="7" spans="1:62">
      <c r="A7" s="24" t="s">
        <v>39</v>
      </c>
      <c r="B7" s="130">
        <v>0</v>
      </c>
      <c r="F7"/>
      <c r="I7" s="24" t="s">
        <v>39</v>
      </c>
      <c r="J7" s="130">
        <v>21</v>
      </c>
      <c r="Q7" s="24" t="s">
        <v>39</v>
      </c>
      <c r="R7" s="130">
        <v>21</v>
      </c>
      <c r="Y7" s="24" t="s">
        <v>39</v>
      </c>
      <c r="Z7" s="130"/>
      <c r="AD7"/>
      <c r="AG7" s="24" t="s">
        <v>39</v>
      </c>
      <c r="AH7" s="130">
        <v>0</v>
      </c>
      <c r="AK7" s="24"/>
      <c r="AL7">
        <v>1418</v>
      </c>
      <c r="AO7" s="24">
        <v>0</v>
      </c>
      <c r="AP7">
        <v>151800</v>
      </c>
      <c r="AQ7">
        <v>7</v>
      </c>
      <c r="AR7" s="26">
        <f t="shared" ref="AR7:AR12" si="0">AP7/AQ7</f>
        <v>21685.714285714286</v>
      </c>
      <c r="AV7" s="24" t="s">
        <v>113</v>
      </c>
      <c r="AW7" s="59">
        <v>3056594</v>
      </c>
      <c r="AX7" s="59">
        <v>139</v>
      </c>
    </row>
    <row r="8" spans="1:62">
      <c r="B8"/>
      <c r="F8"/>
      <c r="Z8"/>
      <c r="AD8"/>
      <c r="AH8"/>
      <c r="AK8" s="24" t="s">
        <v>37</v>
      </c>
      <c r="AO8" s="24"/>
      <c r="AP8">
        <v>0</v>
      </c>
      <c r="AQ8">
        <v>1418</v>
      </c>
      <c r="AR8" s="26">
        <f t="shared" si="0"/>
        <v>0</v>
      </c>
      <c r="AV8" s="24" t="s">
        <v>114</v>
      </c>
      <c r="AW8" s="59">
        <v>1529033</v>
      </c>
      <c r="AX8" s="59">
        <v>105</v>
      </c>
    </row>
    <row r="9" spans="1:62">
      <c r="B9"/>
      <c r="F9"/>
      <c r="Z9"/>
      <c r="AD9"/>
      <c r="AH9"/>
      <c r="AK9" s="24">
        <v>1</v>
      </c>
      <c r="AL9">
        <v>6</v>
      </c>
      <c r="AO9" s="24">
        <v>1</v>
      </c>
      <c r="AP9">
        <v>256975</v>
      </c>
      <c r="AQ9">
        <v>6</v>
      </c>
      <c r="AR9" s="26">
        <f t="shared" si="0"/>
        <v>42829.166666666664</v>
      </c>
      <c r="AV9" s="24" t="s">
        <v>115</v>
      </c>
      <c r="AW9" s="59">
        <v>2256087</v>
      </c>
      <c r="AX9" s="59">
        <v>134</v>
      </c>
    </row>
    <row r="10" spans="1:62">
      <c r="B10"/>
      <c r="F10"/>
      <c r="Z10"/>
      <c r="AD10"/>
      <c r="AH10"/>
      <c r="AK10" s="24">
        <v>2</v>
      </c>
      <c r="AL10">
        <v>11</v>
      </c>
      <c r="AO10" s="24">
        <v>2</v>
      </c>
      <c r="AP10">
        <v>227519</v>
      </c>
      <c r="AQ10">
        <v>11</v>
      </c>
      <c r="AR10" s="26">
        <f t="shared" si="0"/>
        <v>20683.545454545456</v>
      </c>
      <c r="AV10" s="24" t="s">
        <v>116</v>
      </c>
      <c r="AW10" s="59">
        <v>2447079</v>
      </c>
      <c r="AX10" s="59">
        <v>118</v>
      </c>
    </row>
    <row r="11" spans="1:62">
      <c r="B11"/>
      <c r="F11"/>
      <c r="Z11"/>
      <c r="AD11"/>
      <c r="AH11"/>
      <c r="AK11" s="24">
        <v>3</v>
      </c>
      <c r="AL11">
        <v>17</v>
      </c>
      <c r="AO11" s="24">
        <v>3</v>
      </c>
      <c r="AP11">
        <v>339251</v>
      </c>
      <c r="AQ11">
        <v>17</v>
      </c>
      <c r="AR11" s="26">
        <f t="shared" si="0"/>
        <v>19955.941176470587</v>
      </c>
      <c r="AV11" s="24" t="s">
        <v>117</v>
      </c>
      <c r="AW11" s="59">
        <v>1765545</v>
      </c>
      <c r="AX11" s="59">
        <v>86</v>
      </c>
      <c r="AY11" s="21" t="s">
        <v>119</v>
      </c>
    </row>
    <row r="12" spans="1:62">
      <c r="B12"/>
      <c r="F12"/>
      <c r="Z12"/>
      <c r="AD12"/>
      <c r="AH12"/>
      <c r="AK12" s="24">
        <v>4</v>
      </c>
      <c r="AL12">
        <v>145</v>
      </c>
      <c r="AO12" s="24">
        <v>4</v>
      </c>
      <c r="AP12">
        <v>2303267</v>
      </c>
      <c r="AQ12">
        <v>145</v>
      </c>
      <c r="AR12" s="26">
        <f t="shared" si="0"/>
        <v>15884.6</v>
      </c>
      <c r="AV12" s="24"/>
      <c r="AW12" s="59">
        <v>0</v>
      </c>
      <c r="AX12" s="59"/>
    </row>
    <row r="13" spans="1:62">
      <c r="B13"/>
      <c r="F13"/>
      <c r="Z13"/>
      <c r="AD13"/>
      <c r="AH13"/>
      <c r="AK13" s="24">
        <v>5</v>
      </c>
      <c r="AL13">
        <v>74</v>
      </c>
      <c r="AO13" s="24">
        <v>5</v>
      </c>
      <c r="AP13">
        <v>1895345</v>
      </c>
      <c r="AQ13">
        <v>74</v>
      </c>
      <c r="AR13" s="26">
        <f t="shared" ref="AR13:AR76" si="1">AP13/AQ13</f>
        <v>25612.77027027027</v>
      </c>
      <c r="AV13" s="24" t="s">
        <v>37</v>
      </c>
      <c r="AW13" s="59"/>
      <c r="AX13" s="59"/>
    </row>
    <row r="14" spans="1:62">
      <c r="B14"/>
      <c r="F14"/>
      <c r="Z14"/>
      <c r="AD14"/>
      <c r="AH14"/>
      <c r="AK14" s="24">
        <v>6</v>
      </c>
      <c r="AL14">
        <v>43</v>
      </c>
      <c r="AO14" s="24">
        <v>6</v>
      </c>
      <c r="AP14">
        <v>774446</v>
      </c>
      <c r="AQ14">
        <v>43</v>
      </c>
      <c r="AR14" s="26">
        <f t="shared" si="1"/>
        <v>18010.372093023256</v>
      </c>
      <c r="AV14" s="24" t="s">
        <v>39</v>
      </c>
      <c r="AW14">
        <v>16000252</v>
      </c>
      <c r="AX14">
        <v>825</v>
      </c>
    </row>
    <row r="15" spans="1:62">
      <c r="B15"/>
      <c r="F15"/>
      <c r="Z15"/>
      <c r="AD15"/>
      <c r="AH15"/>
      <c r="AK15" s="24">
        <v>7</v>
      </c>
      <c r="AL15">
        <v>58</v>
      </c>
      <c r="AO15" s="24">
        <v>7</v>
      </c>
      <c r="AP15">
        <v>966798</v>
      </c>
      <c r="AQ15">
        <v>58</v>
      </c>
      <c r="AR15" s="26">
        <f t="shared" si="1"/>
        <v>16668.931034482757</v>
      </c>
    </row>
    <row r="16" spans="1:62">
      <c r="B16"/>
      <c r="F16"/>
      <c r="Z16"/>
      <c r="AD16"/>
      <c r="AH16"/>
      <c r="AK16" s="24">
        <v>8</v>
      </c>
      <c r="AL16">
        <v>32</v>
      </c>
      <c r="AO16" s="24">
        <v>8</v>
      </c>
      <c r="AP16">
        <v>664172</v>
      </c>
      <c r="AQ16">
        <v>32</v>
      </c>
      <c r="AR16" s="26">
        <f t="shared" si="1"/>
        <v>20755.375</v>
      </c>
    </row>
    <row r="17" spans="2:51">
      <c r="B17"/>
      <c r="F17"/>
      <c r="Z17"/>
      <c r="AD17"/>
      <c r="AH17"/>
      <c r="AK17" s="24">
        <v>9</v>
      </c>
      <c r="AL17">
        <v>22</v>
      </c>
      <c r="AO17" s="24">
        <v>9</v>
      </c>
      <c r="AP17">
        <v>579975</v>
      </c>
      <c r="AQ17">
        <v>22</v>
      </c>
      <c r="AR17" s="26">
        <f t="shared" si="1"/>
        <v>26362.5</v>
      </c>
    </row>
    <row r="18" spans="2:51">
      <c r="B18"/>
      <c r="F18"/>
      <c r="Z18"/>
      <c r="AD18"/>
      <c r="AH18"/>
      <c r="AK18" s="24">
        <v>10</v>
      </c>
      <c r="AL18">
        <v>45</v>
      </c>
      <c r="AO18" s="24">
        <v>10</v>
      </c>
      <c r="AP18">
        <v>737484</v>
      </c>
      <c r="AQ18">
        <v>45</v>
      </c>
      <c r="AR18" s="26">
        <f t="shared" si="1"/>
        <v>16388.533333333333</v>
      </c>
      <c r="AY18" s="76"/>
    </row>
    <row r="19" spans="2:51">
      <c r="F19"/>
      <c r="Z19"/>
      <c r="AD19"/>
      <c r="AH19"/>
      <c r="AK19" s="24">
        <v>11</v>
      </c>
      <c r="AL19">
        <v>27</v>
      </c>
      <c r="AO19" s="24">
        <v>11</v>
      </c>
      <c r="AP19">
        <v>647614</v>
      </c>
      <c r="AQ19">
        <v>27</v>
      </c>
      <c r="AR19" s="26">
        <f t="shared" si="1"/>
        <v>23985.703703703704</v>
      </c>
    </row>
    <row r="20" spans="2:51">
      <c r="F20"/>
      <c r="Z20"/>
      <c r="AD20"/>
      <c r="AH20"/>
      <c r="AK20" s="24">
        <v>12</v>
      </c>
      <c r="AL20">
        <v>11</v>
      </c>
      <c r="AO20" s="24">
        <v>12</v>
      </c>
      <c r="AP20">
        <v>237480</v>
      </c>
      <c r="AQ20">
        <v>11</v>
      </c>
      <c r="AR20" s="26">
        <f t="shared" si="1"/>
        <v>21589.090909090908</v>
      </c>
    </row>
    <row r="21" spans="2:51">
      <c r="F21"/>
      <c r="Z21"/>
      <c r="AD21"/>
      <c r="AH21"/>
      <c r="AK21" s="24">
        <v>13</v>
      </c>
      <c r="AL21">
        <v>5</v>
      </c>
      <c r="AO21" s="24">
        <v>13</v>
      </c>
      <c r="AP21">
        <v>34463</v>
      </c>
      <c r="AQ21">
        <v>5</v>
      </c>
      <c r="AR21" s="26">
        <f t="shared" si="1"/>
        <v>6892.6</v>
      </c>
    </row>
    <row r="22" spans="2:51">
      <c r="F22"/>
      <c r="Z22"/>
      <c r="AD22"/>
      <c r="AH22"/>
      <c r="AK22" s="24">
        <v>14</v>
      </c>
      <c r="AL22">
        <v>9</v>
      </c>
      <c r="AO22" s="24">
        <v>14</v>
      </c>
      <c r="AP22">
        <v>88100</v>
      </c>
      <c r="AQ22">
        <v>9</v>
      </c>
      <c r="AR22" s="26">
        <f t="shared" si="1"/>
        <v>9788.8888888888887</v>
      </c>
    </row>
    <row r="23" spans="2:51">
      <c r="F23"/>
      <c r="Z23"/>
      <c r="AD23"/>
      <c r="AH23"/>
      <c r="AK23" s="24">
        <v>15</v>
      </c>
      <c r="AL23">
        <v>7</v>
      </c>
      <c r="AO23" s="24">
        <v>15</v>
      </c>
      <c r="AP23">
        <v>57655</v>
      </c>
      <c r="AQ23">
        <v>7</v>
      </c>
      <c r="AR23" s="26">
        <f t="shared" si="1"/>
        <v>8236.4285714285706</v>
      </c>
    </row>
    <row r="24" spans="2:51">
      <c r="F24"/>
      <c r="Z24"/>
      <c r="AD24"/>
      <c r="AH24"/>
      <c r="AK24" s="24">
        <v>16</v>
      </c>
      <c r="AL24">
        <v>13</v>
      </c>
      <c r="AO24" s="24">
        <v>16</v>
      </c>
      <c r="AP24">
        <v>186720</v>
      </c>
      <c r="AQ24">
        <v>13</v>
      </c>
      <c r="AR24" s="26">
        <f t="shared" si="1"/>
        <v>14363.076923076924</v>
      </c>
    </row>
    <row r="25" spans="2:51">
      <c r="F25"/>
      <c r="Z25"/>
      <c r="AD25"/>
      <c r="AH25"/>
      <c r="AK25" s="24">
        <v>17</v>
      </c>
      <c r="AL25">
        <v>21</v>
      </c>
      <c r="AO25" s="24">
        <v>17</v>
      </c>
      <c r="AP25">
        <v>501915</v>
      </c>
      <c r="AQ25">
        <v>21</v>
      </c>
      <c r="AR25" s="26">
        <f t="shared" si="1"/>
        <v>23900.714285714286</v>
      </c>
    </row>
    <row r="26" spans="2:51">
      <c r="F26"/>
      <c r="Z26"/>
      <c r="AD26"/>
      <c r="AH26"/>
      <c r="AK26" s="24">
        <v>18</v>
      </c>
      <c r="AL26">
        <v>21</v>
      </c>
      <c r="AO26" s="24">
        <v>18</v>
      </c>
      <c r="AP26">
        <v>390815</v>
      </c>
      <c r="AQ26">
        <v>21</v>
      </c>
      <c r="AR26" s="26">
        <f t="shared" si="1"/>
        <v>18610.238095238095</v>
      </c>
    </row>
    <row r="27" spans="2:51">
      <c r="F27"/>
      <c r="Z27"/>
      <c r="AD27"/>
      <c r="AH27"/>
      <c r="AK27" s="24">
        <v>19</v>
      </c>
      <c r="AL27">
        <v>15</v>
      </c>
      <c r="AO27" s="24">
        <v>19</v>
      </c>
      <c r="AP27">
        <v>209138</v>
      </c>
      <c r="AQ27">
        <v>15</v>
      </c>
      <c r="AR27" s="26">
        <f t="shared" si="1"/>
        <v>13942.533333333333</v>
      </c>
    </row>
    <row r="28" spans="2:51">
      <c r="F28"/>
      <c r="Z28"/>
      <c r="AD28"/>
      <c r="AH28"/>
      <c r="AK28" s="24">
        <v>20</v>
      </c>
      <c r="AL28">
        <v>14</v>
      </c>
      <c r="AO28" s="24">
        <v>20</v>
      </c>
      <c r="AP28">
        <v>207890</v>
      </c>
      <c r="AQ28">
        <v>14</v>
      </c>
      <c r="AR28" s="26">
        <f t="shared" si="1"/>
        <v>14849.285714285714</v>
      </c>
    </row>
    <row r="29" spans="2:51">
      <c r="F29"/>
      <c r="Z29"/>
      <c r="AD29"/>
      <c r="AH29"/>
      <c r="AK29" s="24">
        <v>21</v>
      </c>
      <c r="AL29">
        <v>21</v>
      </c>
      <c r="AO29" s="24">
        <v>21</v>
      </c>
      <c r="AP29">
        <v>336328</v>
      </c>
      <c r="AQ29">
        <v>21</v>
      </c>
      <c r="AR29" s="26">
        <f t="shared" si="1"/>
        <v>16015.619047619048</v>
      </c>
    </row>
    <row r="30" spans="2:51">
      <c r="F30"/>
      <c r="Z30"/>
      <c r="AD30"/>
      <c r="AH30"/>
      <c r="AK30" s="24">
        <v>22</v>
      </c>
      <c r="AL30">
        <v>15</v>
      </c>
      <c r="AO30" s="24">
        <v>22</v>
      </c>
      <c r="AP30">
        <v>291050</v>
      </c>
      <c r="AQ30">
        <v>15</v>
      </c>
      <c r="AR30" s="26">
        <f t="shared" si="1"/>
        <v>19403.333333333332</v>
      </c>
    </row>
    <row r="31" spans="2:51">
      <c r="F31"/>
      <c r="Z31"/>
      <c r="AD31"/>
      <c r="AH31"/>
      <c r="AK31" s="24">
        <v>23</v>
      </c>
      <c r="AL31">
        <v>6</v>
      </c>
      <c r="AO31" s="24">
        <v>23</v>
      </c>
      <c r="AP31">
        <v>165185</v>
      </c>
      <c r="AQ31">
        <v>6</v>
      </c>
      <c r="AR31" s="26">
        <f t="shared" si="1"/>
        <v>27530.833333333332</v>
      </c>
    </row>
    <row r="32" spans="2:51">
      <c r="F32"/>
      <c r="Z32"/>
      <c r="AD32"/>
      <c r="AH32"/>
      <c r="AK32" s="24">
        <v>24</v>
      </c>
      <c r="AL32">
        <v>14</v>
      </c>
      <c r="AO32" s="24">
        <v>24</v>
      </c>
      <c r="AP32">
        <v>256690</v>
      </c>
      <c r="AQ32">
        <v>14</v>
      </c>
      <c r="AR32" s="26">
        <f t="shared" si="1"/>
        <v>18335</v>
      </c>
    </row>
    <row r="33" spans="6:44">
      <c r="F33"/>
      <c r="Z33"/>
      <c r="AD33"/>
      <c r="AH33"/>
      <c r="AK33" s="24">
        <v>25</v>
      </c>
      <c r="AL33">
        <v>6</v>
      </c>
      <c r="AO33" s="24">
        <v>25</v>
      </c>
      <c r="AP33">
        <v>109790</v>
      </c>
      <c r="AQ33">
        <v>6</v>
      </c>
      <c r="AR33" s="26">
        <f t="shared" si="1"/>
        <v>18298.333333333332</v>
      </c>
    </row>
    <row r="34" spans="6:44">
      <c r="F34"/>
      <c r="Z34"/>
      <c r="AD34"/>
      <c r="AH34"/>
      <c r="AK34" s="24">
        <v>26</v>
      </c>
      <c r="AL34">
        <v>12</v>
      </c>
      <c r="AO34" s="24">
        <v>26</v>
      </c>
      <c r="AP34">
        <v>228810</v>
      </c>
      <c r="AQ34">
        <v>12</v>
      </c>
      <c r="AR34" s="26">
        <f t="shared" si="1"/>
        <v>19067.5</v>
      </c>
    </row>
    <row r="35" spans="6:44">
      <c r="Z35"/>
      <c r="AD35"/>
      <c r="AH35"/>
      <c r="AK35" s="24">
        <v>27</v>
      </c>
      <c r="AL35">
        <v>12</v>
      </c>
      <c r="AO35" s="24">
        <v>27</v>
      </c>
      <c r="AP35">
        <v>216640</v>
      </c>
      <c r="AQ35">
        <v>12</v>
      </c>
      <c r="AR35" s="26">
        <f t="shared" si="1"/>
        <v>18053.333333333332</v>
      </c>
    </row>
    <row r="36" spans="6:44">
      <c r="Z36"/>
      <c r="AH36"/>
      <c r="AK36" s="24">
        <v>28</v>
      </c>
      <c r="AL36">
        <v>9</v>
      </c>
      <c r="AO36" s="24">
        <v>28</v>
      </c>
      <c r="AP36">
        <v>206285</v>
      </c>
      <c r="AQ36">
        <v>9</v>
      </c>
      <c r="AR36" s="26">
        <f t="shared" si="1"/>
        <v>22920.555555555555</v>
      </c>
    </row>
    <row r="37" spans="6:44">
      <c r="Z37"/>
      <c r="AH37"/>
      <c r="AK37" s="24">
        <v>29</v>
      </c>
      <c r="AL37">
        <v>7</v>
      </c>
      <c r="AO37" s="24">
        <v>29</v>
      </c>
      <c r="AP37">
        <v>119200</v>
      </c>
      <c r="AQ37">
        <v>7</v>
      </c>
      <c r="AR37" s="26">
        <f t="shared" si="1"/>
        <v>17028.571428571428</v>
      </c>
    </row>
    <row r="38" spans="6:44">
      <c r="Z38"/>
      <c r="AH38"/>
      <c r="AK38" s="24">
        <v>30</v>
      </c>
      <c r="AL38">
        <v>14</v>
      </c>
      <c r="AO38" s="24">
        <v>30</v>
      </c>
      <c r="AP38">
        <v>196329</v>
      </c>
      <c r="AQ38">
        <v>14</v>
      </c>
      <c r="AR38" s="26">
        <f t="shared" si="1"/>
        <v>14023.5</v>
      </c>
    </row>
    <row r="39" spans="6:44">
      <c r="Z39"/>
      <c r="AH39"/>
      <c r="AK39" s="24">
        <v>33</v>
      </c>
      <c r="AL39">
        <v>5</v>
      </c>
      <c r="AO39" s="24">
        <v>33</v>
      </c>
      <c r="AP39">
        <v>144500</v>
      </c>
      <c r="AQ39">
        <v>5</v>
      </c>
      <c r="AR39" s="26">
        <f t="shared" si="1"/>
        <v>28900</v>
      </c>
    </row>
    <row r="40" spans="6:44">
      <c r="Z40"/>
      <c r="AK40" s="24">
        <v>34</v>
      </c>
      <c r="AL40">
        <v>11</v>
      </c>
      <c r="AO40" s="24">
        <v>34</v>
      </c>
      <c r="AP40">
        <v>203449</v>
      </c>
      <c r="AQ40">
        <v>11</v>
      </c>
      <c r="AR40" s="26">
        <f t="shared" si="1"/>
        <v>18495.363636363636</v>
      </c>
    </row>
    <row r="41" spans="6:44">
      <c r="Z41"/>
      <c r="AK41" s="24">
        <v>35</v>
      </c>
      <c r="AL41">
        <v>10</v>
      </c>
      <c r="AO41" s="24">
        <v>35</v>
      </c>
      <c r="AP41">
        <v>93160</v>
      </c>
      <c r="AQ41">
        <v>10</v>
      </c>
      <c r="AR41" s="26">
        <f t="shared" si="1"/>
        <v>9316</v>
      </c>
    </row>
    <row r="42" spans="6:44">
      <c r="Z42"/>
      <c r="AK42" s="24">
        <v>37</v>
      </c>
      <c r="AL42">
        <v>11</v>
      </c>
      <c r="AO42" s="24">
        <v>37</v>
      </c>
      <c r="AP42">
        <v>186785</v>
      </c>
      <c r="AQ42">
        <v>11</v>
      </c>
      <c r="AR42" s="26">
        <f t="shared" si="1"/>
        <v>16980.454545454544</v>
      </c>
    </row>
    <row r="43" spans="6:44">
      <c r="Z43"/>
      <c r="AK43" s="24">
        <v>39</v>
      </c>
      <c r="AL43">
        <v>8</v>
      </c>
      <c r="AO43" s="24">
        <v>39</v>
      </c>
      <c r="AP43">
        <v>89185</v>
      </c>
      <c r="AQ43">
        <v>8</v>
      </c>
      <c r="AR43" s="26">
        <f t="shared" si="1"/>
        <v>11148.125</v>
      </c>
    </row>
    <row r="44" spans="6:44">
      <c r="Z44"/>
      <c r="AK44" s="24">
        <v>40</v>
      </c>
      <c r="AL44">
        <v>5</v>
      </c>
      <c r="AO44" s="24">
        <v>40</v>
      </c>
      <c r="AP44">
        <v>80083</v>
      </c>
      <c r="AQ44">
        <v>5</v>
      </c>
      <c r="AR44" s="26">
        <f t="shared" si="1"/>
        <v>16016.6</v>
      </c>
    </row>
    <row r="45" spans="6:44">
      <c r="Z45"/>
      <c r="AK45" s="24">
        <v>41</v>
      </c>
      <c r="AL45">
        <v>4</v>
      </c>
      <c r="AO45" s="24">
        <v>41</v>
      </c>
      <c r="AP45">
        <v>42175</v>
      </c>
      <c r="AQ45">
        <v>4</v>
      </c>
      <c r="AR45" s="26">
        <f t="shared" si="1"/>
        <v>10543.75</v>
      </c>
    </row>
    <row r="46" spans="6:44">
      <c r="Z46"/>
      <c r="AK46" s="24">
        <v>42</v>
      </c>
      <c r="AL46">
        <v>8</v>
      </c>
      <c r="AO46" s="24">
        <v>42</v>
      </c>
      <c r="AP46">
        <v>126064</v>
      </c>
      <c r="AQ46">
        <v>8</v>
      </c>
      <c r="AR46" s="26">
        <f t="shared" si="1"/>
        <v>15758</v>
      </c>
    </row>
    <row r="47" spans="6:44">
      <c r="Z47"/>
      <c r="AK47" s="24">
        <v>43</v>
      </c>
      <c r="AL47">
        <v>5</v>
      </c>
      <c r="AO47" s="24">
        <v>43</v>
      </c>
      <c r="AP47">
        <v>74620</v>
      </c>
      <c r="AQ47">
        <v>5</v>
      </c>
      <c r="AR47" s="26">
        <f t="shared" si="1"/>
        <v>14924</v>
      </c>
    </row>
    <row r="48" spans="6:44">
      <c r="Z48"/>
      <c r="AK48" s="24">
        <v>44</v>
      </c>
      <c r="AL48">
        <v>5</v>
      </c>
      <c r="AO48" s="24">
        <v>44</v>
      </c>
      <c r="AP48">
        <v>101850</v>
      </c>
      <c r="AQ48">
        <v>5</v>
      </c>
      <c r="AR48" s="26">
        <f t="shared" si="1"/>
        <v>20370</v>
      </c>
    </row>
    <row r="49" spans="26:44">
      <c r="Z49"/>
      <c r="AK49" s="24">
        <v>45</v>
      </c>
      <c r="AL49">
        <v>6</v>
      </c>
      <c r="AO49" s="24">
        <v>45</v>
      </c>
      <c r="AP49">
        <v>62670</v>
      </c>
      <c r="AQ49">
        <v>6</v>
      </c>
      <c r="AR49" s="26">
        <f t="shared" si="1"/>
        <v>10445</v>
      </c>
    </row>
    <row r="50" spans="26:44">
      <c r="Z50"/>
      <c r="AK50" s="24">
        <v>46</v>
      </c>
      <c r="AL50">
        <v>2</v>
      </c>
      <c r="AO50" s="24">
        <v>46</v>
      </c>
      <c r="AP50">
        <v>10580</v>
      </c>
      <c r="AQ50">
        <v>2</v>
      </c>
      <c r="AR50" s="26">
        <f t="shared" si="1"/>
        <v>5290</v>
      </c>
    </row>
    <row r="51" spans="26:44">
      <c r="Z51"/>
      <c r="AK51" s="24">
        <v>47</v>
      </c>
      <c r="AL51">
        <v>6</v>
      </c>
      <c r="AO51" s="24">
        <v>47</v>
      </c>
      <c r="AP51">
        <v>67080</v>
      </c>
      <c r="AQ51">
        <v>6</v>
      </c>
      <c r="AR51" s="26">
        <f t="shared" si="1"/>
        <v>11180</v>
      </c>
    </row>
    <row r="52" spans="26:44">
      <c r="Z52"/>
      <c r="AK52" s="24">
        <v>48</v>
      </c>
      <c r="AL52">
        <v>2</v>
      </c>
      <c r="AO52" s="24">
        <v>48</v>
      </c>
      <c r="AP52">
        <v>23300</v>
      </c>
      <c r="AQ52">
        <v>2</v>
      </c>
      <c r="AR52" s="26">
        <f t="shared" si="1"/>
        <v>11650</v>
      </c>
    </row>
    <row r="53" spans="26:44">
      <c r="Z53"/>
      <c r="AK53" s="24">
        <v>49</v>
      </c>
      <c r="AL53">
        <v>4</v>
      </c>
      <c r="AO53" s="24">
        <v>49</v>
      </c>
      <c r="AP53">
        <v>34875</v>
      </c>
      <c r="AQ53">
        <v>4</v>
      </c>
      <c r="AR53" s="26">
        <f t="shared" si="1"/>
        <v>8718.75</v>
      </c>
    </row>
    <row r="54" spans="26:44">
      <c r="Z54"/>
      <c r="AK54" s="24">
        <v>50</v>
      </c>
      <c r="AL54">
        <v>11</v>
      </c>
      <c r="AO54" s="24">
        <v>50</v>
      </c>
      <c r="AP54">
        <v>132665</v>
      </c>
      <c r="AQ54">
        <v>11</v>
      </c>
      <c r="AR54" s="26">
        <f t="shared" si="1"/>
        <v>12060.454545454546</v>
      </c>
    </row>
    <row r="55" spans="26:44">
      <c r="Z55"/>
      <c r="AK55" s="24">
        <v>51</v>
      </c>
      <c r="AL55">
        <v>7</v>
      </c>
      <c r="AO55" s="24">
        <v>51</v>
      </c>
      <c r="AP55">
        <v>119530</v>
      </c>
      <c r="AQ55">
        <v>7</v>
      </c>
      <c r="AR55" s="26">
        <f t="shared" si="1"/>
        <v>17075.714285714286</v>
      </c>
    </row>
    <row r="56" spans="26:44">
      <c r="Z56"/>
      <c r="AK56" s="24">
        <v>52</v>
      </c>
      <c r="AL56">
        <v>5</v>
      </c>
      <c r="AO56" s="24">
        <v>52</v>
      </c>
      <c r="AP56">
        <v>123310</v>
      </c>
      <c r="AQ56">
        <v>5</v>
      </c>
      <c r="AR56" s="26">
        <f t="shared" si="1"/>
        <v>24662</v>
      </c>
    </row>
    <row r="57" spans="26:44">
      <c r="Z57"/>
      <c r="AK57" s="24">
        <v>53</v>
      </c>
      <c r="AL57">
        <v>6</v>
      </c>
      <c r="AO57" s="24">
        <v>53</v>
      </c>
      <c r="AP57">
        <v>56800</v>
      </c>
      <c r="AQ57">
        <v>6</v>
      </c>
      <c r="AR57" s="26">
        <f t="shared" si="1"/>
        <v>9466.6666666666661</v>
      </c>
    </row>
    <row r="58" spans="26:44">
      <c r="Z58"/>
      <c r="AK58" s="24">
        <v>54</v>
      </c>
      <c r="AL58">
        <v>2</v>
      </c>
      <c r="AO58" s="24">
        <v>54</v>
      </c>
      <c r="AP58">
        <v>14500</v>
      </c>
      <c r="AQ58">
        <v>2</v>
      </c>
      <c r="AR58" s="26">
        <f t="shared" si="1"/>
        <v>7250</v>
      </c>
    </row>
    <row r="59" spans="26:44">
      <c r="Z59"/>
      <c r="AK59" s="24">
        <v>55</v>
      </c>
      <c r="AL59">
        <v>3</v>
      </c>
      <c r="AO59" s="24">
        <v>55</v>
      </c>
      <c r="AP59">
        <v>42400</v>
      </c>
      <c r="AQ59">
        <v>3</v>
      </c>
      <c r="AR59" s="26">
        <f t="shared" si="1"/>
        <v>14133.333333333334</v>
      </c>
    </row>
    <row r="60" spans="26:44">
      <c r="Z60"/>
      <c r="AK60" s="24">
        <v>56</v>
      </c>
      <c r="AL60">
        <v>3</v>
      </c>
      <c r="AO60" s="24">
        <v>56</v>
      </c>
      <c r="AP60">
        <v>21238</v>
      </c>
      <c r="AQ60">
        <v>3</v>
      </c>
      <c r="AR60" s="26">
        <f t="shared" si="1"/>
        <v>7079.333333333333</v>
      </c>
    </row>
    <row r="61" spans="26:44">
      <c r="Z61"/>
      <c r="AK61" s="24">
        <v>59</v>
      </c>
      <c r="AL61">
        <v>6</v>
      </c>
      <c r="AO61" s="24">
        <v>59</v>
      </c>
      <c r="AP61">
        <v>68125</v>
      </c>
      <c r="AQ61">
        <v>6</v>
      </c>
      <c r="AR61" s="26">
        <f t="shared" si="1"/>
        <v>11354.166666666666</v>
      </c>
    </row>
    <row r="62" spans="26:44">
      <c r="Z62"/>
      <c r="AK62" s="24">
        <v>60</v>
      </c>
      <c r="AL62">
        <v>2</v>
      </c>
      <c r="AO62" s="24">
        <v>60</v>
      </c>
      <c r="AP62">
        <v>17800</v>
      </c>
      <c r="AQ62">
        <v>2</v>
      </c>
      <c r="AR62" s="26">
        <f t="shared" si="1"/>
        <v>8900</v>
      </c>
    </row>
    <row r="63" spans="26:44">
      <c r="Z63"/>
      <c r="AK63" s="24">
        <v>64</v>
      </c>
      <c r="AL63">
        <v>4</v>
      </c>
      <c r="AO63" s="24">
        <v>64</v>
      </c>
      <c r="AP63">
        <v>73930</v>
      </c>
      <c r="AQ63">
        <v>4</v>
      </c>
      <c r="AR63" s="26">
        <f t="shared" si="1"/>
        <v>18482.5</v>
      </c>
    </row>
    <row r="64" spans="26:44">
      <c r="Z64"/>
      <c r="AK64" s="24">
        <v>65</v>
      </c>
      <c r="AL64">
        <v>2</v>
      </c>
      <c r="AO64" s="24">
        <v>65</v>
      </c>
      <c r="AP64">
        <v>11510</v>
      </c>
      <c r="AQ64">
        <v>2</v>
      </c>
      <c r="AR64" s="26">
        <f t="shared" si="1"/>
        <v>5755</v>
      </c>
    </row>
    <row r="65" spans="26:44">
      <c r="Z65"/>
      <c r="AK65" s="24">
        <v>66</v>
      </c>
      <c r="AL65">
        <v>2</v>
      </c>
      <c r="AO65" s="24">
        <v>66</v>
      </c>
      <c r="AP65">
        <v>225480</v>
      </c>
      <c r="AQ65">
        <v>2</v>
      </c>
      <c r="AR65" s="26">
        <f t="shared" si="1"/>
        <v>112740</v>
      </c>
    </row>
    <row r="66" spans="26:44">
      <c r="Z66"/>
      <c r="AK66" s="24">
        <v>68</v>
      </c>
      <c r="AL66">
        <v>4</v>
      </c>
      <c r="AO66" s="24">
        <v>68</v>
      </c>
      <c r="AP66">
        <v>80600</v>
      </c>
      <c r="AQ66">
        <v>4</v>
      </c>
      <c r="AR66" s="26">
        <f t="shared" si="1"/>
        <v>20150</v>
      </c>
    </row>
    <row r="67" spans="26:44">
      <c r="Z67"/>
      <c r="AK67" s="24">
        <v>69</v>
      </c>
      <c r="AL67">
        <v>7</v>
      </c>
      <c r="AO67" s="24">
        <v>69</v>
      </c>
      <c r="AP67">
        <v>107470</v>
      </c>
      <c r="AQ67">
        <v>7</v>
      </c>
      <c r="AR67" s="26">
        <f t="shared" si="1"/>
        <v>15352.857142857143</v>
      </c>
    </row>
    <row r="68" spans="26:44">
      <c r="Z68"/>
      <c r="AK68" s="24">
        <v>82</v>
      </c>
      <c r="AL68">
        <v>6</v>
      </c>
      <c r="AO68" s="24">
        <v>82</v>
      </c>
      <c r="AP68">
        <v>42075</v>
      </c>
      <c r="AQ68">
        <v>6</v>
      </c>
      <c r="AR68" s="26">
        <f t="shared" si="1"/>
        <v>7012.5</v>
      </c>
    </row>
    <row r="69" spans="26:44">
      <c r="Z69"/>
      <c r="AK69" s="24">
        <v>83</v>
      </c>
      <c r="AL69">
        <v>3</v>
      </c>
      <c r="AO69" s="24">
        <v>83</v>
      </c>
      <c r="AP69">
        <v>33400</v>
      </c>
      <c r="AQ69">
        <v>3</v>
      </c>
      <c r="AR69" s="26">
        <f t="shared" si="1"/>
        <v>11133.333333333334</v>
      </c>
    </row>
    <row r="70" spans="26:44">
      <c r="Z70"/>
      <c r="AK70" s="24">
        <v>84</v>
      </c>
      <c r="AL70">
        <v>2</v>
      </c>
      <c r="AO70" s="24">
        <v>84</v>
      </c>
      <c r="AP70">
        <v>17650</v>
      </c>
      <c r="AQ70">
        <v>2</v>
      </c>
      <c r="AR70" s="26">
        <f t="shared" si="1"/>
        <v>8825</v>
      </c>
    </row>
    <row r="71" spans="26:44">
      <c r="Z71"/>
      <c r="AK71" s="24">
        <v>88</v>
      </c>
      <c r="AL71">
        <v>3</v>
      </c>
      <c r="AO71" s="24">
        <v>88</v>
      </c>
      <c r="AP71">
        <v>28970</v>
      </c>
      <c r="AQ71">
        <v>3</v>
      </c>
      <c r="AR71" s="26">
        <f t="shared" si="1"/>
        <v>9656.6666666666661</v>
      </c>
    </row>
    <row r="72" spans="26:44">
      <c r="Z72"/>
      <c r="AK72" s="24">
        <v>89</v>
      </c>
      <c r="AL72">
        <v>3</v>
      </c>
      <c r="AO72" s="24">
        <v>89</v>
      </c>
      <c r="AP72">
        <v>33550</v>
      </c>
      <c r="AQ72">
        <v>3</v>
      </c>
      <c r="AR72" s="26">
        <f t="shared" si="1"/>
        <v>11183.333333333334</v>
      </c>
    </row>
    <row r="73" spans="26:44">
      <c r="Z73"/>
      <c r="AK73" s="24">
        <v>95</v>
      </c>
      <c r="AL73">
        <v>3</v>
      </c>
      <c r="AO73" s="24">
        <v>95</v>
      </c>
      <c r="AP73">
        <v>92400</v>
      </c>
      <c r="AQ73">
        <v>3</v>
      </c>
      <c r="AR73" s="26">
        <f t="shared" si="1"/>
        <v>30800</v>
      </c>
    </row>
    <row r="74" spans="26:44">
      <c r="Z74"/>
      <c r="AK74" s="24">
        <v>103</v>
      </c>
      <c r="AL74">
        <v>1</v>
      </c>
      <c r="AO74" s="24">
        <v>103</v>
      </c>
      <c r="AP74">
        <v>17800</v>
      </c>
      <c r="AQ74">
        <v>1</v>
      </c>
      <c r="AR74" s="26">
        <f t="shared" si="1"/>
        <v>17800</v>
      </c>
    </row>
    <row r="75" spans="26:44">
      <c r="Z75"/>
      <c r="AK75" s="24">
        <v>105</v>
      </c>
      <c r="AL75">
        <v>3</v>
      </c>
      <c r="AO75" s="24">
        <v>105</v>
      </c>
      <c r="AP75">
        <v>62780</v>
      </c>
      <c r="AQ75">
        <v>3</v>
      </c>
      <c r="AR75" s="26">
        <f t="shared" si="1"/>
        <v>20926.666666666668</v>
      </c>
    </row>
    <row r="76" spans="26:44">
      <c r="Z76"/>
      <c r="AK76" s="24">
        <v>108</v>
      </c>
      <c r="AL76">
        <v>2</v>
      </c>
      <c r="AO76" s="24">
        <v>108</v>
      </c>
      <c r="AP76">
        <v>17130</v>
      </c>
      <c r="AQ76">
        <v>2</v>
      </c>
      <c r="AR76" s="26">
        <f t="shared" si="1"/>
        <v>8565</v>
      </c>
    </row>
    <row r="77" spans="26:44">
      <c r="Z77"/>
      <c r="AK77" s="24">
        <v>120</v>
      </c>
      <c r="AL77">
        <v>2</v>
      </c>
      <c r="AO77" s="24">
        <v>120</v>
      </c>
      <c r="AP77">
        <v>56900</v>
      </c>
      <c r="AQ77">
        <v>2</v>
      </c>
      <c r="AR77" s="26">
        <f t="shared" ref="AR77:AR91" si="2">AP77/AQ77</f>
        <v>28450</v>
      </c>
    </row>
    <row r="78" spans="26:44">
      <c r="Z78"/>
      <c r="AK78" s="24">
        <v>121</v>
      </c>
      <c r="AL78">
        <v>2</v>
      </c>
      <c r="AO78" s="24">
        <v>121</v>
      </c>
      <c r="AP78">
        <v>32600</v>
      </c>
      <c r="AQ78">
        <v>2</v>
      </c>
      <c r="AR78" s="26">
        <f t="shared" si="2"/>
        <v>16300</v>
      </c>
    </row>
    <row r="79" spans="26:44">
      <c r="Z79"/>
      <c r="AK79" s="24">
        <v>132</v>
      </c>
      <c r="AL79">
        <v>2</v>
      </c>
      <c r="AO79" s="24">
        <v>132</v>
      </c>
      <c r="AP79">
        <v>41250</v>
      </c>
      <c r="AQ79">
        <v>2</v>
      </c>
      <c r="AR79" s="26">
        <f t="shared" si="2"/>
        <v>20625</v>
      </c>
    </row>
    <row r="80" spans="26:44">
      <c r="Z80"/>
      <c r="AK80" s="24">
        <v>133</v>
      </c>
      <c r="AL80">
        <v>2</v>
      </c>
      <c r="AO80" s="24">
        <v>133</v>
      </c>
      <c r="AP80">
        <v>20130</v>
      </c>
      <c r="AQ80">
        <v>2</v>
      </c>
      <c r="AR80" s="26">
        <f t="shared" si="2"/>
        <v>10065</v>
      </c>
    </row>
    <row r="81" spans="26:44">
      <c r="Z81"/>
      <c r="AK81" s="24">
        <v>156</v>
      </c>
      <c r="AL81">
        <v>1</v>
      </c>
      <c r="AO81" s="24">
        <v>156</v>
      </c>
      <c r="AP81">
        <v>18500</v>
      </c>
      <c r="AQ81">
        <v>1</v>
      </c>
      <c r="AR81" s="26">
        <f t="shared" si="2"/>
        <v>18500</v>
      </c>
    </row>
    <row r="82" spans="26:44">
      <c r="Z82"/>
      <c r="AK82" s="24">
        <v>179</v>
      </c>
      <c r="AL82">
        <v>1</v>
      </c>
      <c r="AO82" s="24">
        <v>179</v>
      </c>
      <c r="AP82">
        <v>7650</v>
      </c>
      <c r="AQ82">
        <v>1</v>
      </c>
      <c r="AR82" s="26">
        <f t="shared" si="2"/>
        <v>7650</v>
      </c>
    </row>
    <row r="83" spans="26:44">
      <c r="Z83"/>
      <c r="AK83" s="24">
        <v>200</v>
      </c>
      <c r="AL83">
        <v>2</v>
      </c>
      <c r="AO83" s="24">
        <v>200</v>
      </c>
      <c r="AP83">
        <v>10850</v>
      </c>
      <c r="AQ83">
        <v>2</v>
      </c>
      <c r="AR83" s="26">
        <f t="shared" si="2"/>
        <v>5425</v>
      </c>
    </row>
    <row r="84" spans="26:44">
      <c r="Z84"/>
      <c r="AK84" s="24">
        <v>219</v>
      </c>
      <c r="AL84">
        <v>1</v>
      </c>
      <c r="AO84" s="24">
        <v>219</v>
      </c>
      <c r="AP84">
        <v>62500</v>
      </c>
      <c r="AQ84">
        <v>1</v>
      </c>
      <c r="AR84" s="26">
        <f t="shared" si="2"/>
        <v>62500</v>
      </c>
    </row>
    <row r="85" spans="26:44">
      <c r="Z85"/>
      <c r="AK85" s="24">
        <v>220</v>
      </c>
      <c r="AL85">
        <v>1</v>
      </c>
      <c r="AO85" s="24">
        <v>220</v>
      </c>
      <c r="AP85">
        <v>6250</v>
      </c>
      <c r="AQ85">
        <v>1</v>
      </c>
      <c r="AR85" s="26">
        <f t="shared" si="2"/>
        <v>6250</v>
      </c>
    </row>
    <row r="86" spans="26:44">
      <c r="Z86"/>
      <c r="AK86" s="24">
        <v>276</v>
      </c>
      <c r="AL86">
        <v>1</v>
      </c>
      <c r="AO86" s="24">
        <v>276</v>
      </c>
      <c r="AP86">
        <v>16950</v>
      </c>
      <c r="AQ86">
        <v>1</v>
      </c>
      <c r="AR86" s="26">
        <f t="shared" si="2"/>
        <v>16950</v>
      </c>
    </row>
    <row r="87" spans="26:44">
      <c r="Z87"/>
      <c r="AK87" s="24">
        <v>285</v>
      </c>
      <c r="AL87">
        <v>1</v>
      </c>
      <c r="AO87" s="24">
        <v>285</v>
      </c>
      <c r="AP87">
        <v>205000</v>
      </c>
      <c r="AQ87">
        <v>1</v>
      </c>
      <c r="AR87" s="26">
        <f t="shared" si="2"/>
        <v>205000</v>
      </c>
    </row>
    <row r="88" spans="26:44">
      <c r="Z88"/>
      <c r="AK88" s="24">
        <v>292</v>
      </c>
      <c r="AL88">
        <v>1</v>
      </c>
      <c r="AO88" s="24">
        <v>292</v>
      </c>
      <c r="AP88">
        <v>13000</v>
      </c>
      <c r="AQ88">
        <v>1</v>
      </c>
      <c r="AR88" s="26">
        <f t="shared" si="2"/>
        <v>13000</v>
      </c>
    </row>
    <row r="89" spans="26:44">
      <c r="Z89"/>
      <c r="AK89" s="24">
        <v>300</v>
      </c>
      <c r="AL89">
        <v>1</v>
      </c>
      <c r="AO89" s="24">
        <v>300</v>
      </c>
      <c r="AP89">
        <v>120800</v>
      </c>
      <c r="AQ89">
        <v>1</v>
      </c>
      <c r="AR89" s="26">
        <f t="shared" si="2"/>
        <v>120800</v>
      </c>
    </row>
    <row r="90" spans="26:44">
      <c r="Z90"/>
      <c r="AK90" s="24">
        <v>333</v>
      </c>
      <c r="AL90">
        <v>1</v>
      </c>
      <c r="AO90" s="24">
        <v>333</v>
      </c>
      <c r="AP90">
        <v>16500</v>
      </c>
      <c r="AQ90">
        <v>1</v>
      </c>
      <c r="AR90" s="26">
        <f t="shared" si="2"/>
        <v>16500</v>
      </c>
    </row>
    <row r="91" spans="26:44">
      <c r="Z91"/>
      <c r="AK91" s="24">
        <v>374</v>
      </c>
      <c r="AL91">
        <v>1</v>
      </c>
      <c r="AO91" s="24">
        <v>374</v>
      </c>
      <c r="AP91">
        <v>7900</v>
      </c>
      <c r="AQ91">
        <v>1</v>
      </c>
      <c r="AR91" s="26">
        <f t="shared" si="2"/>
        <v>7900</v>
      </c>
    </row>
    <row r="92" spans="26:44">
      <c r="Z92"/>
      <c r="AK92" s="24">
        <v>423</v>
      </c>
      <c r="AL92">
        <v>1</v>
      </c>
      <c r="AO92" s="24">
        <v>423</v>
      </c>
      <c r="AP92">
        <v>51500</v>
      </c>
      <c r="AQ92">
        <v>1</v>
      </c>
    </row>
    <row r="93" spans="26:44">
      <c r="Z93"/>
      <c r="AK93" s="24">
        <v>31</v>
      </c>
      <c r="AL93">
        <v>5</v>
      </c>
      <c r="AO93" s="24">
        <v>31</v>
      </c>
      <c r="AP93">
        <v>43915</v>
      </c>
      <c r="AQ93">
        <v>5</v>
      </c>
    </row>
    <row r="94" spans="26:44">
      <c r="Z94"/>
      <c r="AK94" s="24">
        <v>98</v>
      </c>
      <c r="AL94">
        <v>5</v>
      </c>
      <c r="AO94" s="24">
        <v>98</v>
      </c>
      <c r="AP94">
        <v>134085</v>
      </c>
      <c r="AQ94">
        <v>5</v>
      </c>
    </row>
    <row r="95" spans="26:44">
      <c r="Z95"/>
      <c r="AK95" s="24">
        <v>80</v>
      </c>
      <c r="AL95">
        <v>5</v>
      </c>
      <c r="AO95" s="24">
        <v>80</v>
      </c>
      <c r="AP95">
        <v>79100</v>
      </c>
      <c r="AQ95">
        <v>5</v>
      </c>
    </row>
    <row r="96" spans="26:44">
      <c r="Z96"/>
      <c r="AK96" s="24">
        <v>61</v>
      </c>
      <c r="AL96">
        <v>4</v>
      </c>
      <c r="AO96" s="24">
        <v>61</v>
      </c>
      <c r="AP96">
        <v>28430</v>
      </c>
      <c r="AQ96">
        <v>4</v>
      </c>
    </row>
    <row r="97" spans="26:43">
      <c r="Z97"/>
      <c r="AK97" s="24">
        <v>87</v>
      </c>
      <c r="AL97">
        <v>4</v>
      </c>
      <c r="AO97" s="24">
        <v>87</v>
      </c>
      <c r="AP97">
        <v>26390</v>
      </c>
      <c r="AQ97">
        <v>4</v>
      </c>
    </row>
    <row r="98" spans="26:43">
      <c r="Z98"/>
      <c r="AK98" s="24">
        <v>389</v>
      </c>
      <c r="AL98">
        <v>1</v>
      </c>
      <c r="AO98" s="24">
        <v>389</v>
      </c>
      <c r="AP98">
        <v>7350</v>
      </c>
      <c r="AQ98">
        <v>1</v>
      </c>
    </row>
    <row r="99" spans="26:43">
      <c r="Z99"/>
      <c r="AK99" s="24">
        <v>174</v>
      </c>
      <c r="AL99">
        <v>1</v>
      </c>
      <c r="AO99" s="24">
        <v>174</v>
      </c>
      <c r="AP99">
        <v>15900</v>
      </c>
      <c r="AQ99">
        <v>1</v>
      </c>
    </row>
    <row r="100" spans="26:43">
      <c r="Z100"/>
      <c r="AK100" s="24">
        <v>158</v>
      </c>
      <c r="AL100">
        <v>2</v>
      </c>
      <c r="AO100" s="24">
        <v>158</v>
      </c>
      <c r="AP100">
        <v>29900</v>
      </c>
      <c r="AQ100">
        <v>2</v>
      </c>
    </row>
    <row r="101" spans="26:43">
      <c r="Z101"/>
      <c r="AK101" s="24">
        <v>150</v>
      </c>
      <c r="AL101">
        <v>2</v>
      </c>
      <c r="AO101" s="24">
        <v>150</v>
      </c>
      <c r="AP101">
        <v>11950</v>
      </c>
      <c r="AQ101">
        <v>2</v>
      </c>
    </row>
    <row r="102" spans="26:43">
      <c r="Z102"/>
      <c r="AK102" s="24">
        <v>147</v>
      </c>
      <c r="AL102">
        <v>3</v>
      </c>
      <c r="AO102" s="24">
        <v>147</v>
      </c>
      <c r="AP102">
        <v>24580</v>
      </c>
      <c r="AQ102">
        <v>3</v>
      </c>
    </row>
    <row r="103" spans="26:43">
      <c r="Z103"/>
      <c r="AK103" s="24">
        <v>144</v>
      </c>
      <c r="AL103">
        <v>2</v>
      </c>
      <c r="AO103" s="24">
        <v>144</v>
      </c>
      <c r="AP103">
        <v>28600</v>
      </c>
      <c r="AQ103">
        <v>2</v>
      </c>
    </row>
    <row r="104" spans="26:43">
      <c r="Z104"/>
      <c r="AK104" s="24">
        <v>142</v>
      </c>
      <c r="AL104">
        <v>2</v>
      </c>
      <c r="AO104" s="24">
        <v>142</v>
      </c>
      <c r="AP104">
        <v>10680</v>
      </c>
      <c r="AQ104">
        <v>2</v>
      </c>
    </row>
    <row r="105" spans="26:43">
      <c r="Z105"/>
      <c r="AK105" s="24">
        <v>104</v>
      </c>
      <c r="AL105">
        <v>1</v>
      </c>
      <c r="AO105" s="24">
        <v>104</v>
      </c>
      <c r="AP105">
        <v>4900</v>
      </c>
      <c r="AQ105">
        <v>1</v>
      </c>
    </row>
    <row r="106" spans="26:43">
      <c r="Z106"/>
      <c r="AK106" s="24">
        <v>107</v>
      </c>
      <c r="AL106">
        <v>4</v>
      </c>
      <c r="AO106" s="24">
        <v>107</v>
      </c>
      <c r="AP106">
        <v>34060</v>
      </c>
      <c r="AQ106">
        <v>4</v>
      </c>
    </row>
    <row r="107" spans="26:43">
      <c r="Z107"/>
      <c r="AK107" s="24">
        <v>90</v>
      </c>
      <c r="AL107">
        <v>3</v>
      </c>
      <c r="AO107" s="24">
        <v>90</v>
      </c>
      <c r="AP107">
        <v>160300</v>
      </c>
      <c r="AQ107">
        <v>3</v>
      </c>
    </row>
    <row r="108" spans="26:43">
      <c r="Z108"/>
      <c r="AK108" s="24">
        <v>94</v>
      </c>
      <c r="AL108">
        <v>2</v>
      </c>
      <c r="AO108" s="24">
        <v>94</v>
      </c>
      <c r="AP108">
        <v>106185</v>
      </c>
      <c r="AQ108">
        <v>2</v>
      </c>
    </row>
    <row r="109" spans="26:43">
      <c r="Z109"/>
      <c r="AK109" s="24">
        <v>75</v>
      </c>
      <c r="AL109">
        <v>2</v>
      </c>
      <c r="AO109" s="24">
        <v>75</v>
      </c>
      <c r="AP109">
        <v>13350</v>
      </c>
      <c r="AQ109">
        <v>2</v>
      </c>
    </row>
    <row r="110" spans="26:43">
      <c r="Z110"/>
      <c r="AK110" s="24">
        <v>73</v>
      </c>
      <c r="AL110">
        <v>4</v>
      </c>
      <c r="AO110" s="24">
        <v>73</v>
      </c>
      <c r="AP110">
        <v>54135</v>
      </c>
      <c r="AQ110">
        <v>4</v>
      </c>
    </row>
    <row r="111" spans="26:43">
      <c r="Z111"/>
      <c r="AK111" s="24">
        <v>74</v>
      </c>
      <c r="AL111">
        <v>2</v>
      </c>
      <c r="AO111" s="24">
        <v>74</v>
      </c>
      <c r="AP111">
        <v>12800</v>
      </c>
      <c r="AQ111">
        <v>2</v>
      </c>
    </row>
    <row r="112" spans="26:43">
      <c r="Z112"/>
      <c r="AK112" s="24">
        <v>71</v>
      </c>
      <c r="AL112">
        <v>3</v>
      </c>
      <c r="AO112" s="24">
        <v>71</v>
      </c>
      <c r="AP112">
        <v>53630</v>
      </c>
      <c r="AQ112">
        <v>3</v>
      </c>
    </row>
    <row r="113" spans="26:43">
      <c r="Z113"/>
      <c r="AK113" s="24">
        <v>57</v>
      </c>
      <c r="AL113">
        <v>2</v>
      </c>
      <c r="AO113" s="24">
        <v>57</v>
      </c>
      <c r="AP113">
        <v>17175</v>
      </c>
      <c r="AQ113">
        <v>2</v>
      </c>
    </row>
    <row r="114" spans="26:43">
      <c r="Z114"/>
      <c r="AK114" s="24">
        <v>36</v>
      </c>
      <c r="AL114">
        <v>6</v>
      </c>
      <c r="AO114" s="24">
        <v>36</v>
      </c>
      <c r="AP114">
        <v>133200</v>
      </c>
      <c r="AQ114">
        <v>6</v>
      </c>
    </row>
    <row r="115" spans="26:43">
      <c r="Z115"/>
      <c r="AK115" s="24">
        <v>32</v>
      </c>
      <c r="AL115">
        <v>9</v>
      </c>
      <c r="AO115" s="24">
        <v>32</v>
      </c>
      <c r="AP115">
        <v>208680</v>
      </c>
      <c r="AQ115">
        <v>9</v>
      </c>
    </row>
    <row r="116" spans="26:43">
      <c r="Z116"/>
      <c r="AK116" s="24">
        <v>145</v>
      </c>
      <c r="AL116">
        <v>4</v>
      </c>
      <c r="AO116" s="24">
        <v>145</v>
      </c>
      <c r="AP116">
        <v>39450</v>
      </c>
      <c r="AQ116">
        <v>4</v>
      </c>
    </row>
    <row r="117" spans="26:43">
      <c r="Z117"/>
      <c r="AK117" s="24">
        <v>190</v>
      </c>
      <c r="AL117">
        <v>2</v>
      </c>
      <c r="AO117" s="24">
        <v>190</v>
      </c>
      <c r="AP117">
        <v>29150</v>
      </c>
      <c r="AQ117">
        <v>2</v>
      </c>
    </row>
    <row r="118" spans="26:43">
      <c r="Z118"/>
      <c r="AK118" s="24">
        <v>124</v>
      </c>
      <c r="AL118">
        <v>1</v>
      </c>
      <c r="AO118" s="24">
        <v>124</v>
      </c>
      <c r="AP118">
        <v>11000</v>
      </c>
      <c r="AQ118">
        <v>1</v>
      </c>
    </row>
    <row r="119" spans="26:43">
      <c r="Z119"/>
      <c r="AK119" s="24">
        <v>117</v>
      </c>
      <c r="AL119">
        <v>3</v>
      </c>
      <c r="AO119" s="24">
        <v>117</v>
      </c>
      <c r="AP119">
        <v>24800</v>
      </c>
      <c r="AQ119">
        <v>3</v>
      </c>
    </row>
    <row r="120" spans="26:43">
      <c r="Z120"/>
      <c r="AK120" s="24">
        <v>119</v>
      </c>
      <c r="AL120">
        <v>1</v>
      </c>
      <c r="AO120" s="24">
        <v>119</v>
      </c>
      <c r="AP120">
        <v>5150</v>
      </c>
      <c r="AQ120">
        <v>1</v>
      </c>
    </row>
    <row r="121" spans="26:43">
      <c r="Z121"/>
      <c r="AK121" s="24">
        <v>100</v>
      </c>
      <c r="AL121">
        <v>3</v>
      </c>
      <c r="AO121" s="24">
        <v>100</v>
      </c>
      <c r="AP121">
        <v>25600</v>
      </c>
      <c r="AQ121">
        <v>3</v>
      </c>
    </row>
    <row r="122" spans="26:43">
      <c r="Z122"/>
      <c r="AK122" s="24">
        <v>85</v>
      </c>
      <c r="AL122">
        <v>4</v>
      </c>
      <c r="AO122" s="24">
        <v>85</v>
      </c>
      <c r="AP122">
        <v>74730</v>
      </c>
      <c r="AQ122">
        <v>4</v>
      </c>
    </row>
    <row r="123" spans="26:43">
      <c r="Z123"/>
      <c r="AK123" s="24">
        <v>81</v>
      </c>
      <c r="AL123">
        <v>3</v>
      </c>
      <c r="AO123" s="24">
        <v>81</v>
      </c>
      <c r="AP123">
        <v>145105</v>
      </c>
      <c r="AQ123">
        <v>3</v>
      </c>
    </row>
    <row r="124" spans="26:43">
      <c r="Z124"/>
      <c r="AK124" s="24">
        <v>111</v>
      </c>
      <c r="AL124">
        <v>2</v>
      </c>
      <c r="AO124" s="24">
        <v>111</v>
      </c>
      <c r="AP124">
        <v>15950</v>
      </c>
      <c r="AQ124">
        <v>2</v>
      </c>
    </row>
    <row r="125" spans="26:43">
      <c r="Z125"/>
      <c r="AK125" s="24">
        <v>125</v>
      </c>
      <c r="AL125">
        <v>2</v>
      </c>
      <c r="AO125" s="24">
        <v>125</v>
      </c>
      <c r="AP125">
        <v>19800</v>
      </c>
      <c r="AQ125">
        <v>2</v>
      </c>
    </row>
    <row r="126" spans="26:43">
      <c r="Z126"/>
      <c r="AK126" s="24">
        <v>127</v>
      </c>
      <c r="AL126">
        <v>2</v>
      </c>
      <c r="AO126" s="24">
        <v>127</v>
      </c>
      <c r="AP126">
        <v>61250</v>
      </c>
      <c r="AQ126">
        <v>2</v>
      </c>
    </row>
    <row r="127" spans="26:43">
      <c r="Z127"/>
      <c r="AK127" s="24">
        <v>126</v>
      </c>
      <c r="AL127">
        <v>2</v>
      </c>
      <c r="AO127" s="24">
        <v>126</v>
      </c>
      <c r="AP127">
        <v>14910</v>
      </c>
      <c r="AQ127">
        <v>2</v>
      </c>
    </row>
    <row r="128" spans="26:43">
      <c r="Z128"/>
      <c r="AK128" s="24">
        <v>116</v>
      </c>
      <c r="AL128">
        <v>3</v>
      </c>
      <c r="AO128" s="24">
        <v>116</v>
      </c>
      <c r="AP128">
        <v>52600</v>
      </c>
      <c r="AQ128">
        <v>3</v>
      </c>
    </row>
    <row r="129" spans="26:43">
      <c r="Z129"/>
      <c r="AK129" s="24">
        <v>115</v>
      </c>
      <c r="AL129">
        <v>5</v>
      </c>
      <c r="AO129" s="24">
        <v>115</v>
      </c>
      <c r="AP129">
        <v>68350</v>
      </c>
      <c r="AQ129">
        <v>5</v>
      </c>
    </row>
    <row r="130" spans="26:43">
      <c r="Z130"/>
      <c r="AK130" s="24">
        <v>385</v>
      </c>
      <c r="AL130">
        <v>1</v>
      </c>
      <c r="AO130" s="24">
        <v>385</v>
      </c>
      <c r="AP130">
        <v>6800</v>
      </c>
      <c r="AQ130">
        <v>1</v>
      </c>
    </row>
    <row r="131" spans="26:43">
      <c r="Z131"/>
      <c r="AK131" s="24">
        <v>329</v>
      </c>
      <c r="AL131">
        <v>1</v>
      </c>
      <c r="AO131" s="24">
        <v>329</v>
      </c>
      <c r="AP131">
        <v>4160</v>
      </c>
      <c r="AQ131">
        <v>1</v>
      </c>
    </row>
    <row r="132" spans="26:43">
      <c r="Z132"/>
      <c r="AK132" s="24">
        <v>251</v>
      </c>
      <c r="AL132">
        <v>2</v>
      </c>
      <c r="AO132" s="24">
        <v>251</v>
      </c>
      <c r="AP132">
        <v>53700</v>
      </c>
      <c r="AQ132">
        <v>2</v>
      </c>
    </row>
    <row r="133" spans="26:43">
      <c r="Z133"/>
      <c r="AK133" s="24">
        <v>191</v>
      </c>
      <c r="AL133">
        <v>1</v>
      </c>
      <c r="AO133" s="24">
        <v>191</v>
      </c>
      <c r="AP133">
        <v>8375</v>
      </c>
      <c r="AQ133">
        <v>1</v>
      </c>
    </row>
    <row r="134" spans="26:43">
      <c r="Z134"/>
      <c r="AK134" s="24">
        <v>143</v>
      </c>
      <c r="AL134">
        <v>2</v>
      </c>
      <c r="AO134" s="24">
        <v>143</v>
      </c>
      <c r="AP134">
        <v>45050</v>
      </c>
      <c r="AQ134">
        <v>2</v>
      </c>
    </row>
    <row r="135" spans="26:43">
      <c r="Z135"/>
      <c r="AK135" s="24">
        <v>123</v>
      </c>
      <c r="AL135">
        <v>1</v>
      </c>
      <c r="AO135" s="24">
        <v>123</v>
      </c>
      <c r="AP135">
        <v>10300</v>
      </c>
      <c r="AQ135">
        <v>1</v>
      </c>
    </row>
    <row r="136" spans="26:43">
      <c r="Z136"/>
      <c r="AK136" s="24">
        <v>129</v>
      </c>
      <c r="AL136">
        <v>3</v>
      </c>
      <c r="AO136" s="24">
        <v>129</v>
      </c>
      <c r="AP136">
        <v>53000</v>
      </c>
      <c r="AQ136">
        <v>3</v>
      </c>
    </row>
    <row r="137" spans="26:43">
      <c r="Z137"/>
      <c r="AK137" s="24">
        <v>93</v>
      </c>
      <c r="AL137">
        <v>3</v>
      </c>
      <c r="AO137" s="24">
        <v>93</v>
      </c>
      <c r="AP137">
        <v>32320</v>
      </c>
      <c r="AQ137">
        <v>3</v>
      </c>
    </row>
    <row r="138" spans="26:43">
      <c r="Z138"/>
      <c r="AK138" s="24">
        <v>92</v>
      </c>
      <c r="AL138">
        <v>4</v>
      </c>
      <c r="AO138" s="24">
        <v>92</v>
      </c>
      <c r="AP138">
        <v>59420</v>
      </c>
      <c r="AQ138">
        <v>4</v>
      </c>
    </row>
    <row r="139" spans="26:43">
      <c r="Z139"/>
      <c r="AK139" s="24">
        <v>38</v>
      </c>
      <c r="AL139">
        <v>4</v>
      </c>
      <c r="AO139" s="24">
        <v>38</v>
      </c>
      <c r="AP139">
        <v>120058</v>
      </c>
      <c r="AQ139">
        <v>4</v>
      </c>
    </row>
    <row r="140" spans="26:43">
      <c r="Z140"/>
      <c r="AK140" s="24">
        <v>470</v>
      </c>
      <c r="AL140">
        <v>1</v>
      </c>
      <c r="AO140" s="24">
        <v>470</v>
      </c>
      <c r="AP140">
        <v>5150</v>
      </c>
      <c r="AQ140">
        <v>1</v>
      </c>
    </row>
    <row r="141" spans="26:43">
      <c r="Z141"/>
      <c r="AK141" s="24">
        <v>275</v>
      </c>
      <c r="AL141">
        <v>1</v>
      </c>
      <c r="AO141" s="24">
        <v>275</v>
      </c>
      <c r="AP141">
        <v>37100</v>
      </c>
      <c r="AQ141">
        <v>1</v>
      </c>
    </row>
    <row r="142" spans="26:43">
      <c r="Z142"/>
      <c r="AK142" s="24">
        <v>236</v>
      </c>
      <c r="AL142">
        <v>2</v>
      </c>
      <c r="AO142" s="24">
        <v>236</v>
      </c>
      <c r="AP142">
        <v>31255</v>
      </c>
      <c r="AQ142">
        <v>2</v>
      </c>
    </row>
    <row r="143" spans="26:43">
      <c r="Z143"/>
      <c r="AK143" s="24">
        <v>212</v>
      </c>
      <c r="AL143">
        <v>2</v>
      </c>
      <c r="AO143" s="24">
        <v>212</v>
      </c>
      <c r="AP143">
        <v>27350</v>
      </c>
      <c r="AQ143">
        <v>2</v>
      </c>
    </row>
    <row r="144" spans="26:43">
      <c r="Z144"/>
      <c r="AK144" s="24">
        <v>183</v>
      </c>
      <c r="AL144">
        <v>1</v>
      </c>
      <c r="AO144" s="24">
        <v>183</v>
      </c>
      <c r="AP144">
        <v>6800</v>
      </c>
      <c r="AQ144">
        <v>1</v>
      </c>
    </row>
    <row r="145" spans="26:43">
      <c r="Z145"/>
      <c r="AK145" s="24">
        <v>157</v>
      </c>
      <c r="AL145">
        <v>2</v>
      </c>
      <c r="AO145" s="24">
        <v>157</v>
      </c>
      <c r="AP145">
        <v>24804</v>
      </c>
      <c r="AQ145">
        <v>2</v>
      </c>
    </row>
    <row r="146" spans="26:43">
      <c r="Z146"/>
      <c r="AK146" s="24">
        <v>163</v>
      </c>
      <c r="AL146">
        <v>2</v>
      </c>
      <c r="AO146" s="24">
        <v>163</v>
      </c>
      <c r="AP146">
        <v>40155</v>
      </c>
      <c r="AQ146">
        <v>2</v>
      </c>
    </row>
    <row r="147" spans="26:43">
      <c r="Z147"/>
      <c r="AK147" s="24">
        <v>137</v>
      </c>
      <c r="AL147">
        <v>3</v>
      </c>
      <c r="AO147" s="24">
        <v>137</v>
      </c>
      <c r="AP147">
        <v>41700</v>
      </c>
      <c r="AQ147">
        <v>3</v>
      </c>
    </row>
    <row r="148" spans="26:43">
      <c r="Z148"/>
      <c r="AK148" s="24">
        <v>138</v>
      </c>
      <c r="AL148">
        <v>2</v>
      </c>
      <c r="AO148" s="24">
        <v>138</v>
      </c>
      <c r="AP148">
        <v>27480</v>
      </c>
      <c r="AQ148">
        <v>2</v>
      </c>
    </row>
    <row r="149" spans="26:43">
      <c r="Z149"/>
      <c r="AK149" s="24">
        <v>134</v>
      </c>
      <c r="AL149">
        <v>1</v>
      </c>
      <c r="AO149" s="24">
        <v>134</v>
      </c>
      <c r="AP149">
        <v>12050</v>
      </c>
      <c r="AQ149">
        <v>1</v>
      </c>
    </row>
    <row r="150" spans="26:43">
      <c r="Z150"/>
      <c r="AK150" s="24">
        <v>70</v>
      </c>
      <c r="AL150">
        <v>4</v>
      </c>
      <c r="AO150" s="24">
        <v>70</v>
      </c>
      <c r="AP150">
        <v>26640</v>
      </c>
      <c r="AQ150">
        <v>4</v>
      </c>
    </row>
    <row r="151" spans="26:43">
      <c r="Z151"/>
      <c r="AK151" s="24">
        <v>76</v>
      </c>
      <c r="AL151">
        <v>2</v>
      </c>
      <c r="AO151" s="24">
        <v>76</v>
      </c>
      <c r="AP151">
        <v>9530</v>
      </c>
      <c r="AQ151">
        <v>2</v>
      </c>
    </row>
    <row r="152" spans="26:43">
      <c r="Z152"/>
      <c r="AK152" s="24">
        <v>67</v>
      </c>
      <c r="AL152">
        <v>4</v>
      </c>
      <c r="AO152" s="24">
        <v>67</v>
      </c>
      <c r="AP152">
        <v>55295</v>
      </c>
      <c r="AQ152">
        <v>4</v>
      </c>
    </row>
    <row r="153" spans="26:43">
      <c r="Z153"/>
      <c r="AK153" s="24">
        <v>63</v>
      </c>
      <c r="AL153">
        <v>4</v>
      </c>
      <c r="AO153" s="24">
        <v>63</v>
      </c>
      <c r="AP153">
        <v>65600</v>
      </c>
      <c r="AQ153">
        <v>4</v>
      </c>
    </row>
    <row r="154" spans="26:43">
      <c r="Z154"/>
      <c r="AK154" s="24">
        <v>160</v>
      </c>
      <c r="AL154">
        <v>2</v>
      </c>
      <c r="AO154" s="24">
        <v>160</v>
      </c>
      <c r="AP154">
        <v>9950</v>
      </c>
      <c r="AQ154">
        <v>2</v>
      </c>
    </row>
    <row r="155" spans="26:43">
      <c r="Z155"/>
      <c r="AK155" s="24">
        <v>152</v>
      </c>
      <c r="AL155">
        <v>5</v>
      </c>
      <c r="AO155" s="24">
        <v>152</v>
      </c>
      <c r="AP155">
        <v>49550</v>
      </c>
      <c r="AQ155">
        <v>5</v>
      </c>
    </row>
    <row r="156" spans="26:43">
      <c r="Z156"/>
      <c r="AK156" s="24">
        <v>197</v>
      </c>
      <c r="AL156">
        <v>2</v>
      </c>
      <c r="AO156" s="24">
        <v>197</v>
      </c>
      <c r="AP156">
        <v>40200</v>
      </c>
      <c r="AQ156">
        <v>2</v>
      </c>
    </row>
    <row r="157" spans="26:43">
      <c r="Z157"/>
      <c r="AK157" s="24">
        <v>412</v>
      </c>
      <c r="AL157">
        <v>1</v>
      </c>
      <c r="AO157" s="24">
        <v>412</v>
      </c>
      <c r="AP157">
        <v>28400</v>
      </c>
      <c r="AQ157">
        <v>1</v>
      </c>
    </row>
    <row r="158" spans="26:43">
      <c r="Z158"/>
      <c r="AK158" s="24">
        <v>178</v>
      </c>
      <c r="AL158">
        <v>1</v>
      </c>
      <c r="AO158" s="24">
        <v>178</v>
      </c>
      <c r="AP158">
        <v>9500</v>
      </c>
      <c r="AQ158">
        <v>1</v>
      </c>
    </row>
    <row r="159" spans="26:43">
      <c r="Z159"/>
      <c r="AK159" s="24">
        <v>149</v>
      </c>
      <c r="AL159">
        <v>2</v>
      </c>
      <c r="AO159" s="24">
        <v>149</v>
      </c>
      <c r="AP159">
        <v>46400</v>
      </c>
      <c r="AQ159">
        <v>2</v>
      </c>
    </row>
    <row r="160" spans="26:43">
      <c r="Z160"/>
      <c r="AK160" s="24">
        <v>79</v>
      </c>
      <c r="AL160">
        <v>3</v>
      </c>
      <c r="AO160" s="24">
        <v>79</v>
      </c>
      <c r="AP160">
        <v>66350</v>
      </c>
      <c r="AQ160">
        <v>3</v>
      </c>
    </row>
    <row r="161" spans="26:43">
      <c r="Z161"/>
      <c r="AK161" s="24">
        <v>139</v>
      </c>
      <c r="AL161">
        <v>2</v>
      </c>
      <c r="AO161" s="24">
        <v>139</v>
      </c>
      <c r="AP161">
        <v>127448</v>
      </c>
      <c r="AQ161">
        <v>2</v>
      </c>
    </row>
    <row r="162" spans="26:43">
      <c r="Z162"/>
      <c r="AK162" s="24">
        <v>177</v>
      </c>
      <c r="AL162">
        <v>1</v>
      </c>
      <c r="AO162" s="24">
        <v>177</v>
      </c>
      <c r="AP162">
        <v>4600</v>
      </c>
      <c r="AQ162">
        <v>1</v>
      </c>
    </row>
    <row r="163" spans="26:43">
      <c r="Z163"/>
      <c r="AK163" s="24">
        <v>148</v>
      </c>
      <c r="AL163">
        <v>1</v>
      </c>
      <c r="AO163" s="24">
        <v>148</v>
      </c>
      <c r="AP163">
        <v>96690</v>
      </c>
      <c r="AQ163">
        <v>1</v>
      </c>
    </row>
    <row r="164" spans="26:43">
      <c r="Z164"/>
      <c r="AK164" s="24">
        <v>355</v>
      </c>
      <c r="AL164">
        <v>1</v>
      </c>
      <c r="AO164" s="24">
        <v>355</v>
      </c>
      <c r="AP164">
        <v>4350</v>
      </c>
      <c r="AQ164">
        <v>1</v>
      </c>
    </row>
    <row r="165" spans="26:43">
      <c r="Z165"/>
      <c r="AK165" s="24">
        <v>199</v>
      </c>
      <c r="AL165">
        <v>2</v>
      </c>
      <c r="AO165" s="24">
        <v>199</v>
      </c>
      <c r="AP165">
        <v>9200</v>
      </c>
      <c r="AQ165">
        <v>2</v>
      </c>
    </row>
    <row r="166" spans="26:43">
      <c r="Z166"/>
      <c r="AK166" s="24">
        <v>176</v>
      </c>
      <c r="AL166">
        <v>1</v>
      </c>
      <c r="AO166" s="24">
        <v>176</v>
      </c>
      <c r="AP166">
        <v>5670</v>
      </c>
      <c r="AQ166">
        <v>1</v>
      </c>
    </row>
    <row r="167" spans="26:43">
      <c r="Z167"/>
      <c r="AK167" s="24">
        <v>173</v>
      </c>
      <c r="AL167">
        <v>2</v>
      </c>
      <c r="AO167" s="24">
        <v>173</v>
      </c>
      <c r="AP167">
        <v>36710</v>
      </c>
      <c r="AQ167">
        <v>2</v>
      </c>
    </row>
    <row r="168" spans="26:43">
      <c r="Z168"/>
      <c r="AK168" s="24">
        <v>164</v>
      </c>
      <c r="AL168">
        <v>1</v>
      </c>
      <c r="AO168" s="24">
        <v>164</v>
      </c>
      <c r="AP168">
        <v>4490</v>
      </c>
      <c r="AQ168">
        <v>1</v>
      </c>
    </row>
    <row r="169" spans="26:43">
      <c r="Z169"/>
      <c r="AK169" s="24">
        <v>131</v>
      </c>
      <c r="AL169">
        <v>1</v>
      </c>
      <c r="AO169" s="24">
        <v>131</v>
      </c>
      <c r="AP169">
        <v>24000</v>
      </c>
      <c r="AQ169">
        <v>1</v>
      </c>
    </row>
    <row r="170" spans="26:43">
      <c r="Z170"/>
      <c r="AK170" s="24">
        <v>96</v>
      </c>
      <c r="AL170">
        <v>2</v>
      </c>
      <c r="AO170" s="24">
        <v>96</v>
      </c>
      <c r="AP170">
        <v>47100</v>
      </c>
      <c r="AQ170">
        <v>2</v>
      </c>
    </row>
    <row r="171" spans="26:43">
      <c r="Z171"/>
      <c r="AK171" s="24">
        <v>86</v>
      </c>
      <c r="AL171">
        <v>1</v>
      </c>
      <c r="AO171" s="24">
        <v>86</v>
      </c>
      <c r="AP171">
        <v>44000</v>
      </c>
      <c r="AQ171">
        <v>1</v>
      </c>
    </row>
    <row r="172" spans="26:43">
      <c r="Z172"/>
      <c r="AK172" s="24">
        <v>77</v>
      </c>
      <c r="AL172">
        <v>2</v>
      </c>
      <c r="AO172" s="24">
        <v>77</v>
      </c>
      <c r="AP172">
        <v>40932</v>
      </c>
      <c r="AQ172">
        <v>2</v>
      </c>
    </row>
    <row r="173" spans="26:43">
      <c r="Z173"/>
      <c r="AK173" s="24">
        <v>99</v>
      </c>
      <c r="AL173">
        <v>1</v>
      </c>
      <c r="AO173" s="24">
        <v>99</v>
      </c>
      <c r="AP173">
        <v>11000</v>
      </c>
      <c r="AQ173">
        <v>1</v>
      </c>
    </row>
    <row r="174" spans="26:43">
      <c r="Z174"/>
      <c r="AK174" s="24">
        <v>425</v>
      </c>
      <c r="AL174">
        <v>1</v>
      </c>
      <c r="AO174" s="24">
        <v>425</v>
      </c>
      <c r="AP174">
        <v>34650</v>
      </c>
      <c r="AQ174">
        <v>1</v>
      </c>
    </row>
    <row r="175" spans="26:43">
      <c r="Z175"/>
      <c r="AK175" s="24">
        <v>249</v>
      </c>
      <c r="AL175">
        <v>1</v>
      </c>
      <c r="AO175" s="24">
        <v>249</v>
      </c>
      <c r="AP175">
        <v>8320</v>
      </c>
      <c r="AQ175">
        <v>1</v>
      </c>
    </row>
    <row r="176" spans="26:43">
      <c r="Z176"/>
      <c r="AK176" s="24">
        <v>237</v>
      </c>
      <c r="AL176">
        <v>1</v>
      </c>
      <c r="AO176" s="24">
        <v>237</v>
      </c>
      <c r="AP176">
        <v>8450</v>
      </c>
      <c r="AQ176">
        <v>1</v>
      </c>
    </row>
    <row r="177" spans="26:43">
      <c r="Z177"/>
      <c r="AK177" s="24">
        <v>235</v>
      </c>
      <c r="AL177">
        <v>1</v>
      </c>
      <c r="AO177" s="24">
        <v>235</v>
      </c>
      <c r="AP177">
        <v>32800</v>
      </c>
      <c r="AQ177">
        <v>1</v>
      </c>
    </row>
    <row r="178" spans="26:43">
      <c r="Z178"/>
      <c r="AK178" s="24">
        <v>225</v>
      </c>
      <c r="AL178">
        <v>1</v>
      </c>
      <c r="AO178" s="24">
        <v>225</v>
      </c>
      <c r="AP178">
        <v>7650</v>
      </c>
      <c r="AQ178">
        <v>1</v>
      </c>
    </row>
    <row r="179" spans="26:43">
      <c r="AK179" s="24">
        <v>243</v>
      </c>
      <c r="AL179">
        <v>1</v>
      </c>
      <c r="AO179" s="24">
        <v>243</v>
      </c>
      <c r="AP179">
        <v>7900</v>
      </c>
      <c r="AQ179">
        <v>1</v>
      </c>
    </row>
    <row r="180" spans="26:43">
      <c r="AK180" s="24">
        <v>222</v>
      </c>
      <c r="AL180">
        <v>1</v>
      </c>
      <c r="AO180" s="24">
        <v>222</v>
      </c>
      <c r="AP180">
        <v>6220</v>
      </c>
      <c r="AQ180">
        <v>1</v>
      </c>
    </row>
    <row r="181" spans="26:43">
      <c r="AK181" s="24">
        <v>202</v>
      </c>
      <c r="AL181">
        <v>2</v>
      </c>
      <c r="AO181" s="24">
        <v>202</v>
      </c>
      <c r="AP181">
        <v>85600</v>
      </c>
      <c r="AQ181">
        <v>2</v>
      </c>
    </row>
    <row r="182" spans="26:43">
      <c r="AK182" s="24">
        <v>186</v>
      </c>
      <c r="AL182">
        <v>1</v>
      </c>
      <c r="AO182" s="24">
        <v>186</v>
      </c>
      <c r="AP182">
        <v>11250</v>
      </c>
      <c r="AQ182">
        <v>1</v>
      </c>
    </row>
    <row r="183" spans="26:43">
      <c r="AK183" s="24">
        <v>180</v>
      </c>
      <c r="AL183">
        <v>1</v>
      </c>
      <c r="AO183" s="24">
        <v>180</v>
      </c>
      <c r="AP183">
        <v>110605</v>
      </c>
      <c r="AQ183">
        <v>1</v>
      </c>
    </row>
    <row r="184" spans="26:43">
      <c r="AK184" s="24">
        <v>185</v>
      </c>
      <c r="AL184">
        <v>1</v>
      </c>
      <c r="AO184" s="24">
        <v>185</v>
      </c>
      <c r="AP184">
        <v>13950</v>
      </c>
      <c r="AQ184">
        <v>1</v>
      </c>
    </row>
    <row r="185" spans="26:43">
      <c r="AK185" s="24">
        <v>161</v>
      </c>
      <c r="AL185">
        <v>1</v>
      </c>
      <c r="AO185" s="24">
        <v>161</v>
      </c>
      <c r="AP185">
        <v>8050</v>
      </c>
      <c r="AQ185">
        <v>1</v>
      </c>
    </row>
    <row r="186" spans="26:43">
      <c r="AK186" s="24">
        <v>154</v>
      </c>
      <c r="AL186">
        <v>1</v>
      </c>
      <c r="AO186" s="24">
        <v>154</v>
      </c>
      <c r="AP186">
        <v>7650</v>
      </c>
      <c r="AQ186">
        <v>1</v>
      </c>
    </row>
    <row r="187" spans="26:43">
      <c r="AK187" s="24">
        <v>113</v>
      </c>
      <c r="AL187">
        <v>2</v>
      </c>
      <c r="AO187" s="24">
        <v>113</v>
      </c>
      <c r="AP187">
        <v>57310</v>
      </c>
      <c r="AQ187">
        <v>2</v>
      </c>
    </row>
    <row r="188" spans="26:43">
      <c r="AK188" s="24">
        <v>114</v>
      </c>
      <c r="AL188">
        <v>2</v>
      </c>
      <c r="AO188" s="24">
        <v>114</v>
      </c>
      <c r="AP188">
        <v>65950</v>
      </c>
      <c r="AQ188">
        <v>2</v>
      </c>
    </row>
    <row r="189" spans="26:43">
      <c r="AK189" s="24">
        <v>118</v>
      </c>
      <c r="AL189">
        <v>1</v>
      </c>
      <c r="AO189" s="24">
        <v>118</v>
      </c>
      <c r="AP189">
        <v>18700</v>
      </c>
      <c r="AQ189">
        <v>1</v>
      </c>
    </row>
    <row r="190" spans="26:43">
      <c r="AK190" s="24">
        <v>91</v>
      </c>
      <c r="AL190">
        <v>3</v>
      </c>
      <c r="AO190" s="24">
        <v>91</v>
      </c>
      <c r="AP190">
        <v>55000</v>
      </c>
      <c r="AQ190">
        <v>3</v>
      </c>
    </row>
    <row r="191" spans="26:43">
      <c r="AK191" s="24">
        <v>-1</v>
      </c>
      <c r="AL191">
        <v>1</v>
      </c>
      <c r="AO191" s="24">
        <v>-1</v>
      </c>
      <c r="AP191">
        <v>10100</v>
      </c>
      <c r="AQ191">
        <v>1</v>
      </c>
    </row>
    <row r="192" spans="26:43">
      <c r="AK192" s="24">
        <v>584</v>
      </c>
      <c r="AL192">
        <v>1</v>
      </c>
      <c r="AO192" s="24">
        <v>584</v>
      </c>
      <c r="AP192">
        <v>6600</v>
      </c>
      <c r="AQ192">
        <v>1</v>
      </c>
    </row>
    <row r="193" spans="37:43">
      <c r="AK193" s="24">
        <v>519</v>
      </c>
      <c r="AL193">
        <v>1</v>
      </c>
      <c r="AO193" s="24">
        <v>519</v>
      </c>
      <c r="AP193">
        <v>77000</v>
      </c>
      <c r="AQ193">
        <v>1</v>
      </c>
    </row>
    <row r="194" spans="37:43">
      <c r="AK194" s="24">
        <v>323</v>
      </c>
      <c r="AL194">
        <v>1</v>
      </c>
      <c r="AO194" s="24">
        <v>323</v>
      </c>
      <c r="AP194">
        <v>77275</v>
      </c>
      <c r="AQ194">
        <v>1</v>
      </c>
    </row>
    <row r="195" spans="37:43">
      <c r="AK195" s="24">
        <v>267</v>
      </c>
      <c r="AL195">
        <v>1</v>
      </c>
      <c r="AO195" s="24">
        <v>267</v>
      </c>
      <c r="AP195">
        <v>3500</v>
      </c>
      <c r="AQ195">
        <v>1</v>
      </c>
    </row>
    <row r="196" spans="37:43">
      <c r="AK196" s="24">
        <v>286</v>
      </c>
      <c r="AL196">
        <v>1</v>
      </c>
      <c r="AO196" s="24">
        <v>286</v>
      </c>
      <c r="AP196">
        <v>5810</v>
      </c>
      <c r="AQ196">
        <v>1</v>
      </c>
    </row>
    <row r="197" spans="37:43">
      <c r="AK197" s="24">
        <v>247</v>
      </c>
      <c r="AL197">
        <v>1</v>
      </c>
      <c r="AO197" s="24">
        <v>247</v>
      </c>
      <c r="AP197">
        <v>6800</v>
      </c>
      <c r="AQ197">
        <v>1</v>
      </c>
    </row>
    <row r="198" spans="37:43">
      <c r="AK198" s="24">
        <v>259</v>
      </c>
      <c r="AL198">
        <v>1</v>
      </c>
      <c r="AO198" s="24">
        <v>259</v>
      </c>
      <c r="AP198">
        <v>10300</v>
      </c>
      <c r="AQ198">
        <v>1</v>
      </c>
    </row>
    <row r="199" spans="37:43">
      <c r="AK199" s="24">
        <v>242</v>
      </c>
      <c r="AL199">
        <v>1</v>
      </c>
      <c r="AO199" s="24">
        <v>242</v>
      </c>
      <c r="AP199">
        <v>12100</v>
      </c>
      <c r="AQ199">
        <v>1</v>
      </c>
    </row>
    <row r="200" spans="37:43">
      <c r="AK200" s="24">
        <v>255</v>
      </c>
      <c r="AL200">
        <v>1</v>
      </c>
      <c r="AO200" s="24">
        <v>255</v>
      </c>
      <c r="AP200">
        <v>7350</v>
      </c>
      <c r="AQ200">
        <v>1</v>
      </c>
    </row>
    <row r="201" spans="37:43">
      <c r="AK201" s="24">
        <v>226</v>
      </c>
      <c r="AL201">
        <v>1</v>
      </c>
      <c r="AO201" s="24">
        <v>226</v>
      </c>
      <c r="AP201">
        <v>26200</v>
      </c>
      <c r="AQ201">
        <v>1</v>
      </c>
    </row>
    <row r="202" spans="37:43">
      <c r="AK202" s="24">
        <v>229</v>
      </c>
      <c r="AL202">
        <v>1</v>
      </c>
      <c r="AO202" s="24">
        <v>229</v>
      </c>
      <c r="AP202">
        <v>16500</v>
      </c>
      <c r="AQ202">
        <v>1</v>
      </c>
    </row>
    <row r="203" spans="37:43">
      <c r="AK203" s="24">
        <v>218</v>
      </c>
      <c r="AL203">
        <v>1</v>
      </c>
      <c r="AO203" s="24">
        <v>218</v>
      </c>
      <c r="AP203">
        <v>10300</v>
      </c>
      <c r="AQ203">
        <v>1</v>
      </c>
    </row>
    <row r="204" spans="37:43">
      <c r="AK204" s="24">
        <v>168</v>
      </c>
      <c r="AL204">
        <v>1</v>
      </c>
      <c r="AO204" s="24">
        <v>168</v>
      </c>
      <c r="AP204">
        <v>25355</v>
      </c>
      <c r="AQ204">
        <v>1</v>
      </c>
    </row>
    <row r="205" spans="37:43">
      <c r="AK205" s="24">
        <v>206</v>
      </c>
      <c r="AL205">
        <v>1</v>
      </c>
      <c r="AO205" s="24">
        <v>206</v>
      </c>
      <c r="AP205">
        <v>6250</v>
      </c>
      <c r="AQ205">
        <v>1</v>
      </c>
    </row>
    <row r="206" spans="37:43">
      <c r="AK206" s="24">
        <v>189</v>
      </c>
      <c r="AL206">
        <v>1</v>
      </c>
      <c r="AO206" s="24">
        <v>189</v>
      </c>
      <c r="AP206">
        <v>4130</v>
      </c>
      <c r="AQ206">
        <v>1</v>
      </c>
    </row>
    <row r="207" spans="37:43">
      <c r="AK207" s="24">
        <v>181</v>
      </c>
      <c r="AL207">
        <v>1</v>
      </c>
      <c r="AO207" s="24">
        <v>181</v>
      </c>
      <c r="AP207">
        <v>3100</v>
      </c>
      <c r="AQ207">
        <v>1</v>
      </c>
    </row>
    <row r="208" spans="37:43">
      <c r="AK208" s="24">
        <v>155</v>
      </c>
      <c r="AL208">
        <v>1</v>
      </c>
      <c r="AO208" s="24">
        <v>155</v>
      </c>
      <c r="AP208">
        <v>93500</v>
      </c>
      <c r="AQ208">
        <v>1</v>
      </c>
    </row>
    <row r="209" spans="37:43">
      <c r="AK209" s="24">
        <v>162</v>
      </c>
      <c r="AL209">
        <v>1</v>
      </c>
      <c r="AO209" s="24">
        <v>162</v>
      </c>
      <c r="AP209">
        <v>98780</v>
      </c>
      <c r="AQ209">
        <v>1</v>
      </c>
    </row>
    <row r="210" spans="37:43">
      <c r="AK210" s="24">
        <v>122</v>
      </c>
      <c r="AL210">
        <v>2</v>
      </c>
      <c r="AO210" s="24">
        <v>122</v>
      </c>
      <c r="AP210">
        <v>25795</v>
      </c>
      <c r="AQ210">
        <v>2</v>
      </c>
    </row>
    <row r="211" spans="37:43">
      <c r="AK211" s="24">
        <v>141</v>
      </c>
      <c r="AL211">
        <v>2</v>
      </c>
      <c r="AO211" s="24">
        <v>141</v>
      </c>
      <c r="AP211">
        <v>52800</v>
      </c>
      <c r="AQ211">
        <v>2</v>
      </c>
    </row>
    <row r="212" spans="37:43">
      <c r="AK212" s="24">
        <v>153</v>
      </c>
      <c r="AL212">
        <v>1</v>
      </c>
      <c r="AO212" s="24">
        <v>153</v>
      </c>
      <c r="AP212">
        <v>11200</v>
      </c>
      <c r="AQ212">
        <v>1</v>
      </c>
    </row>
    <row r="213" spans="37:43">
      <c r="AK213" s="24">
        <v>106</v>
      </c>
      <c r="AL213">
        <v>3</v>
      </c>
      <c r="AO213" s="24">
        <v>106</v>
      </c>
      <c r="AP213">
        <v>91025</v>
      </c>
      <c r="AQ213">
        <v>3</v>
      </c>
    </row>
    <row r="214" spans="37:43">
      <c r="AK214" s="24">
        <v>109</v>
      </c>
      <c r="AL214">
        <v>2</v>
      </c>
      <c r="AO214" s="24">
        <v>109</v>
      </c>
      <c r="AP214">
        <v>15900</v>
      </c>
      <c r="AQ214">
        <v>2</v>
      </c>
    </row>
    <row r="215" spans="37:43">
      <c r="AK215" s="24">
        <v>102</v>
      </c>
      <c r="AL215">
        <v>1</v>
      </c>
      <c r="AO215" s="24">
        <v>102</v>
      </c>
      <c r="AP215">
        <v>5150</v>
      </c>
      <c r="AQ215">
        <v>1</v>
      </c>
    </row>
    <row r="216" spans="37:43">
      <c r="AK216" s="24">
        <v>130</v>
      </c>
      <c r="AL216">
        <v>1</v>
      </c>
      <c r="AO216" s="24">
        <v>130</v>
      </c>
      <c r="AP216">
        <v>8800</v>
      </c>
      <c r="AQ216">
        <v>1</v>
      </c>
    </row>
    <row r="217" spans="37:43">
      <c r="AK217" s="24">
        <v>110</v>
      </c>
      <c r="AL217">
        <v>1</v>
      </c>
      <c r="AO217" s="24">
        <v>110</v>
      </c>
      <c r="AP217">
        <v>7480</v>
      </c>
      <c r="AQ217">
        <v>1</v>
      </c>
    </row>
    <row r="218" spans="37:43">
      <c r="AK218" s="24">
        <v>112</v>
      </c>
      <c r="AL218">
        <v>1</v>
      </c>
      <c r="AO218" s="24">
        <v>112</v>
      </c>
      <c r="AP218">
        <v>9150</v>
      </c>
      <c r="AQ218">
        <v>1</v>
      </c>
    </row>
    <row r="219" spans="37:43">
      <c r="AK219" s="24" t="s">
        <v>125</v>
      </c>
      <c r="AL219">
        <v>2</v>
      </c>
      <c r="AO219" s="24" t="s">
        <v>125</v>
      </c>
      <c r="AP219">
        <v>-70855</v>
      </c>
      <c r="AQ219">
        <v>2</v>
      </c>
    </row>
    <row r="220" spans="37:43">
      <c r="AK220" s="24">
        <v>213</v>
      </c>
      <c r="AL220">
        <v>1</v>
      </c>
      <c r="AO220" s="24">
        <v>213</v>
      </c>
      <c r="AP220">
        <v>8450</v>
      </c>
      <c r="AQ220">
        <v>1</v>
      </c>
    </row>
    <row r="221" spans="37:43">
      <c r="AK221" s="24" t="s">
        <v>39</v>
      </c>
      <c r="AL221">
        <v>2598</v>
      </c>
      <c r="AO221" s="24" t="s">
        <v>39</v>
      </c>
      <c r="AP221">
        <v>21638520</v>
      </c>
      <c r="AQ221" t="e">
        <v>#VALUE!</v>
      </c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 r:id="rId15"/>
  <drawing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19BE-7648-47C8-9D22-3F3983888FC0}">
  <dimension ref="B1:E125"/>
  <sheetViews>
    <sheetView topLeftCell="A88" workbookViewId="0">
      <selection activeCell="B26" sqref="B26"/>
    </sheetView>
  </sheetViews>
  <sheetFormatPr defaultRowHeight="13"/>
  <cols>
    <col min="2" max="2" width="21.08984375" bestFit="1" customWidth="1"/>
    <col min="3" max="3" width="11.26953125" bestFit="1" customWidth="1"/>
    <col min="4" max="4" width="6.90625" bestFit="1" customWidth="1"/>
    <col min="5" max="5" width="5.453125" bestFit="1" customWidth="1"/>
    <col min="6" max="7" width="8.90625" bestFit="1" customWidth="1"/>
    <col min="8" max="9" width="7.81640625" bestFit="1" customWidth="1"/>
    <col min="10" max="19" width="8.90625" bestFit="1" customWidth="1"/>
    <col min="20" max="20" width="7.81640625" bestFit="1" customWidth="1"/>
    <col min="21" max="32" width="8.90625" bestFit="1" customWidth="1"/>
    <col min="33" max="33" width="6.90625" bestFit="1" customWidth="1"/>
    <col min="34" max="36" width="7.81640625" bestFit="1" customWidth="1"/>
    <col min="37" max="37" width="10" bestFit="1" customWidth="1"/>
    <col min="38" max="38" width="14.90625" bestFit="1" customWidth="1"/>
    <col min="39" max="39" width="21.36328125" bestFit="1" customWidth="1"/>
    <col min="40" max="40" width="14.90625" bestFit="1" customWidth="1"/>
    <col min="41" max="41" width="21.36328125" bestFit="1" customWidth="1"/>
    <col min="42" max="42" width="14.90625" bestFit="1" customWidth="1"/>
    <col min="43" max="43" width="21.36328125" bestFit="1" customWidth="1"/>
    <col min="44" max="44" width="14.90625" bestFit="1" customWidth="1"/>
    <col min="45" max="45" width="21.36328125" bestFit="1" customWidth="1"/>
    <col min="46" max="46" width="14.90625" bestFit="1" customWidth="1"/>
    <col min="47" max="47" width="21.36328125" bestFit="1" customWidth="1"/>
    <col min="48" max="48" width="14.90625" bestFit="1" customWidth="1"/>
    <col min="49" max="49" width="21.36328125" bestFit="1" customWidth="1"/>
    <col min="50" max="50" width="14.90625" bestFit="1" customWidth="1"/>
    <col min="51" max="51" width="21.36328125" bestFit="1" customWidth="1"/>
    <col min="52" max="52" width="14.90625" bestFit="1" customWidth="1"/>
    <col min="53" max="53" width="21.36328125" bestFit="1" customWidth="1"/>
    <col min="54" max="54" width="14.90625" bestFit="1" customWidth="1"/>
    <col min="55" max="55" width="21.36328125" bestFit="1" customWidth="1"/>
    <col min="56" max="56" width="14.90625" bestFit="1" customWidth="1"/>
    <col min="57" max="57" width="21.36328125" bestFit="1" customWidth="1"/>
    <col min="58" max="58" width="14.90625" bestFit="1" customWidth="1"/>
    <col min="59" max="59" width="21.36328125" bestFit="1" customWidth="1"/>
    <col min="60" max="60" width="14.90625" bestFit="1" customWidth="1"/>
    <col min="61" max="61" width="21.36328125" bestFit="1" customWidth="1"/>
    <col min="62" max="62" width="14.90625" bestFit="1" customWidth="1"/>
    <col min="63" max="63" width="21.36328125" bestFit="1" customWidth="1"/>
    <col min="64" max="64" width="14.90625" bestFit="1" customWidth="1"/>
    <col min="65" max="65" width="28.90625" bestFit="1" customWidth="1"/>
    <col min="66" max="66" width="22.26953125" bestFit="1" customWidth="1"/>
  </cols>
  <sheetData>
    <row r="1" spans="2:5">
      <c r="B1" s="21"/>
      <c r="C1" s="21"/>
    </row>
    <row r="2" spans="2:5">
      <c r="B2" s="21"/>
    </row>
    <row r="3" spans="2:5">
      <c r="B3" s="21" t="s">
        <v>172</v>
      </c>
    </row>
    <row r="6" spans="2:5">
      <c r="B6" s="23" t="s">
        <v>41</v>
      </c>
      <c r="C6" s="23" t="s">
        <v>120</v>
      </c>
    </row>
    <row r="7" spans="2:5">
      <c r="B7" s="23" t="s">
        <v>38</v>
      </c>
      <c r="D7" t="s">
        <v>37</v>
      </c>
      <c r="E7" t="s">
        <v>39</v>
      </c>
    </row>
    <row r="8" spans="2:5">
      <c r="B8" s="24" t="s">
        <v>29</v>
      </c>
      <c r="C8" s="130">
        <v>0</v>
      </c>
      <c r="D8" s="130"/>
      <c r="E8" s="130">
        <v>0</v>
      </c>
    </row>
    <row r="9" spans="2:5">
      <c r="B9" s="24" t="s">
        <v>27</v>
      </c>
      <c r="C9" s="130">
        <v>0</v>
      </c>
      <c r="D9" s="130"/>
      <c r="E9" s="130">
        <v>0</v>
      </c>
    </row>
    <row r="10" spans="2:5">
      <c r="B10" s="24" t="s">
        <v>28</v>
      </c>
      <c r="C10" s="130">
        <v>0</v>
      </c>
      <c r="D10" s="130"/>
      <c r="E10" s="130">
        <v>0</v>
      </c>
    </row>
    <row r="11" spans="2:5">
      <c r="B11" s="24" t="s">
        <v>25</v>
      </c>
      <c r="C11" s="130">
        <v>0</v>
      </c>
      <c r="D11" s="130"/>
      <c r="E11" s="130">
        <v>0</v>
      </c>
    </row>
    <row r="12" spans="2:5">
      <c r="B12" s="24" t="s">
        <v>30</v>
      </c>
      <c r="C12" s="130">
        <v>0</v>
      </c>
      <c r="D12" s="130"/>
      <c r="E12" s="130">
        <v>0</v>
      </c>
    </row>
    <row r="13" spans="2:5">
      <c r="B13" s="24" t="s">
        <v>24</v>
      </c>
      <c r="C13" s="130">
        <v>0</v>
      </c>
      <c r="D13" s="130"/>
      <c r="E13" s="130">
        <v>0</v>
      </c>
    </row>
    <row r="14" spans="2:5">
      <c r="B14" s="24" t="s">
        <v>32</v>
      </c>
      <c r="C14" s="130">
        <v>0</v>
      </c>
      <c r="D14" s="130"/>
      <c r="E14" s="130">
        <v>0</v>
      </c>
    </row>
    <row r="15" spans="2:5">
      <c r="B15" s="24" t="s">
        <v>37</v>
      </c>
      <c r="C15" s="130">
        <v>0</v>
      </c>
      <c r="D15" s="130"/>
      <c r="E15" s="130">
        <v>0</v>
      </c>
    </row>
    <row r="16" spans="2:5">
      <c r="B16" s="24" t="s">
        <v>170</v>
      </c>
      <c r="C16" s="130">
        <v>0</v>
      </c>
      <c r="D16" s="130"/>
      <c r="E16" s="130">
        <v>0</v>
      </c>
    </row>
    <row r="17" spans="2:5">
      <c r="B17" s="24" t="s">
        <v>173</v>
      </c>
      <c r="C17" s="130">
        <v>0</v>
      </c>
      <c r="D17" s="130"/>
      <c r="E17" s="130">
        <v>0</v>
      </c>
    </row>
    <row r="18" spans="2:5">
      <c r="B18" s="24" t="s">
        <v>175</v>
      </c>
      <c r="C18" s="130">
        <v>0</v>
      </c>
      <c r="D18" s="130"/>
      <c r="E18" s="130">
        <v>0</v>
      </c>
    </row>
    <row r="19" spans="2:5">
      <c r="B19" s="24" t="s">
        <v>174</v>
      </c>
      <c r="C19" s="130">
        <v>0</v>
      </c>
      <c r="D19" s="130"/>
      <c r="E19" s="130">
        <v>0</v>
      </c>
    </row>
    <row r="20" spans="2:5">
      <c r="B20" s="24" t="s">
        <v>176</v>
      </c>
      <c r="C20" s="130">
        <v>0</v>
      </c>
      <c r="D20" s="130"/>
      <c r="E20" s="130">
        <v>0</v>
      </c>
    </row>
    <row r="21" spans="2:5">
      <c r="B21" s="24" t="s">
        <v>177</v>
      </c>
      <c r="C21" s="130">
        <v>0</v>
      </c>
      <c r="D21" s="130"/>
      <c r="E21" s="130">
        <v>0</v>
      </c>
    </row>
    <row r="22" spans="2:5">
      <c r="B22" s="24" t="s">
        <v>178</v>
      </c>
      <c r="C22" s="130">
        <v>0</v>
      </c>
      <c r="D22" s="130"/>
      <c r="E22" s="130">
        <v>0</v>
      </c>
    </row>
    <row r="23" spans="2:5">
      <c r="B23" s="24" t="s">
        <v>168</v>
      </c>
      <c r="C23" s="130">
        <v>0</v>
      </c>
      <c r="D23" s="130"/>
      <c r="E23" s="130">
        <v>0</v>
      </c>
    </row>
    <row r="24" spans="2:5">
      <c r="B24" s="24" t="s">
        <v>171</v>
      </c>
      <c r="C24" s="130">
        <v>0</v>
      </c>
      <c r="D24" s="130"/>
      <c r="E24" s="130">
        <v>0</v>
      </c>
    </row>
    <row r="25" spans="2:5">
      <c r="B25" s="24" t="s">
        <v>169</v>
      </c>
      <c r="C25" s="130">
        <v>0</v>
      </c>
      <c r="D25" s="130"/>
      <c r="E25" s="130">
        <v>0</v>
      </c>
    </row>
    <row r="26" spans="2:5">
      <c r="B26" s="24" t="s">
        <v>179</v>
      </c>
      <c r="C26" s="130">
        <v>0</v>
      </c>
      <c r="D26" s="130"/>
      <c r="E26" s="130">
        <v>0</v>
      </c>
    </row>
    <row r="27" spans="2:5">
      <c r="B27" s="24" t="s">
        <v>39</v>
      </c>
      <c r="C27" s="130">
        <v>0</v>
      </c>
      <c r="D27" s="130"/>
      <c r="E27" s="130">
        <v>0</v>
      </c>
    </row>
    <row r="37" spans="2:5">
      <c r="B37" s="21" t="s">
        <v>180</v>
      </c>
    </row>
    <row r="39" spans="2:5">
      <c r="B39" s="23" t="s">
        <v>181</v>
      </c>
      <c r="C39" s="23" t="s">
        <v>120</v>
      </c>
    </row>
    <row r="40" spans="2:5">
      <c r="B40" s="23" t="s">
        <v>38</v>
      </c>
      <c r="D40" t="s">
        <v>37</v>
      </c>
      <c r="E40" t="s">
        <v>39</v>
      </c>
    </row>
    <row r="41" spans="2:5">
      <c r="B41" s="24" t="s">
        <v>29</v>
      </c>
      <c r="C41" s="130">
        <v>1</v>
      </c>
      <c r="D41" s="130"/>
      <c r="E41" s="130">
        <v>1</v>
      </c>
    </row>
    <row r="42" spans="2:5">
      <c r="B42" s="24" t="s">
        <v>27</v>
      </c>
      <c r="C42" s="130">
        <v>1</v>
      </c>
      <c r="D42" s="130"/>
      <c r="E42" s="130">
        <v>1</v>
      </c>
    </row>
    <row r="43" spans="2:5">
      <c r="B43" s="24" t="s">
        <v>28</v>
      </c>
      <c r="C43" s="130">
        <v>1</v>
      </c>
      <c r="D43" s="130"/>
      <c r="E43" s="130">
        <v>1</v>
      </c>
    </row>
    <row r="44" spans="2:5">
      <c r="B44" s="24" t="s">
        <v>25</v>
      </c>
      <c r="C44" s="130">
        <v>1</v>
      </c>
      <c r="D44" s="130"/>
      <c r="E44" s="130">
        <v>1</v>
      </c>
    </row>
    <row r="45" spans="2:5">
      <c r="B45" s="24" t="s">
        <v>30</v>
      </c>
      <c r="C45" s="130">
        <v>1</v>
      </c>
      <c r="D45" s="130"/>
      <c r="E45" s="130">
        <v>1</v>
      </c>
    </row>
    <row r="46" spans="2:5">
      <c r="B46" s="24" t="s">
        <v>24</v>
      </c>
      <c r="C46" s="130">
        <v>1</v>
      </c>
      <c r="D46" s="130"/>
      <c r="E46" s="130">
        <v>1</v>
      </c>
    </row>
    <row r="47" spans="2:5">
      <c r="B47" s="24" t="s">
        <v>32</v>
      </c>
      <c r="C47" s="130">
        <v>1</v>
      </c>
      <c r="D47" s="130"/>
      <c r="E47" s="130">
        <v>1</v>
      </c>
    </row>
    <row r="48" spans="2:5">
      <c r="B48" s="24" t="s">
        <v>37</v>
      </c>
      <c r="C48" s="130">
        <v>4</v>
      </c>
      <c r="D48" s="130"/>
      <c r="E48" s="130">
        <v>4</v>
      </c>
    </row>
    <row r="49" spans="2:5">
      <c r="B49" s="24" t="s">
        <v>170</v>
      </c>
      <c r="C49" s="130">
        <v>1</v>
      </c>
      <c r="D49" s="130"/>
      <c r="E49" s="130">
        <v>1</v>
      </c>
    </row>
    <row r="50" spans="2:5">
      <c r="B50" s="24" t="s">
        <v>173</v>
      </c>
      <c r="C50" s="130">
        <v>1</v>
      </c>
      <c r="D50" s="130"/>
      <c r="E50" s="130">
        <v>1</v>
      </c>
    </row>
    <row r="51" spans="2:5">
      <c r="B51" s="24" t="s">
        <v>175</v>
      </c>
      <c r="C51" s="130">
        <v>1</v>
      </c>
      <c r="D51" s="130"/>
      <c r="E51" s="130">
        <v>1</v>
      </c>
    </row>
    <row r="52" spans="2:5">
      <c r="B52" s="24" t="s">
        <v>174</v>
      </c>
      <c r="C52" s="130">
        <v>1</v>
      </c>
      <c r="D52" s="130"/>
      <c r="E52" s="130">
        <v>1</v>
      </c>
    </row>
    <row r="53" spans="2:5">
      <c r="B53" s="24" t="s">
        <v>176</v>
      </c>
      <c r="C53" s="130">
        <v>1</v>
      </c>
      <c r="D53" s="130"/>
      <c r="E53" s="130">
        <v>1</v>
      </c>
    </row>
    <row r="54" spans="2:5">
      <c r="B54" s="24" t="s">
        <v>177</v>
      </c>
      <c r="C54" s="130">
        <v>1</v>
      </c>
      <c r="D54" s="130"/>
      <c r="E54" s="130">
        <v>1</v>
      </c>
    </row>
    <row r="55" spans="2:5">
      <c r="B55" s="24" t="s">
        <v>178</v>
      </c>
      <c r="C55" s="130">
        <v>1</v>
      </c>
      <c r="D55" s="130"/>
      <c r="E55" s="130">
        <v>1</v>
      </c>
    </row>
    <row r="56" spans="2:5">
      <c r="B56" s="24" t="s">
        <v>168</v>
      </c>
      <c r="C56" s="130">
        <v>1</v>
      </c>
      <c r="D56" s="130"/>
      <c r="E56" s="130">
        <v>1</v>
      </c>
    </row>
    <row r="57" spans="2:5">
      <c r="B57" s="24" t="s">
        <v>171</v>
      </c>
      <c r="C57" s="130">
        <v>1</v>
      </c>
      <c r="D57" s="130"/>
      <c r="E57" s="130">
        <v>1</v>
      </c>
    </row>
    <row r="58" spans="2:5">
      <c r="B58" s="24" t="s">
        <v>169</v>
      </c>
      <c r="C58" s="130">
        <v>1</v>
      </c>
      <c r="D58" s="130"/>
      <c r="E58" s="130">
        <v>1</v>
      </c>
    </row>
    <row r="59" spans="2:5">
      <c r="B59" s="24" t="s">
        <v>179</v>
      </c>
      <c r="C59" s="130">
        <v>1</v>
      </c>
      <c r="D59" s="130"/>
      <c r="E59" s="130">
        <v>1</v>
      </c>
    </row>
    <row r="60" spans="2:5">
      <c r="B60" s="24" t="s">
        <v>39</v>
      </c>
      <c r="C60" s="130">
        <v>22</v>
      </c>
      <c r="D60" s="130"/>
      <c r="E60" s="130">
        <v>22</v>
      </c>
    </row>
    <row r="70" spans="2:5">
      <c r="B70" s="21" t="s">
        <v>182</v>
      </c>
    </row>
    <row r="72" spans="2:5">
      <c r="B72" s="23" t="s">
        <v>184</v>
      </c>
      <c r="C72" s="23" t="s">
        <v>120</v>
      </c>
    </row>
    <row r="73" spans="2:5">
      <c r="B73" s="23" t="s">
        <v>38</v>
      </c>
      <c r="D73" t="s">
        <v>37</v>
      </c>
      <c r="E73" t="s">
        <v>39</v>
      </c>
    </row>
    <row r="74" spans="2:5">
      <c r="B74" s="24" t="s">
        <v>29</v>
      </c>
      <c r="C74" s="130"/>
      <c r="D74" s="130"/>
      <c r="E74" s="130"/>
    </row>
    <row r="75" spans="2:5">
      <c r="B75" s="24" t="s">
        <v>27</v>
      </c>
      <c r="C75" s="130"/>
      <c r="D75" s="130"/>
      <c r="E75" s="130"/>
    </row>
    <row r="76" spans="2:5">
      <c r="B76" s="24" t="s">
        <v>28</v>
      </c>
      <c r="C76" s="130"/>
      <c r="D76" s="130"/>
      <c r="E76" s="130"/>
    </row>
    <row r="77" spans="2:5">
      <c r="B77" s="24" t="s">
        <v>25</v>
      </c>
      <c r="C77" s="130"/>
      <c r="D77" s="130"/>
      <c r="E77" s="130"/>
    </row>
    <row r="78" spans="2:5">
      <c r="B78" s="24" t="s">
        <v>30</v>
      </c>
      <c r="C78" s="130"/>
      <c r="D78" s="130"/>
      <c r="E78" s="130"/>
    </row>
    <row r="79" spans="2:5">
      <c r="B79" s="24" t="s">
        <v>24</v>
      </c>
      <c r="C79" s="130"/>
      <c r="D79" s="130"/>
      <c r="E79" s="130"/>
    </row>
    <row r="80" spans="2:5">
      <c r="B80" s="24" t="s">
        <v>32</v>
      </c>
      <c r="C80" s="130"/>
      <c r="D80" s="130"/>
      <c r="E80" s="130"/>
    </row>
    <row r="81" spans="2:5">
      <c r="B81" s="24" t="s">
        <v>37</v>
      </c>
      <c r="C81" s="130"/>
      <c r="D81" s="130"/>
      <c r="E81" s="130"/>
    </row>
    <row r="82" spans="2:5">
      <c r="B82" s="24" t="s">
        <v>170</v>
      </c>
      <c r="C82" s="130"/>
      <c r="D82" s="130"/>
      <c r="E82" s="130"/>
    </row>
    <row r="83" spans="2:5">
      <c r="B83" s="24" t="s">
        <v>173</v>
      </c>
      <c r="C83" s="130"/>
      <c r="D83" s="130"/>
      <c r="E83" s="130"/>
    </row>
    <row r="84" spans="2:5">
      <c r="B84" s="24" t="s">
        <v>175</v>
      </c>
      <c r="C84" s="130"/>
      <c r="D84" s="130"/>
      <c r="E84" s="130"/>
    </row>
    <row r="85" spans="2:5">
      <c r="B85" s="24" t="s">
        <v>174</v>
      </c>
      <c r="C85" s="130"/>
      <c r="D85" s="130"/>
      <c r="E85" s="130"/>
    </row>
    <row r="86" spans="2:5">
      <c r="B86" s="24" t="s">
        <v>176</v>
      </c>
      <c r="C86" s="130"/>
      <c r="D86" s="130"/>
      <c r="E86" s="130"/>
    </row>
    <row r="87" spans="2:5">
      <c r="B87" s="24" t="s">
        <v>177</v>
      </c>
      <c r="C87" s="130"/>
      <c r="D87" s="130"/>
      <c r="E87" s="130"/>
    </row>
    <row r="88" spans="2:5">
      <c r="B88" s="24" t="s">
        <v>178</v>
      </c>
      <c r="C88" s="130"/>
      <c r="D88" s="130"/>
      <c r="E88" s="130"/>
    </row>
    <row r="89" spans="2:5">
      <c r="B89" s="24" t="s">
        <v>168</v>
      </c>
      <c r="C89" s="130"/>
      <c r="D89" s="130"/>
      <c r="E89" s="130"/>
    </row>
    <row r="90" spans="2:5">
      <c r="B90" s="24" t="s">
        <v>171</v>
      </c>
      <c r="C90" s="130"/>
      <c r="D90" s="130"/>
      <c r="E90" s="130"/>
    </row>
    <row r="91" spans="2:5">
      <c r="B91" s="24" t="s">
        <v>169</v>
      </c>
      <c r="C91" s="130"/>
      <c r="D91" s="130"/>
      <c r="E91" s="130"/>
    </row>
    <row r="92" spans="2:5">
      <c r="B92" s="24" t="s">
        <v>179</v>
      </c>
      <c r="C92" s="130"/>
      <c r="D92" s="130"/>
      <c r="E92" s="130"/>
    </row>
    <row r="93" spans="2:5">
      <c r="B93" s="24" t="s">
        <v>39</v>
      </c>
      <c r="C93" s="130"/>
      <c r="D93" s="130"/>
      <c r="E93" s="130"/>
    </row>
    <row r="102" spans="2:5">
      <c r="B102" s="21" t="s">
        <v>183</v>
      </c>
    </row>
    <row r="104" spans="2:5">
      <c r="B104" s="23" t="s">
        <v>45</v>
      </c>
      <c r="C104" s="23" t="s">
        <v>120</v>
      </c>
    </row>
    <row r="105" spans="2:5">
      <c r="B105" s="23" t="s">
        <v>38</v>
      </c>
      <c r="D105" t="s">
        <v>37</v>
      </c>
      <c r="E105" t="s">
        <v>39</v>
      </c>
    </row>
    <row r="106" spans="2:5">
      <c r="B106" s="24" t="s">
        <v>29</v>
      </c>
      <c r="C106" s="130"/>
      <c r="D106" s="130"/>
      <c r="E106" s="130"/>
    </row>
    <row r="107" spans="2:5">
      <c r="B107" s="24" t="s">
        <v>27</v>
      </c>
      <c r="C107" s="130"/>
      <c r="D107" s="130"/>
      <c r="E107" s="130"/>
    </row>
    <row r="108" spans="2:5">
      <c r="B108" s="24" t="s">
        <v>28</v>
      </c>
      <c r="C108" s="130"/>
      <c r="D108" s="130"/>
      <c r="E108" s="130"/>
    </row>
    <row r="109" spans="2:5">
      <c r="B109" s="24" t="s">
        <v>25</v>
      </c>
      <c r="C109" s="130"/>
      <c r="D109" s="130"/>
      <c r="E109" s="130"/>
    </row>
    <row r="110" spans="2:5">
      <c r="B110" s="24" t="s">
        <v>30</v>
      </c>
      <c r="C110" s="130"/>
      <c r="D110" s="130"/>
      <c r="E110" s="130"/>
    </row>
    <row r="111" spans="2:5">
      <c r="B111" s="24" t="s">
        <v>24</v>
      </c>
      <c r="C111" s="130"/>
      <c r="D111" s="130"/>
      <c r="E111" s="130"/>
    </row>
    <row r="112" spans="2:5">
      <c r="B112" s="24" t="s">
        <v>32</v>
      </c>
      <c r="C112" s="130"/>
      <c r="D112" s="130"/>
      <c r="E112" s="130"/>
    </row>
    <row r="113" spans="2:5">
      <c r="B113" s="24" t="s">
        <v>37</v>
      </c>
      <c r="C113" s="130"/>
      <c r="D113" s="130"/>
      <c r="E113" s="130"/>
    </row>
    <row r="114" spans="2:5">
      <c r="B114" s="24" t="s">
        <v>170</v>
      </c>
      <c r="C114" s="130"/>
      <c r="D114" s="130"/>
      <c r="E114" s="130"/>
    </row>
    <row r="115" spans="2:5">
      <c r="B115" s="24" t="s">
        <v>173</v>
      </c>
      <c r="C115" s="130"/>
      <c r="D115" s="130"/>
      <c r="E115" s="130"/>
    </row>
    <row r="116" spans="2:5">
      <c r="B116" s="24" t="s">
        <v>175</v>
      </c>
      <c r="C116" s="130"/>
      <c r="D116" s="130"/>
      <c r="E116" s="130"/>
    </row>
    <row r="117" spans="2:5">
      <c r="B117" s="24" t="s">
        <v>174</v>
      </c>
      <c r="C117" s="130"/>
      <c r="D117" s="130"/>
      <c r="E117" s="130"/>
    </row>
    <row r="118" spans="2:5">
      <c r="B118" s="24" t="s">
        <v>176</v>
      </c>
      <c r="C118" s="130"/>
      <c r="D118" s="130"/>
      <c r="E118" s="130"/>
    </row>
    <row r="119" spans="2:5">
      <c r="B119" s="24" t="s">
        <v>177</v>
      </c>
      <c r="C119" s="130"/>
      <c r="D119" s="130"/>
      <c r="E119" s="130"/>
    </row>
    <row r="120" spans="2:5">
      <c r="B120" s="24" t="s">
        <v>178</v>
      </c>
      <c r="C120" s="130"/>
      <c r="D120" s="130"/>
      <c r="E120" s="130"/>
    </row>
    <row r="121" spans="2:5">
      <c r="B121" s="24" t="s">
        <v>168</v>
      </c>
      <c r="C121" s="130"/>
      <c r="D121" s="130"/>
      <c r="E121" s="130"/>
    </row>
    <row r="122" spans="2:5">
      <c r="B122" s="24" t="s">
        <v>171</v>
      </c>
      <c r="C122" s="130"/>
      <c r="D122" s="130"/>
      <c r="E122" s="130"/>
    </row>
    <row r="123" spans="2:5">
      <c r="B123" s="24" t="s">
        <v>169</v>
      </c>
      <c r="C123" s="130"/>
      <c r="D123" s="130"/>
      <c r="E123" s="130"/>
    </row>
    <row r="124" spans="2:5">
      <c r="B124" s="24" t="s">
        <v>179</v>
      </c>
      <c r="C124" s="130"/>
      <c r="D124" s="130"/>
      <c r="E124" s="130"/>
    </row>
    <row r="125" spans="2:5">
      <c r="B125" s="24" t="s">
        <v>39</v>
      </c>
      <c r="C125" s="130"/>
      <c r="D125" s="130"/>
      <c r="E125" s="130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T38"/>
  <sheetViews>
    <sheetView zoomScale="90" zoomScaleNormal="90" workbookViewId="0">
      <selection activeCell="A9" sqref="A9"/>
    </sheetView>
  </sheetViews>
  <sheetFormatPr defaultColWidth="8.6328125" defaultRowHeight="13"/>
  <cols>
    <col min="1" max="1" width="6.6328125" bestFit="1" customWidth="1"/>
    <col min="2" max="2" width="21.54296875" style="26" bestFit="1" customWidth="1"/>
    <col min="4" max="4" width="6.6328125" bestFit="1" customWidth="1"/>
    <col min="5" max="5" width="17.26953125" bestFit="1" customWidth="1"/>
    <col min="8" max="8" width="11.90625" bestFit="1" customWidth="1"/>
    <col min="9" max="9" width="12.6328125" style="26" bestFit="1" customWidth="1"/>
    <col min="12" max="12" width="11.90625" bestFit="1" customWidth="1"/>
    <col min="13" max="13" width="14.90625" style="26" bestFit="1" customWidth="1"/>
    <col min="16" max="16" width="11.90625" bestFit="1" customWidth="1"/>
    <col min="17" max="17" width="30" style="26" bestFit="1" customWidth="1"/>
    <col min="19" max="19" width="11.90625" bestFit="1" customWidth="1"/>
    <col min="20" max="20" width="23.90625" style="26" bestFit="1" customWidth="1"/>
  </cols>
  <sheetData>
    <row r="1" spans="1:20">
      <c r="A1" s="21" t="s">
        <v>43</v>
      </c>
      <c r="H1" s="21" t="s">
        <v>4</v>
      </c>
      <c r="L1" s="21" t="s">
        <v>33</v>
      </c>
      <c r="P1" s="21" t="s">
        <v>34</v>
      </c>
      <c r="S1" s="21" t="s">
        <v>35</v>
      </c>
    </row>
    <row r="3" spans="1:20">
      <c r="A3" s="23" t="s">
        <v>63</v>
      </c>
      <c r="B3" t="s">
        <v>41</v>
      </c>
      <c r="D3" s="23" t="s">
        <v>63</v>
      </c>
      <c r="E3" t="s">
        <v>129</v>
      </c>
      <c r="H3" s="23" t="s">
        <v>38</v>
      </c>
      <c r="I3" t="s">
        <v>107</v>
      </c>
      <c r="L3" s="23" t="s">
        <v>38</v>
      </c>
      <c r="M3" t="s">
        <v>36</v>
      </c>
      <c r="P3" s="23" t="s">
        <v>38</v>
      </c>
      <c r="Q3" t="s">
        <v>40</v>
      </c>
      <c r="S3" s="23" t="s">
        <v>38</v>
      </c>
      <c r="T3" t="s">
        <v>42</v>
      </c>
    </row>
    <row r="4" spans="1:20">
      <c r="A4" s="24" t="s">
        <v>37</v>
      </c>
      <c r="B4" s="59"/>
      <c r="D4" s="24" t="s">
        <v>37</v>
      </c>
      <c r="E4" s="59"/>
      <c r="H4" s="24" t="s">
        <v>37</v>
      </c>
      <c r="I4" s="130"/>
      <c r="L4" s="24" t="s">
        <v>37</v>
      </c>
      <c r="M4" s="130"/>
      <c r="P4" s="24" t="s">
        <v>37</v>
      </c>
      <c r="Q4" s="130"/>
      <c r="S4" s="24" t="s">
        <v>37</v>
      </c>
      <c r="T4" s="130"/>
    </row>
    <row r="5" spans="1:20">
      <c r="A5" s="24"/>
      <c r="B5" s="130">
        <v>0</v>
      </c>
      <c r="D5" s="24"/>
      <c r="E5" s="130"/>
      <c r="H5" s="24"/>
      <c r="I5" s="59"/>
      <c r="L5" s="24"/>
      <c r="M5" s="130"/>
      <c r="P5" s="24"/>
      <c r="Q5" s="130">
        <v>22</v>
      </c>
      <c r="S5" s="24"/>
      <c r="T5" s="130">
        <v>21</v>
      </c>
    </row>
    <row r="6" spans="1:20">
      <c r="A6" s="24" t="s">
        <v>39</v>
      </c>
      <c r="B6" s="59">
        <v>0</v>
      </c>
      <c r="D6" s="24" t="s">
        <v>39</v>
      </c>
      <c r="E6" s="59"/>
      <c r="H6" s="24" t="s">
        <v>39</v>
      </c>
      <c r="I6" s="130"/>
      <c r="J6" s="25" t="e">
        <f>I6/E6</f>
        <v>#DIV/0!</v>
      </c>
      <c r="L6" s="24" t="s">
        <v>39</v>
      </c>
      <c r="M6" s="130"/>
      <c r="P6" s="24" t="s">
        <v>39</v>
      </c>
      <c r="Q6" s="130">
        <v>22</v>
      </c>
      <c r="S6" s="24" t="s">
        <v>39</v>
      </c>
      <c r="T6" s="130">
        <v>21</v>
      </c>
    </row>
    <row r="7" spans="1:20">
      <c r="B7"/>
      <c r="I7"/>
      <c r="J7" s="25" t="e">
        <f>I7/E7</f>
        <v>#DIV/0!</v>
      </c>
      <c r="M7"/>
      <c r="Q7"/>
      <c r="T7"/>
    </row>
    <row r="8" spans="1:20">
      <c r="B8"/>
      <c r="I8"/>
      <c r="J8" s="25" t="e">
        <f>I8/E8</f>
        <v>#DIV/0!</v>
      </c>
      <c r="M8"/>
      <c r="Q8"/>
      <c r="T8"/>
    </row>
    <row r="9" spans="1:20">
      <c r="B9"/>
      <c r="I9"/>
      <c r="J9" s="25" t="e">
        <f>I9/E9</f>
        <v>#DIV/0!</v>
      </c>
      <c r="M9"/>
      <c r="Q9"/>
      <c r="T9"/>
    </row>
    <row r="10" spans="1:20">
      <c r="B10"/>
      <c r="I10"/>
      <c r="J10" s="25"/>
      <c r="M10"/>
      <c r="Q10"/>
      <c r="T10"/>
    </row>
    <row r="11" spans="1:20">
      <c r="B11"/>
      <c r="I11"/>
      <c r="M11"/>
      <c r="Q11"/>
      <c r="T11"/>
    </row>
    <row r="12" spans="1:20">
      <c r="B12"/>
      <c r="I12"/>
      <c r="M12"/>
      <c r="Q12"/>
      <c r="T12"/>
    </row>
    <row r="13" spans="1:20">
      <c r="B13"/>
      <c r="I13"/>
      <c r="M13"/>
      <c r="Q13"/>
      <c r="T13"/>
    </row>
    <row r="14" spans="1:20">
      <c r="B14"/>
      <c r="I14"/>
      <c r="M14"/>
      <c r="Q14"/>
      <c r="T14"/>
    </row>
    <row r="15" spans="1:20">
      <c r="B15"/>
      <c r="I15"/>
      <c r="M15"/>
      <c r="Q15"/>
      <c r="T15"/>
    </row>
    <row r="16" spans="1:20">
      <c r="B16"/>
      <c r="I16"/>
      <c r="M16"/>
      <c r="Q16"/>
      <c r="T16"/>
    </row>
    <row r="17" spans="2:20">
      <c r="B17"/>
      <c r="I17"/>
      <c r="M17"/>
      <c r="Q17"/>
      <c r="T17"/>
    </row>
    <row r="18" spans="2:20">
      <c r="B18"/>
      <c r="I18"/>
      <c r="M18"/>
      <c r="Q18"/>
      <c r="T18"/>
    </row>
    <row r="19" spans="2:20">
      <c r="B19"/>
      <c r="I19"/>
      <c r="M19"/>
      <c r="Q19"/>
      <c r="T19"/>
    </row>
    <row r="20" spans="2:20">
      <c r="B20"/>
      <c r="I20"/>
      <c r="M20"/>
      <c r="Q20"/>
      <c r="T20"/>
    </row>
    <row r="21" spans="2:20">
      <c r="B21"/>
      <c r="I21"/>
      <c r="M21"/>
      <c r="Q21"/>
      <c r="T21"/>
    </row>
    <row r="22" spans="2:20">
      <c r="T22"/>
    </row>
    <row r="23" spans="2:20">
      <c r="T23"/>
    </row>
    <row r="24" spans="2:20">
      <c r="T24"/>
    </row>
    <row r="25" spans="2:20">
      <c r="T25"/>
    </row>
    <row r="26" spans="2:20">
      <c r="T26"/>
    </row>
    <row r="27" spans="2:20">
      <c r="T27"/>
    </row>
    <row r="28" spans="2:20">
      <c r="T28"/>
    </row>
    <row r="29" spans="2:20">
      <c r="T29"/>
    </row>
    <row r="30" spans="2:20">
      <c r="T30"/>
    </row>
    <row r="31" spans="2:20">
      <c r="T31"/>
    </row>
    <row r="32" spans="2:20">
      <c r="T32"/>
    </row>
    <row r="33" spans="20:20">
      <c r="T33"/>
    </row>
    <row r="34" spans="20:20">
      <c r="T34"/>
    </row>
    <row r="35" spans="20:20">
      <c r="T35"/>
    </row>
    <row r="36" spans="20:20">
      <c r="T36"/>
    </row>
    <row r="37" spans="20:20">
      <c r="T37"/>
    </row>
    <row r="38" spans="20:20">
      <c r="T38"/>
    </row>
  </sheetData>
  <phoneticPr fontId="5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"/>
  <sheetViews>
    <sheetView topLeftCell="A64" zoomScaleNormal="100" workbookViewId="0">
      <selection activeCell="S87" sqref="S87"/>
    </sheetView>
  </sheetViews>
  <sheetFormatPr defaultRowHeight="13"/>
  <sheetData/>
  <phoneticPr fontId="5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G18"/>
  <sheetViews>
    <sheetView workbookViewId="0">
      <selection activeCell="G1" sqref="G1:G1048576"/>
    </sheetView>
  </sheetViews>
  <sheetFormatPr defaultRowHeight="13"/>
  <cols>
    <col min="2" max="2" width="6.54296875" bestFit="1" customWidth="1"/>
    <col min="3" max="3" width="16.90625" style="26" bestFit="1" customWidth="1"/>
    <col min="6" max="6" width="6.54296875" bestFit="1" customWidth="1"/>
    <col min="7" max="7" width="12.36328125" style="26" bestFit="1" customWidth="1"/>
  </cols>
  <sheetData>
    <row r="1" spans="2:7">
      <c r="B1" s="21" t="s">
        <v>132</v>
      </c>
      <c r="F1" s="21" t="s">
        <v>133</v>
      </c>
    </row>
    <row r="4" spans="2:7">
      <c r="B4" s="23" t="s">
        <v>63</v>
      </c>
      <c r="C4" t="s">
        <v>129</v>
      </c>
      <c r="F4" s="23" t="s">
        <v>63</v>
      </c>
      <c r="G4" t="s">
        <v>107</v>
      </c>
    </row>
    <row r="5" spans="2:7">
      <c r="B5" s="24" t="s">
        <v>37</v>
      </c>
      <c r="C5" s="130"/>
      <c r="F5" s="24" t="s">
        <v>37</v>
      </c>
      <c r="G5" s="130"/>
    </row>
    <row r="6" spans="2:7">
      <c r="B6" s="24"/>
      <c r="C6" s="130"/>
      <c r="F6" s="24"/>
      <c r="G6" s="130"/>
    </row>
    <row r="7" spans="2:7">
      <c r="B7" s="24" t="s">
        <v>39</v>
      </c>
      <c r="C7" s="130"/>
      <c r="F7" s="24" t="s">
        <v>39</v>
      </c>
      <c r="G7" s="130"/>
    </row>
    <row r="8" spans="2:7">
      <c r="C8"/>
      <c r="G8"/>
    </row>
    <row r="9" spans="2:7">
      <c r="C9"/>
      <c r="G9"/>
    </row>
    <row r="10" spans="2:7">
      <c r="C10"/>
      <c r="G10"/>
    </row>
    <row r="11" spans="2:7">
      <c r="C11"/>
      <c r="G11"/>
    </row>
    <row r="12" spans="2:7">
      <c r="C12"/>
      <c r="G12"/>
    </row>
    <row r="13" spans="2:7">
      <c r="C13"/>
      <c r="G13"/>
    </row>
    <row r="14" spans="2:7">
      <c r="C14"/>
      <c r="G14"/>
    </row>
    <row r="15" spans="2:7">
      <c r="C15"/>
      <c r="G15"/>
    </row>
    <row r="16" spans="2:7">
      <c r="C16"/>
      <c r="G16"/>
    </row>
    <row r="17" spans="3:7">
      <c r="C17"/>
      <c r="G17"/>
    </row>
    <row r="18" spans="3:7">
      <c r="C18"/>
      <c r="G18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356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目標値設定用</vt:lpstr>
      <vt:lpstr>GetDataSys</vt:lpstr>
      <vt:lpstr>管理表</vt:lpstr>
      <vt:lpstr>実績集計</vt:lpstr>
      <vt:lpstr>目標管理用データ集計</vt:lpstr>
      <vt:lpstr>ジャンル別集計</vt:lpstr>
      <vt:lpstr>月別売上</vt:lpstr>
      <vt:lpstr>グラフ</vt:lpstr>
      <vt:lpstr>粗利Pivot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PC</cp:lastModifiedBy>
  <cp:revision>76</cp:revision>
  <cp:lastPrinted>2020-05-02T01:25:59Z</cp:lastPrinted>
  <dcterms:created xsi:type="dcterms:W3CDTF">2006-09-16T00:00:00Z</dcterms:created>
  <dcterms:modified xsi:type="dcterms:W3CDTF">2025-12-31T01:27:10Z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1041-10.8.0.5745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